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hidePivotFieldList="1"/>
  <bookViews>
    <workbookView xWindow="-15" yWindow="-15" windowWidth="19425" windowHeight="6000" tabRatio="913"/>
  </bookViews>
  <sheets>
    <sheet name="Summary Explanation" sheetId="11" r:id="rId1"/>
    <sheet name="Persisting Savings by Year&amp;Prog" sheetId="9" r:id="rId2"/>
    <sheet name="New&amp;Per By Rate Class" sheetId="12" r:id="rId3"/>
    <sheet name="New By Rate Class" sheetId="13" r:id="rId4"/>
    <sheet name="2017 IESO Verified Report" sheetId="6" r:id="rId5"/>
    <sheet name="2017 IESO Report - no totals" sheetId="7" r:id="rId6"/>
    <sheet name="2017 IESO Pivot" sheetId="8" r:id="rId7"/>
    <sheet name="Rtft RFP pipeline data" sheetId="2" r:id="rId8"/>
    <sheet name="2019 Rtft acheived by year" sheetId="3" r:id="rId9"/>
    <sheet name="future Rtft projection by year" sheetId="4" r:id="rId10"/>
    <sheet name="IESO persistance table" sheetId="5" r:id="rId11"/>
    <sheet name="IESO NTG Table" sheetId="10" r:id="rId12"/>
    <sheet name="Residential" sheetId="14" r:id="rId13"/>
    <sheet name="Small Com" sheetId="15" r:id="rId14"/>
    <sheet name="&gt;50 KW  &lt; 1500 KW" sheetId="16" r:id="rId15"/>
    <sheet name="&gt;1500 KW &lt; 5,000" sheetId="17" r:id="rId16"/>
    <sheet name="LU" sheetId="18" r:id="rId17"/>
    <sheet name="SL" sheetId="19" r:id="rId18"/>
    <sheet name="UM" sheetId="20" r:id="rId19"/>
  </sheets>
  <externalReferences>
    <externalReference r:id="rId20"/>
  </externalReferences>
  <calcPr calcId="145621"/>
  <pivotCaches>
    <pivotCache cacheId="3" r:id="rId21"/>
  </pivotCaches>
</workbook>
</file>

<file path=xl/calcChain.xml><?xml version="1.0" encoding="utf-8"?>
<calcChain xmlns="http://schemas.openxmlformats.org/spreadsheetml/2006/main">
  <c r="C82" i="13" l="1"/>
  <c r="C87" i="13" s="1"/>
  <c r="G87" i="13"/>
  <c r="F87" i="13"/>
  <c r="E87" i="13"/>
  <c r="D87" i="13"/>
  <c r="G86" i="13"/>
  <c r="F86" i="13"/>
  <c r="E86" i="13"/>
  <c r="D86" i="13"/>
  <c r="C86" i="13"/>
  <c r="G85" i="13"/>
  <c r="F85" i="13"/>
  <c r="E85" i="13"/>
  <c r="D85" i="13"/>
  <c r="C85" i="13"/>
  <c r="G84" i="13"/>
  <c r="F84" i="13"/>
  <c r="E84" i="13"/>
  <c r="D84" i="13"/>
  <c r="C84" i="13"/>
  <c r="G83" i="13"/>
  <c r="F83" i="13"/>
  <c r="E83" i="13"/>
  <c r="D83" i="13"/>
  <c r="C83" i="13"/>
  <c r="G82" i="13"/>
  <c r="F82" i="13"/>
  <c r="E82" i="13"/>
  <c r="D82" i="13"/>
  <c r="G81" i="13"/>
  <c r="F81" i="13"/>
  <c r="E81" i="13"/>
  <c r="D81" i="13"/>
  <c r="C81" i="13"/>
  <c r="G80" i="13"/>
  <c r="F80" i="13"/>
  <c r="E80" i="13"/>
  <c r="D80" i="13"/>
  <c r="C80" i="13"/>
  <c r="G79" i="13"/>
  <c r="F79" i="13"/>
  <c r="E79" i="13"/>
  <c r="D79" i="13"/>
  <c r="C79" i="13"/>
  <c r="C262" i="20"/>
  <c r="Z188" i="20"/>
  <c r="Z176" i="20"/>
  <c r="Z164" i="20"/>
  <c r="Z152" i="20"/>
  <c r="Z140" i="20"/>
  <c r="Z128" i="20"/>
  <c r="Z116" i="20"/>
  <c r="Z104" i="20"/>
  <c r="Z92" i="20"/>
  <c r="Z80" i="20"/>
  <c r="Z68" i="20"/>
  <c r="Z56" i="20"/>
  <c r="A45" i="20"/>
  <c r="A46" i="20" s="1"/>
  <c r="A47" i="20" s="1"/>
  <c r="A48" i="20" s="1"/>
  <c r="A49" i="20" s="1"/>
  <c r="A50" i="20" s="1"/>
  <c r="A51" i="20" s="1"/>
  <c r="A52" i="20" s="1"/>
  <c r="A53" i="20" s="1"/>
  <c r="A54" i="20" s="1"/>
  <c r="A55" i="20" s="1"/>
  <c r="A56" i="20" s="1"/>
  <c r="A57" i="20" s="1"/>
  <c r="A58" i="20" s="1"/>
  <c r="A59" i="20" s="1"/>
  <c r="A60" i="20" s="1"/>
  <c r="A61" i="20" s="1"/>
  <c r="A62" i="20" s="1"/>
  <c r="A63" i="20" s="1"/>
  <c r="A64" i="20" s="1"/>
  <c r="A65" i="20" s="1"/>
  <c r="A66" i="20" s="1"/>
  <c r="A67" i="20" s="1"/>
  <c r="A68" i="20" s="1"/>
  <c r="A69" i="20" s="1"/>
  <c r="A70" i="20" s="1"/>
  <c r="A71" i="20" s="1"/>
  <c r="A72" i="20" s="1"/>
  <c r="A73" i="20" s="1"/>
  <c r="A74" i="20" s="1"/>
  <c r="A75" i="20" s="1"/>
  <c r="A76" i="20" s="1"/>
  <c r="A77" i="20" s="1"/>
  <c r="A78" i="20" s="1"/>
  <c r="A79" i="20" s="1"/>
  <c r="A80" i="20" s="1"/>
  <c r="A81" i="20" s="1"/>
  <c r="A82" i="20" s="1"/>
  <c r="A83" i="20" s="1"/>
  <c r="A84" i="20" s="1"/>
  <c r="A85" i="20" s="1"/>
  <c r="A86" i="20" s="1"/>
  <c r="A87" i="20" s="1"/>
  <c r="A88" i="20" s="1"/>
  <c r="A89" i="20" s="1"/>
  <c r="A90" i="20" s="1"/>
  <c r="A91" i="20" s="1"/>
  <c r="A92" i="20" s="1"/>
  <c r="A93" i="20" s="1"/>
  <c r="A94" i="20" s="1"/>
  <c r="A95" i="20" s="1"/>
  <c r="A96" i="20" s="1"/>
  <c r="A97" i="20" s="1"/>
  <c r="A98" i="20" s="1"/>
  <c r="A99" i="20" s="1"/>
  <c r="A100" i="20" s="1"/>
  <c r="A101" i="20" s="1"/>
  <c r="A102" i="20" s="1"/>
  <c r="A103" i="20" s="1"/>
  <c r="A104" i="20" s="1"/>
  <c r="A105" i="20" s="1"/>
  <c r="A106" i="20" s="1"/>
  <c r="A107" i="20" s="1"/>
  <c r="A108" i="20" s="1"/>
  <c r="A109" i="20" s="1"/>
  <c r="A110" i="20" s="1"/>
  <c r="A111" i="20" s="1"/>
  <c r="A112" i="20" s="1"/>
  <c r="A113" i="20" s="1"/>
  <c r="A114" i="20" s="1"/>
  <c r="A115" i="20" s="1"/>
  <c r="A116" i="20" s="1"/>
  <c r="A117" i="20" s="1"/>
  <c r="A118" i="20" s="1"/>
  <c r="A119" i="20" s="1"/>
  <c r="A120" i="20" s="1"/>
  <c r="A121" i="20" s="1"/>
  <c r="A122" i="20" s="1"/>
  <c r="A123" i="20" s="1"/>
  <c r="A124" i="20" s="1"/>
  <c r="A125" i="20" s="1"/>
  <c r="A126" i="20" s="1"/>
  <c r="A127" i="20" s="1"/>
  <c r="A128" i="20" s="1"/>
  <c r="A129" i="20" s="1"/>
  <c r="A130" i="20" s="1"/>
  <c r="A131" i="20" s="1"/>
  <c r="A132" i="20" s="1"/>
  <c r="A133" i="20" s="1"/>
  <c r="A134" i="20" s="1"/>
  <c r="A135" i="20" s="1"/>
  <c r="A136" i="20" s="1"/>
  <c r="A137" i="20" s="1"/>
  <c r="A138" i="20" s="1"/>
  <c r="A139" i="20" s="1"/>
  <c r="A140" i="20" s="1"/>
  <c r="A141" i="20" s="1"/>
  <c r="A142" i="20" s="1"/>
  <c r="A143" i="20" s="1"/>
  <c r="A144" i="20" s="1"/>
  <c r="A145" i="20" s="1"/>
  <c r="A146" i="20" s="1"/>
  <c r="A147" i="20" s="1"/>
  <c r="A148" i="20" s="1"/>
  <c r="A149" i="20" s="1"/>
  <c r="A150" i="20" s="1"/>
  <c r="A151" i="20" s="1"/>
  <c r="A152" i="20" s="1"/>
  <c r="A153" i="20" s="1"/>
  <c r="A154" i="20" s="1"/>
  <c r="A155" i="20" s="1"/>
  <c r="A156" i="20" s="1"/>
  <c r="A157" i="20" s="1"/>
  <c r="A158" i="20" s="1"/>
  <c r="A159" i="20" s="1"/>
  <c r="A160" i="20" s="1"/>
  <c r="A161" i="20" s="1"/>
  <c r="A162" i="20" s="1"/>
  <c r="A163" i="20" s="1"/>
  <c r="A164" i="20" s="1"/>
  <c r="A165" i="20" s="1"/>
  <c r="A166" i="20" s="1"/>
  <c r="A167" i="20" s="1"/>
  <c r="A168" i="20" s="1"/>
  <c r="A169" i="20" s="1"/>
  <c r="A170" i="20" s="1"/>
  <c r="A171" i="20" s="1"/>
  <c r="A172" i="20" s="1"/>
  <c r="A173" i="20" s="1"/>
  <c r="A174" i="20" s="1"/>
  <c r="A175" i="20" s="1"/>
  <c r="A176" i="20" s="1"/>
  <c r="A177" i="20" s="1"/>
  <c r="A178" i="20" s="1"/>
  <c r="A179" i="20" s="1"/>
  <c r="A180" i="20" s="1"/>
  <c r="A181" i="20" s="1"/>
  <c r="A182" i="20" s="1"/>
  <c r="A183" i="20" s="1"/>
  <c r="A184" i="20" s="1"/>
  <c r="A185" i="20" s="1"/>
  <c r="A186" i="20" s="1"/>
  <c r="A187" i="20" s="1"/>
  <c r="A188" i="20" s="1"/>
  <c r="A189" i="20" s="1"/>
  <c r="A190" i="20" s="1"/>
  <c r="A191" i="20" s="1"/>
  <c r="A192" i="20" s="1"/>
  <c r="A193" i="20" s="1"/>
  <c r="A194" i="20" s="1"/>
  <c r="A195" i="20" s="1"/>
  <c r="A196" i="20" s="1"/>
  <c r="A197" i="20" s="1"/>
  <c r="A198" i="20" s="1"/>
  <c r="A199" i="20" s="1"/>
  <c r="A200" i="20" s="1"/>
  <c r="A201" i="20" s="1"/>
  <c r="A202" i="20" s="1"/>
  <c r="A203" i="20" s="1"/>
  <c r="A204" i="20" s="1"/>
  <c r="A205" i="20" s="1"/>
  <c r="A206" i="20" s="1"/>
  <c r="A207" i="20" s="1"/>
  <c r="A208" i="20" s="1"/>
  <c r="A209" i="20" s="1"/>
  <c r="A210" i="20" s="1"/>
  <c r="A211" i="20" s="1"/>
  <c r="A212" i="20" s="1"/>
  <c r="A213" i="20" s="1"/>
  <c r="A214" i="20" s="1"/>
  <c r="A215" i="20" s="1"/>
  <c r="A216" i="20" s="1"/>
  <c r="A217" i="20" s="1"/>
  <c r="A218" i="20" s="1"/>
  <c r="A219" i="20" s="1"/>
  <c r="A220" i="20" s="1"/>
  <c r="A221" i="20" s="1"/>
  <c r="A222" i="20" s="1"/>
  <c r="A223" i="20" s="1"/>
  <c r="A224" i="20" s="1"/>
  <c r="A225" i="20" s="1"/>
  <c r="A226" i="20" s="1"/>
  <c r="A227" i="20" s="1"/>
  <c r="A228" i="20" s="1"/>
  <c r="A229" i="20" s="1"/>
  <c r="A230" i="20" s="1"/>
  <c r="A231" i="20" s="1"/>
  <c r="A232" i="20" s="1"/>
  <c r="A233" i="20" s="1"/>
  <c r="A234" i="20" s="1"/>
  <c r="A235" i="20" s="1"/>
  <c r="A236" i="20" s="1"/>
  <c r="A237" i="20" s="1"/>
  <c r="A238" i="20" s="1"/>
  <c r="A239" i="20" s="1"/>
  <c r="A240" i="20" s="1"/>
  <c r="A241" i="20" s="1"/>
  <c r="A242" i="20" s="1"/>
  <c r="A243" i="20" s="1"/>
  <c r="A244" i="20" s="1"/>
  <c r="A245" i="20" s="1"/>
  <c r="A246" i="20" s="1"/>
  <c r="A247" i="20" s="1"/>
  <c r="A248" i="20" s="1"/>
  <c r="A249" i="20" s="1"/>
  <c r="A250" i="20" s="1"/>
  <c r="A251" i="20" s="1"/>
  <c r="A252" i="20" s="1"/>
  <c r="A253" i="20" s="1"/>
  <c r="A254" i="20" s="1"/>
  <c r="A255" i="20" s="1"/>
  <c r="A256" i="20" s="1"/>
  <c r="A257" i="20" s="1"/>
  <c r="A258" i="20" s="1"/>
  <c r="A259" i="20" s="1"/>
  <c r="A260" i="20" s="1"/>
  <c r="C44" i="20"/>
  <c r="B38" i="20"/>
  <c r="B37" i="20"/>
  <c r="B36" i="20"/>
  <c r="B35" i="20"/>
  <c r="B34" i="20"/>
  <c r="B33" i="20"/>
  <c r="B32" i="20"/>
  <c r="B31" i="20"/>
  <c r="B30" i="20"/>
  <c r="B29" i="20"/>
  <c r="B28" i="20"/>
  <c r="B27" i="20"/>
  <c r="B10" i="20"/>
  <c r="C6" i="20"/>
  <c r="C7" i="20" s="1"/>
  <c r="D3" i="20"/>
  <c r="C3" i="20"/>
  <c r="T2" i="20"/>
  <c r="S2" i="20"/>
  <c r="R2" i="20"/>
  <c r="Q2" i="20"/>
  <c r="P2" i="20"/>
  <c r="O2" i="20"/>
  <c r="D1" i="20"/>
  <c r="C262" i="19"/>
  <c r="Z56" i="19"/>
  <c r="A45" i="19"/>
  <c r="A46" i="19" s="1"/>
  <c r="A47" i="19" s="1"/>
  <c r="A48" i="19" s="1"/>
  <c r="A49" i="19" s="1"/>
  <c r="A50" i="19" s="1"/>
  <c r="A51" i="19" s="1"/>
  <c r="A52" i="19" s="1"/>
  <c r="A53" i="19" s="1"/>
  <c r="A54" i="19" s="1"/>
  <c r="A55" i="19" s="1"/>
  <c r="A56" i="19" s="1"/>
  <c r="A57" i="19" s="1"/>
  <c r="A58" i="19" s="1"/>
  <c r="A59" i="19" s="1"/>
  <c r="A60" i="19" s="1"/>
  <c r="A61" i="19" s="1"/>
  <c r="A62" i="19" s="1"/>
  <c r="A63" i="19" s="1"/>
  <c r="A64" i="19" s="1"/>
  <c r="A65" i="19" s="1"/>
  <c r="A66" i="19" s="1"/>
  <c r="A67" i="19" s="1"/>
  <c r="A68" i="19" s="1"/>
  <c r="A69" i="19" s="1"/>
  <c r="A70" i="19" s="1"/>
  <c r="A71" i="19" s="1"/>
  <c r="A72" i="19" s="1"/>
  <c r="A73" i="19" s="1"/>
  <c r="A74" i="19" s="1"/>
  <c r="A75" i="19" s="1"/>
  <c r="A76" i="19" s="1"/>
  <c r="A77" i="19" s="1"/>
  <c r="A78" i="19" s="1"/>
  <c r="A79" i="19" s="1"/>
  <c r="A80" i="19" s="1"/>
  <c r="A81" i="19" s="1"/>
  <c r="A82" i="19" s="1"/>
  <c r="A83" i="19" s="1"/>
  <c r="A84" i="19" s="1"/>
  <c r="A85" i="19" s="1"/>
  <c r="A86" i="19" s="1"/>
  <c r="A87" i="19" s="1"/>
  <c r="A88" i="19" s="1"/>
  <c r="A89" i="19" s="1"/>
  <c r="A90" i="19" s="1"/>
  <c r="A91" i="19" s="1"/>
  <c r="A92" i="19" s="1"/>
  <c r="A93" i="19" s="1"/>
  <c r="A94" i="19" s="1"/>
  <c r="A95" i="19" s="1"/>
  <c r="A96" i="19" s="1"/>
  <c r="A97" i="19" s="1"/>
  <c r="A98" i="19" s="1"/>
  <c r="A99" i="19" s="1"/>
  <c r="A100" i="19" s="1"/>
  <c r="A101" i="19" s="1"/>
  <c r="A102" i="19" s="1"/>
  <c r="A103" i="19" s="1"/>
  <c r="A104" i="19" s="1"/>
  <c r="A105" i="19" s="1"/>
  <c r="A106" i="19" s="1"/>
  <c r="A107" i="19" s="1"/>
  <c r="A108" i="19" s="1"/>
  <c r="A109" i="19" s="1"/>
  <c r="A110" i="19" s="1"/>
  <c r="A111" i="19" s="1"/>
  <c r="A112" i="19" s="1"/>
  <c r="A113" i="19" s="1"/>
  <c r="A114" i="19" s="1"/>
  <c r="A115" i="19" s="1"/>
  <c r="A116" i="19" s="1"/>
  <c r="A117" i="19" s="1"/>
  <c r="A118" i="19" s="1"/>
  <c r="A119" i="19" s="1"/>
  <c r="A120" i="19" s="1"/>
  <c r="A121" i="19" s="1"/>
  <c r="A122" i="19" s="1"/>
  <c r="A123" i="19" s="1"/>
  <c r="A124" i="19" s="1"/>
  <c r="A125" i="19" s="1"/>
  <c r="A126" i="19" s="1"/>
  <c r="A127" i="19" s="1"/>
  <c r="A128" i="19" s="1"/>
  <c r="A129" i="19" s="1"/>
  <c r="A130" i="19" s="1"/>
  <c r="A131" i="19" s="1"/>
  <c r="A132" i="19" s="1"/>
  <c r="A133" i="19" s="1"/>
  <c r="A134" i="19" s="1"/>
  <c r="A135" i="19" s="1"/>
  <c r="A136" i="19" s="1"/>
  <c r="A137" i="19" s="1"/>
  <c r="A138" i="19" s="1"/>
  <c r="A139" i="19" s="1"/>
  <c r="A140" i="19" s="1"/>
  <c r="A141" i="19" s="1"/>
  <c r="A142" i="19" s="1"/>
  <c r="A143" i="19" s="1"/>
  <c r="A144" i="19" s="1"/>
  <c r="A145" i="19" s="1"/>
  <c r="A146" i="19" s="1"/>
  <c r="A147" i="19" s="1"/>
  <c r="A148" i="19" s="1"/>
  <c r="A149" i="19" s="1"/>
  <c r="A150" i="19" s="1"/>
  <c r="A151" i="19" s="1"/>
  <c r="A152" i="19" s="1"/>
  <c r="A153" i="19" s="1"/>
  <c r="A154" i="19" s="1"/>
  <c r="A155" i="19" s="1"/>
  <c r="A156" i="19" s="1"/>
  <c r="A157" i="19" s="1"/>
  <c r="A158" i="19" s="1"/>
  <c r="A159" i="19" s="1"/>
  <c r="A160" i="19" s="1"/>
  <c r="A161" i="19" s="1"/>
  <c r="A162" i="19" s="1"/>
  <c r="A163" i="19" s="1"/>
  <c r="A164" i="19" s="1"/>
  <c r="A165" i="19" s="1"/>
  <c r="A166" i="19" s="1"/>
  <c r="A167" i="19" s="1"/>
  <c r="A168" i="19" s="1"/>
  <c r="A169" i="19" s="1"/>
  <c r="A170" i="19" s="1"/>
  <c r="A171" i="19" s="1"/>
  <c r="A172" i="19" s="1"/>
  <c r="A173" i="19" s="1"/>
  <c r="A174" i="19" s="1"/>
  <c r="A175" i="19" s="1"/>
  <c r="A176" i="19" s="1"/>
  <c r="A177" i="19" s="1"/>
  <c r="A178" i="19" s="1"/>
  <c r="A179" i="19" s="1"/>
  <c r="A180" i="19" s="1"/>
  <c r="A181" i="19" s="1"/>
  <c r="A182" i="19" s="1"/>
  <c r="A183" i="19" s="1"/>
  <c r="A184" i="19" s="1"/>
  <c r="A185" i="19" s="1"/>
  <c r="A186" i="19" s="1"/>
  <c r="A187" i="19" s="1"/>
  <c r="A188" i="19" s="1"/>
  <c r="A189" i="19" s="1"/>
  <c r="A190" i="19" s="1"/>
  <c r="A191" i="19" s="1"/>
  <c r="A192" i="19" s="1"/>
  <c r="A193" i="19" s="1"/>
  <c r="A194" i="19" s="1"/>
  <c r="A195" i="19" s="1"/>
  <c r="A196" i="19" s="1"/>
  <c r="A197" i="19" s="1"/>
  <c r="A198" i="19" s="1"/>
  <c r="A199" i="19" s="1"/>
  <c r="A200" i="19" s="1"/>
  <c r="A201" i="19" s="1"/>
  <c r="A202" i="19" s="1"/>
  <c r="A203" i="19" s="1"/>
  <c r="A204" i="19" s="1"/>
  <c r="A205" i="19" s="1"/>
  <c r="A206" i="19" s="1"/>
  <c r="A207" i="19" s="1"/>
  <c r="A208" i="19" s="1"/>
  <c r="A209" i="19" s="1"/>
  <c r="A210" i="19" s="1"/>
  <c r="A211" i="19" s="1"/>
  <c r="A212" i="19" s="1"/>
  <c r="A213" i="19" s="1"/>
  <c r="A214" i="19" s="1"/>
  <c r="A215" i="19" s="1"/>
  <c r="A216" i="19" s="1"/>
  <c r="A217" i="19" s="1"/>
  <c r="A218" i="19" s="1"/>
  <c r="A219" i="19" s="1"/>
  <c r="A220" i="19" s="1"/>
  <c r="A221" i="19" s="1"/>
  <c r="A222" i="19" s="1"/>
  <c r="A223" i="19" s="1"/>
  <c r="A224" i="19" s="1"/>
  <c r="A225" i="19" s="1"/>
  <c r="A226" i="19" s="1"/>
  <c r="A227" i="19" s="1"/>
  <c r="A228" i="19" s="1"/>
  <c r="A229" i="19" s="1"/>
  <c r="A230" i="19" s="1"/>
  <c r="A231" i="19" s="1"/>
  <c r="A232" i="19" s="1"/>
  <c r="A233" i="19" s="1"/>
  <c r="A234" i="19" s="1"/>
  <c r="A235" i="19" s="1"/>
  <c r="A236" i="19" s="1"/>
  <c r="A237" i="19" s="1"/>
  <c r="A238" i="19" s="1"/>
  <c r="A239" i="19" s="1"/>
  <c r="A240" i="19" s="1"/>
  <c r="A241" i="19" s="1"/>
  <c r="A242" i="19" s="1"/>
  <c r="A243" i="19" s="1"/>
  <c r="A244" i="19" s="1"/>
  <c r="A245" i="19" s="1"/>
  <c r="A246" i="19" s="1"/>
  <c r="A247" i="19" s="1"/>
  <c r="A248" i="19" s="1"/>
  <c r="A249" i="19" s="1"/>
  <c r="A250" i="19" s="1"/>
  <c r="A251" i="19" s="1"/>
  <c r="A252" i="19" s="1"/>
  <c r="A253" i="19" s="1"/>
  <c r="A254" i="19" s="1"/>
  <c r="A255" i="19" s="1"/>
  <c r="A256" i="19" s="1"/>
  <c r="A257" i="19" s="1"/>
  <c r="A258" i="19" s="1"/>
  <c r="A259" i="19" s="1"/>
  <c r="A260" i="19" s="1"/>
  <c r="C44" i="19"/>
  <c r="B38" i="19"/>
  <c r="B37" i="19"/>
  <c r="B36" i="19"/>
  <c r="B35" i="19"/>
  <c r="B34" i="19"/>
  <c r="B33" i="19"/>
  <c r="B32" i="19"/>
  <c r="B31" i="19"/>
  <c r="B30" i="19"/>
  <c r="B29" i="19"/>
  <c r="B28" i="19"/>
  <c r="B27" i="19"/>
  <c r="B10" i="19"/>
  <c r="C6" i="19"/>
  <c r="C7" i="19" s="1"/>
  <c r="E3" i="19"/>
  <c r="D3" i="19"/>
  <c r="C3" i="19"/>
  <c r="T2" i="19"/>
  <c r="S2" i="19"/>
  <c r="R2" i="19"/>
  <c r="Q2" i="19"/>
  <c r="P2" i="19"/>
  <c r="O2" i="19"/>
  <c r="D1" i="19"/>
  <c r="D262" i="19" s="1"/>
  <c r="C262" i="18"/>
  <c r="Z188" i="18"/>
  <c r="Z176" i="18"/>
  <c r="Z164" i="18"/>
  <c r="Z152" i="18"/>
  <c r="Z140" i="18"/>
  <c r="Z128" i="18"/>
  <c r="Z116" i="18"/>
  <c r="Z104" i="18"/>
  <c r="Z92" i="18"/>
  <c r="Z80" i="18"/>
  <c r="Z68" i="18"/>
  <c r="Z56" i="18"/>
  <c r="A45" i="18"/>
  <c r="A46" i="18" s="1"/>
  <c r="A47" i="18" s="1"/>
  <c r="A48" i="18" s="1"/>
  <c r="A49" i="18" s="1"/>
  <c r="A50" i="18" s="1"/>
  <c r="A51" i="18" s="1"/>
  <c r="A52" i="18" s="1"/>
  <c r="A53" i="18" s="1"/>
  <c r="A54" i="18" s="1"/>
  <c r="A55" i="18" s="1"/>
  <c r="A56" i="18" s="1"/>
  <c r="A57" i="18" s="1"/>
  <c r="A58" i="18" s="1"/>
  <c r="A59" i="18" s="1"/>
  <c r="A60" i="18" s="1"/>
  <c r="A61" i="18" s="1"/>
  <c r="A62" i="18" s="1"/>
  <c r="A63" i="18" s="1"/>
  <c r="A64" i="18" s="1"/>
  <c r="A65" i="18" s="1"/>
  <c r="A66" i="18" s="1"/>
  <c r="A67" i="18" s="1"/>
  <c r="A68" i="18" s="1"/>
  <c r="A69" i="18" s="1"/>
  <c r="A70" i="18" s="1"/>
  <c r="A71" i="18" s="1"/>
  <c r="A72" i="18" s="1"/>
  <c r="A73" i="18" s="1"/>
  <c r="A74" i="18" s="1"/>
  <c r="A75" i="18" s="1"/>
  <c r="A76" i="18" s="1"/>
  <c r="A77" i="18" s="1"/>
  <c r="A78" i="18" s="1"/>
  <c r="A79" i="18" s="1"/>
  <c r="A80" i="18" s="1"/>
  <c r="A81" i="18" s="1"/>
  <c r="A82" i="18" s="1"/>
  <c r="A83" i="18" s="1"/>
  <c r="A84" i="18" s="1"/>
  <c r="A85" i="18" s="1"/>
  <c r="A86" i="18" s="1"/>
  <c r="A87" i="18" s="1"/>
  <c r="A88" i="18" s="1"/>
  <c r="A89" i="18" s="1"/>
  <c r="A90" i="18" s="1"/>
  <c r="A91" i="18" s="1"/>
  <c r="A92" i="18" s="1"/>
  <c r="A93" i="18" s="1"/>
  <c r="A94" i="18" s="1"/>
  <c r="A95" i="18" s="1"/>
  <c r="A96" i="18" s="1"/>
  <c r="A97" i="18" s="1"/>
  <c r="A98" i="18" s="1"/>
  <c r="A99" i="18" s="1"/>
  <c r="A100" i="18" s="1"/>
  <c r="A101" i="18" s="1"/>
  <c r="A102" i="18" s="1"/>
  <c r="A103" i="18" s="1"/>
  <c r="A104" i="18" s="1"/>
  <c r="A105" i="18" s="1"/>
  <c r="A106" i="18" s="1"/>
  <c r="A107" i="18" s="1"/>
  <c r="A108" i="18" s="1"/>
  <c r="A109" i="18" s="1"/>
  <c r="A110" i="18" s="1"/>
  <c r="A111" i="18" s="1"/>
  <c r="A112" i="18" s="1"/>
  <c r="A113" i="18" s="1"/>
  <c r="A114" i="18" s="1"/>
  <c r="A115" i="18" s="1"/>
  <c r="A116" i="18" s="1"/>
  <c r="A117" i="18" s="1"/>
  <c r="A118" i="18" s="1"/>
  <c r="A119" i="18" s="1"/>
  <c r="A120" i="18" s="1"/>
  <c r="A121" i="18" s="1"/>
  <c r="A122" i="18" s="1"/>
  <c r="A123" i="18" s="1"/>
  <c r="A124" i="18" s="1"/>
  <c r="A125" i="18" s="1"/>
  <c r="A126" i="18" s="1"/>
  <c r="A127" i="18" s="1"/>
  <c r="A128" i="18" s="1"/>
  <c r="A129" i="18" s="1"/>
  <c r="A130" i="18" s="1"/>
  <c r="A131" i="18" s="1"/>
  <c r="A132" i="18" s="1"/>
  <c r="A133" i="18" s="1"/>
  <c r="A134" i="18" s="1"/>
  <c r="A135" i="18" s="1"/>
  <c r="A136" i="18" s="1"/>
  <c r="A137" i="18" s="1"/>
  <c r="A138" i="18" s="1"/>
  <c r="A139" i="18" s="1"/>
  <c r="A140" i="18" s="1"/>
  <c r="A141" i="18" s="1"/>
  <c r="A142" i="18" s="1"/>
  <c r="A143" i="18" s="1"/>
  <c r="A144" i="18" s="1"/>
  <c r="A145" i="18" s="1"/>
  <c r="A146" i="18" s="1"/>
  <c r="A147" i="18" s="1"/>
  <c r="A148" i="18" s="1"/>
  <c r="A149" i="18" s="1"/>
  <c r="A150" i="18" s="1"/>
  <c r="A151" i="18" s="1"/>
  <c r="A152" i="18" s="1"/>
  <c r="A153" i="18" s="1"/>
  <c r="A154" i="18" s="1"/>
  <c r="A155" i="18" s="1"/>
  <c r="A156" i="18" s="1"/>
  <c r="A157" i="18" s="1"/>
  <c r="A158" i="18" s="1"/>
  <c r="A159" i="18" s="1"/>
  <c r="A160" i="18" s="1"/>
  <c r="A161" i="18" s="1"/>
  <c r="A162" i="18" s="1"/>
  <c r="A163" i="18" s="1"/>
  <c r="A164" i="18" s="1"/>
  <c r="A165" i="18" s="1"/>
  <c r="A166" i="18" s="1"/>
  <c r="A167" i="18" s="1"/>
  <c r="A168" i="18" s="1"/>
  <c r="A169" i="18" s="1"/>
  <c r="A170" i="18" s="1"/>
  <c r="A171" i="18" s="1"/>
  <c r="A172" i="18" s="1"/>
  <c r="A173" i="18" s="1"/>
  <c r="A174" i="18" s="1"/>
  <c r="A175" i="18" s="1"/>
  <c r="A176" i="18" s="1"/>
  <c r="A177" i="18" s="1"/>
  <c r="A178" i="18" s="1"/>
  <c r="A179" i="18" s="1"/>
  <c r="A180" i="18" s="1"/>
  <c r="A181" i="18" s="1"/>
  <c r="A182" i="18" s="1"/>
  <c r="A183" i="18" s="1"/>
  <c r="A184" i="18" s="1"/>
  <c r="A185" i="18" s="1"/>
  <c r="A186" i="18" s="1"/>
  <c r="A187" i="18" s="1"/>
  <c r="A188" i="18" s="1"/>
  <c r="A189" i="18" s="1"/>
  <c r="A190" i="18" s="1"/>
  <c r="A191" i="18" s="1"/>
  <c r="A192" i="18" s="1"/>
  <c r="A193" i="18" s="1"/>
  <c r="A194" i="18" s="1"/>
  <c r="A195" i="18" s="1"/>
  <c r="A196" i="18" s="1"/>
  <c r="A197" i="18" s="1"/>
  <c r="A198" i="18" s="1"/>
  <c r="A199" i="18" s="1"/>
  <c r="A200" i="18" s="1"/>
  <c r="A201" i="18" s="1"/>
  <c r="A202" i="18" s="1"/>
  <c r="A203" i="18" s="1"/>
  <c r="A204" i="18" s="1"/>
  <c r="A205" i="18" s="1"/>
  <c r="A206" i="18" s="1"/>
  <c r="A207" i="18" s="1"/>
  <c r="A208" i="18" s="1"/>
  <c r="A209" i="18" s="1"/>
  <c r="A210" i="18" s="1"/>
  <c r="A211" i="18" s="1"/>
  <c r="A212" i="18" s="1"/>
  <c r="A213" i="18" s="1"/>
  <c r="A214" i="18" s="1"/>
  <c r="A215" i="18" s="1"/>
  <c r="A216" i="18" s="1"/>
  <c r="A217" i="18" s="1"/>
  <c r="A218" i="18" s="1"/>
  <c r="A219" i="18" s="1"/>
  <c r="A220" i="18" s="1"/>
  <c r="A221" i="18" s="1"/>
  <c r="A222" i="18" s="1"/>
  <c r="A223" i="18" s="1"/>
  <c r="A224" i="18" s="1"/>
  <c r="A225" i="18" s="1"/>
  <c r="A226" i="18" s="1"/>
  <c r="A227" i="18" s="1"/>
  <c r="A228" i="18" s="1"/>
  <c r="A229" i="18" s="1"/>
  <c r="A230" i="18" s="1"/>
  <c r="A231" i="18" s="1"/>
  <c r="A232" i="18" s="1"/>
  <c r="A233" i="18" s="1"/>
  <c r="A234" i="18" s="1"/>
  <c r="A235" i="18" s="1"/>
  <c r="A236" i="18" s="1"/>
  <c r="A237" i="18" s="1"/>
  <c r="A238" i="18" s="1"/>
  <c r="A239" i="18" s="1"/>
  <c r="A240" i="18" s="1"/>
  <c r="A241" i="18" s="1"/>
  <c r="A242" i="18" s="1"/>
  <c r="A243" i="18" s="1"/>
  <c r="A244" i="18" s="1"/>
  <c r="A245" i="18" s="1"/>
  <c r="A246" i="18" s="1"/>
  <c r="A247" i="18" s="1"/>
  <c r="A248" i="18" s="1"/>
  <c r="A249" i="18" s="1"/>
  <c r="A250" i="18" s="1"/>
  <c r="A251" i="18" s="1"/>
  <c r="A252" i="18" s="1"/>
  <c r="A253" i="18" s="1"/>
  <c r="A254" i="18" s="1"/>
  <c r="A255" i="18" s="1"/>
  <c r="A256" i="18" s="1"/>
  <c r="A257" i="18" s="1"/>
  <c r="A258" i="18" s="1"/>
  <c r="A259" i="18" s="1"/>
  <c r="A260" i="18" s="1"/>
  <c r="C44" i="18"/>
  <c r="B38" i="18"/>
  <c r="B37" i="18"/>
  <c r="B36" i="18"/>
  <c r="B35" i="18"/>
  <c r="B34" i="18"/>
  <c r="B33" i="18"/>
  <c r="B32" i="18"/>
  <c r="B31" i="18"/>
  <c r="B30" i="18"/>
  <c r="B29" i="18"/>
  <c r="B28" i="18"/>
  <c r="B27" i="18"/>
  <c r="B10" i="18"/>
  <c r="C6" i="18"/>
  <c r="C7" i="18" s="1"/>
  <c r="C3" i="18"/>
  <c r="T2" i="18"/>
  <c r="S2" i="18"/>
  <c r="R2" i="18"/>
  <c r="Q2" i="18"/>
  <c r="P2" i="18"/>
  <c r="O2" i="18"/>
  <c r="E1" i="18"/>
  <c r="F1" i="18" s="1"/>
  <c r="F6" i="18" s="1"/>
  <c r="F7" i="18" s="1"/>
  <c r="D1" i="18"/>
  <c r="D6" i="18" s="1"/>
  <c r="D7" i="18" s="1"/>
  <c r="C262" i="17"/>
  <c r="Z56" i="17"/>
  <c r="A45" i="17"/>
  <c r="A46" i="17" s="1"/>
  <c r="A47" i="17" s="1"/>
  <c r="A48" i="17" s="1"/>
  <c r="A49" i="17" s="1"/>
  <c r="A50" i="17" s="1"/>
  <c r="A51" i="17" s="1"/>
  <c r="A52" i="17" s="1"/>
  <c r="A53" i="17" s="1"/>
  <c r="A54" i="17" s="1"/>
  <c r="A55" i="17" s="1"/>
  <c r="A56" i="17" s="1"/>
  <c r="A57" i="17" s="1"/>
  <c r="A58" i="17" s="1"/>
  <c r="A59" i="17" s="1"/>
  <c r="A60" i="17" s="1"/>
  <c r="A61" i="17" s="1"/>
  <c r="A62" i="17" s="1"/>
  <c r="A63" i="17" s="1"/>
  <c r="A64" i="17" s="1"/>
  <c r="A65" i="17" s="1"/>
  <c r="A66" i="17" s="1"/>
  <c r="A67" i="17" s="1"/>
  <c r="A68" i="17" s="1"/>
  <c r="A69" i="17" s="1"/>
  <c r="A70" i="17" s="1"/>
  <c r="A71" i="17" s="1"/>
  <c r="A72" i="17" s="1"/>
  <c r="A73" i="17" s="1"/>
  <c r="A74" i="17" s="1"/>
  <c r="A75" i="17" s="1"/>
  <c r="A76" i="17" s="1"/>
  <c r="A77" i="17" s="1"/>
  <c r="A78" i="17" s="1"/>
  <c r="A79" i="17" s="1"/>
  <c r="A80" i="17" s="1"/>
  <c r="A81" i="17" s="1"/>
  <c r="A82" i="17" s="1"/>
  <c r="A83" i="17" s="1"/>
  <c r="A84" i="17" s="1"/>
  <c r="A85" i="17" s="1"/>
  <c r="A86" i="17" s="1"/>
  <c r="A87" i="17" s="1"/>
  <c r="A88" i="17" s="1"/>
  <c r="A89" i="17" s="1"/>
  <c r="A90" i="17" s="1"/>
  <c r="A91" i="17" s="1"/>
  <c r="A92" i="17" s="1"/>
  <c r="A93" i="17" s="1"/>
  <c r="A94" i="17" s="1"/>
  <c r="A95" i="17" s="1"/>
  <c r="A96" i="17" s="1"/>
  <c r="A97" i="17" s="1"/>
  <c r="A98" i="17" s="1"/>
  <c r="A99" i="17" s="1"/>
  <c r="A100" i="17" s="1"/>
  <c r="A101" i="17" s="1"/>
  <c r="A102" i="17" s="1"/>
  <c r="A103" i="17" s="1"/>
  <c r="A104" i="17" s="1"/>
  <c r="A105" i="17" s="1"/>
  <c r="A106" i="17" s="1"/>
  <c r="A107" i="17" s="1"/>
  <c r="A108" i="17" s="1"/>
  <c r="A109" i="17" s="1"/>
  <c r="A110" i="17" s="1"/>
  <c r="A111" i="17" s="1"/>
  <c r="A112" i="17" s="1"/>
  <c r="A113" i="17" s="1"/>
  <c r="A114" i="17" s="1"/>
  <c r="A115" i="17" s="1"/>
  <c r="A116" i="17" s="1"/>
  <c r="A117" i="17" s="1"/>
  <c r="A118" i="17" s="1"/>
  <c r="A119" i="17" s="1"/>
  <c r="A120" i="17" s="1"/>
  <c r="A121" i="17" s="1"/>
  <c r="A122" i="17" s="1"/>
  <c r="A123" i="17" s="1"/>
  <c r="A124" i="17" s="1"/>
  <c r="A125" i="17" s="1"/>
  <c r="A126" i="17" s="1"/>
  <c r="A127" i="17" s="1"/>
  <c r="A128" i="17" s="1"/>
  <c r="A129" i="17" s="1"/>
  <c r="A130" i="17" s="1"/>
  <c r="A131" i="17" s="1"/>
  <c r="A132" i="17" s="1"/>
  <c r="A133" i="17" s="1"/>
  <c r="A134" i="17" s="1"/>
  <c r="A135" i="17" s="1"/>
  <c r="A136" i="17" s="1"/>
  <c r="A137" i="17" s="1"/>
  <c r="A138" i="17" s="1"/>
  <c r="A139" i="17" s="1"/>
  <c r="A140" i="17" s="1"/>
  <c r="A141" i="17" s="1"/>
  <c r="A142" i="17" s="1"/>
  <c r="A143" i="17" s="1"/>
  <c r="A144" i="17" s="1"/>
  <c r="A145" i="17" s="1"/>
  <c r="A146" i="17" s="1"/>
  <c r="A147" i="17" s="1"/>
  <c r="A148" i="17" s="1"/>
  <c r="A149" i="17" s="1"/>
  <c r="A150" i="17" s="1"/>
  <c r="A151" i="17" s="1"/>
  <c r="A152" i="17" s="1"/>
  <c r="A153" i="17" s="1"/>
  <c r="A154" i="17" s="1"/>
  <c r="A155" i="17" s="1"/>
  <c r="A156" i="17" s="1"/>
  <c r="A157" i="17" s="1"/>
  <c r="A158" i="17" s="1"/>
  <c r="A159" i="17" s="1"/>
  <c r="A160" i="17" s="1"/>
  <c r="A161" i="17" s="1"/>
  <c r="A162" i="17" s="1"/>
  <c r="A163" i="17" s="1"/>
  <c r="A164" i="17" s="1"/>
  <c r="A165" i="17" s="1"/>
  <c r="A166" i="17" s="1"/>
  <c r="A167" i="17" s="1"/>
  <c r="A168" i="17" s="1"/>
  <c r="A169" i="17" s="1"/>
  <c r="A170" i="17" s="1"/>
  <c r="A171" i="17" s="1"/>
  <c r="A172" i="17" s="1"/>
  <c r="A173" i="17" s="1"/>
  <c r="A174" i="17" s="1"/>
  <c r="A175" i="17" s="1"/>
  <c r="A176" i="17" s="1"/>
  <c r="A177" i="17" s="1"/>
  <c r="A178" i="17" s="1"/>
  <c r="A179" i="17" s="1"/>
  <c r="A180" i="17" s="1"/>
  <c r="A181" i="17" s="1"/>
  <c r="A182" i="17" s="1"/>
  <c r="A183" i="17" s="1"/>
  <c r="A184" i="17" s="1"/>
  <c r="A185" i="17" s="1"/>
  <c r="A186" i="17" s="1"/>
  <c r="A187" i="17" s="1"/>
  <c r="A188" i="17" s="1"/>
  <c r="A189" i="17" s="1"/>
  <c r="A190" i="17" s="1"/>
  <c r="A191" i="17" s="1"/>
  <c r="A192" i="17" s="1"/>
  <c r="A193" i="17" s="1"/>
  <c r="A194" i="17" s="1"/>
  <c r="A195" i="17" s="1"/>
  <c r="A196" i="17" s="1"/>
  <c r="A197" i="17" s="1"/>
  <c r="A198" i="17" s="1"/>
  <c r="A199" i="17" s="1"/>
  <c r="A200" i="17" s="1"/>
  <c r="A201" i="17" s="1"/>
  <c r="A202" i="17" s="1"/>
  <c r="A203" i="17" s="1"/>
  <c r="A204" i="17" s="1"/>
  <c r="A205" i="17" s="1"/>
  <c r="A206" i="17" s="1"/>
  <c r="A207" i="17" s="1"/>
  <c r="A208" i="17" s="1"/>
  <c r="A209" i="17" s="1"/>
  <c r="A210" i="17" s="1"/>
  <c r="A211" i="17" s="1"/>
  <c r="A212" i="17" s="1"/>
  <c r="A213" i="17" s="1"/>
  <c r="A214" i="17" s="1"/>
  <c r="A215" i="17" s="1"/>
  <c r="A216" i="17" s="1"/>
  <c r="A217" i="17" s="1"/>
  <c r="A218" i="17" s="1"/>
  <c r="A219" i="17" s="1"/>
  <c r="A220" i="17" s="1"/>
  <c r="A221" i="17" s="1"/>
  <c r="A222" i="17" s="1"/>
  <c r="A223" i="17" s="1"/>
  <c r="A224" i="17" s="1"/>
  <c r="A225" i="17" s="1"/>
  <c r="A226" i="17" s="1"/>
  <c r="A227" i="17" s="1"/>
  <c r="A228" i="17" s="1"/>
  <c r="A229" i="17" s="1"/>
  <c r="A230" i="17" s="1"/>
  <c r="A231" i="17" s="1"/>
  <c r="A232" i="17" s="1"/>
  <c r="A233" i="17" s="1"/>
  <c r="A234" i="17" s="1"/>
  <c r="A235" i="17" s="1"/>
  <c r="A236" i="17" s="1"/>
  <c r="A237" i="17" s="1"/>
  <c r="A238" i="17" s="1"/>
  <c r="A239" i="17" s="1"/>
  <c r="A240" i="17" s="1"/>
  <c r="A241" i="17" s="1"/>
  <c r="A242" i="17" s="1"/>
  <c r="A243" i="17" s="1"/>
  <c r="A244" i="17" s="1"/>
  <c r="A245" i="17" s="1"/>
  <c r="A246" i="17" s="1"/>
  <c r="A247" i="17" s="1"/>
  <c r="A248" i="17" s="1"/>
  <c r="A249" i="17" s="1"/>
  <c r="A250" i="17" s="1"/>
  <c r="A251" i="17" s="1"/>
  <c r="A252" i="17" s="1"/>
  <c r="A253" i="17" s="1"/>
  <c r="A254" i="17" s="1"/>
  <c r="A255" i="17" s="1"/>
  <c r="A256" i="17" s="1"/>
  <c r="A257" i="17" s="1"/>
  <c r="A258" i="17" s="1"/>
  <c r="A259" i="17" s="1"/>
  <c r="A260" i="17" s="1"/>
  <c r="C44" i="17"/>
  <c r="B38" i="17"/>
  <c r="B37" i="17"/>
  <c r="B36" i="17"/>
  <c r="B35" i="17"/>
  <c r="B34" i="17"/>
  <c r="B33" i="17"/>
  <c r="B32" i="17"/>
  <c r="B31" i="17"/>
  <c r="B30" i="17"/>
  <c r="B29" i="17"/>
  <c r="B28" i="17"/>
  <c r="B27" i="17"/>
  <c r="B10" i="17"/>
  <c r="C6" i="17"/>
  <c r="C7" i="17" s="1"/>
  <c r="C9" i="17" s="1"/>
  <c r="C3" i="17"/>
  <c r="T2" i="17"/>
  <c r="S2" i="17"/>
  <c r="R2" i="17"/>
  <c r="Q2" i="17"/>
  <c r="P2" i="17"/>
  <c r="O2" i="17"/>
  <c r="D1" i="17"/>
  <c r="D6" i="17" s="1"/>
  <c r="D7" i="17" s="1"/>
  <c r="A1" i="17"/>
  <c r="C263" i="16"/>
  <c r="A46" i="16"/>
  <c r="A47" i="16" s="1"/>
  <c r="A48" i="16" s="1"/>
  <c r="A49" i="16" s="1"/>
  <c r="A50" i="16" s="1"/>
  <c r="A51" i="16" s="1"/>
  <c r="A52" i="16" s="1"/>
  <c r="A53" i="16" s="1"/>
  <c r="A54" i="16" s="1"/>
  <c r="A55" i="16" s="1"/>
  <c r="A56" i="16" s="1"/>
  <c r="A57" i="16" s="1"/>
  <c r="A58" i="16" s="1"/>
  <c r="A59" i="16" s="1"/>
  <c r="A60" i="16" s="1"/>
  <c r="A61" i="16" s="1"/>
  <c r="A62" i="16" s="1"/>
  <c r="A63" i="16" s="1"/>
  <c r="A64" i="16" s="1"/>
  <c r="A65" i="16" s="1"/>
  <c r="A66" i="16" s="1"/>
  <c r="A67" i="16" s="1"/>
  <c r="A68" i="16" s="1"/>
  <c r="A69" i="16" s="1"/>
  <c r="A70" i="16" s="1"/>
  <c r="A71" i="16" s="1"/>
  <c r="A72" i="16" s="1"/>
  <c r="A73" i="16" s="1"/>
  <c r="A74" i="16" s="1"/>
  <c r="A75" i="16" s="1"/>
  <c r="A76" i="16" s="1"/>
  <c r="A77" i="16" s="1"/>
  <c r="A78" i="16" s="1"/>
  <c r="A79" i="16" s="1"/>
  <c r="A80" i="16" s="1"/>
  <c r="A81" i="16" s="1"/>
  <c r="A82" i="16" s="1"/>
  <c r="A83" i="16" s="1"/>
  <c r="A84" i="16" s="1"/>
  <c r="A85" i="16" s="1"/>
  <c r="A86" i="16" s="1"/>
  <c r="A87" i="16" s="1"/>
  <c r="A88" i="16" s="1"/>
  <c r="A89" i="16" s="1"/>
  <c r="A90" i="16" s="1"/>
  <c r="A91" i="16" s="1"/>
  <c r="A92" i="16" s="1"/>
  <c r="A93" i="16" s="1"/>
  <c r="A94" i="16" s="1"/>
  <c r="A95" i="16" s="1"/>
  <c r="A96" i="16" s="1"/>
  <c r="A97" i="16" s="1"/>
  <c r="A98" i="16" s="1"/>
  <c r="A99" i="16" s="1"/>
  <c r="A100" i="16" s="1"/>
  <c r="A101" i="16" s="1"/>
  <c r="A102" i="16" s="1"/>
  <c r="A103" i="16" s="1"/>
  <c r="A104" i="16" s="1"/>
  <c r="A105" i="16" s="1"/>
  <c r="A106" i="16" s="1"/>
  <c r="A107" i="16" s="1"/>
  <c r="A108" i="16" s="1"/>
  <c r="A109" i="16" s="1"/>
  <c r="A110" i="16" s="1"/>
  <c r="A111" i="16" s="1"/>
  <c r="A112" i="16" s="1"/>
  <c r="A113" i="16" s="1"/>
  <c r="A114" i="16" s="1"/>
  <c r="A115" i="16" s="1"/>
  <c r="A116" i="16" s="1"/>
  <c r="A117" i="16" s="1"/>
  <c r="A118" i="16" s="1"/>
  <c r="A119" i="16" s="1"/>
  <c r="A120" i="16" s="1"/>
  <c r="A121" i="16" s="1"/>
  <c r="A122" i="16" s="1"/>
  <c r="A123" i="16" s="1"/>
  <c r="A124" i="16" s="1"/>
  <c r="A125" i="16" s="1"/>
  <c r="A126" i="16" s="1"/>
  <c r="A127" i="16" s="1"/>
  <c r="A128" i="16" s="1"/>
  <c r="A129" i="16" s="1"/>
  <c r="A130" i="16" s="1"/>
  <c r="A131" i="16" s="1"/>
  <c r="A132" i="16" s="1"/>
  <c r="A133" i="16" s="1"/>
  <c r="A134" i="16" s="1"/>
  <c r="A135" i="16" s="1"/>
  <c r="A136" i="16" s="1"/>
  <c r="A137" i="16" s="1"/>
  <c r="A138" i="16" s="1"/>
  <c r="A139" i="16" s="1"/>
  <c r="A140" i="16" s="1"/>
  <c r="A141" i="16" s="1"/>
  <c r="A142" i="16" s="1"/>
  <c r="A143" i="16" s="1"/>
  <c r="A144" i="16" s="1"/>
  <c r="A145" i="16" s="1"/>
  <c r="A146" i="16" s="1"/>
  <c r="A147" i="16" s="1"/>
  <c r="A148" i="16" s="1"/>
  <c r="A149" i="16" s="1"/>
  <c r="A150" i="16" s="1"/>
  <c r="A151" i="16" s="1"/>
  <c r="A152" i="16" s="1"/>
  <c r="A153" i="16" s="1"/>
  <c r="A154" i="16" s="1"/>
  <c r="A155" i="16" s="1"/>
  <c r="A156" i="16" s="1"/>
  <c r="A157" i="16" s="1"/>
  <c r="A158" i="16" s="1"/>
  <c r="A159" i="16" s="1"/>
  <c r="A160" i="16" s="1"/>
  <c r="A161" i="16" s="1"/>
  <c r="A162" i="16" s="1"/>
  <c r="A163" i="16" s="1"/>
  <c r="A164" i="16" s="1"/>
  <c r="A165" i="16" s="1"/>
  <c r="A166" i="16" s="1"/>
  <c r="A167" i="16" s="1"/>
  <c r="A168" i="16" s="1"/>
  <c r="A169" i="16" s="1"/>
  <c r="A170" i="16" s="1"/>
  <c r="A171" i="16" s="1"/>
  <c r="A172" i="16" s="1"/>
  <c r="A173" i="16" s="1"/>
  <c r="A174" i="16" s="1"/>
  <c r="A175" i="16" s="1"/>
  <c r="A176" i="16" s="1"/>
  <c r="A177" i="16" s="1"/>
  <c r="A178" i="16" s="1"/>
  <c r="A179" i="16" s="1"/>
  <c r="A180" i="16" s="1"/>
  <c r="A181" i="16" s="1"/>
  <c r="A182" i="16" s="1"/>
  <c r="A183" i="16" s="1"/>
  <c r="A184" i="16" s="1"/>
  <c r="A185" i="16" s="1"/>
  <c r="A186" i="16" s="1"/>
  <c r="A187" i="16" s="1"/>
  <c r="A188" i="16" s="1"/>
  <c r="A189" i="16" s="1"/>
  <c r="A190" i="16" s="1"/>
  <c r="A191" i="16" s="1"/>
  <c r="A192" i="16" s="1"/>
  <c r="A193" i="16" s="1"/>
  <c r="A194" i="16" s="1"/>
  <c r="A195" i="16" s="1"/>
  <c r="A196" i="16" s="1"/>
  <c r="A197" i="16" s="1"/>
  <c r="A198" i="16" s="1"/>
  <c r="A199" i="16" s="1"/>
  <c r="A200" i="16" s="1"/>
  <c r="A201" i="16" s="1"/>
  <c r="A202" i="16" s="1"/>
  <c r="A203" i="16" s="1"/>
  <c r="A204" i="16" s="1"/>
  <c r="A205" i="16" s="1"/>
  <c r="A206" i="16" s="1"/>
  <c r="A207" i="16" s="1"/>
  <c r="A208" i="16" s="1"/>
  <c r="A209" i="16" s="1"/>
  <c r="A210" i="16" s="1"/>
  <c r="A211" i="16" s="1"/>
  <c r="A212" i="16" s="1"/>
  <c r="A213" i="16" s="1"/>
  <c r="A214" i="16" s="1"/>
  <c r="A215" i="16" s="1"/>
  <c r="A216" i="16" s="1"/>
  <c r="A217" i="16" s="1"/>
  <c r="A218" i="16" s="1"/>
  <c r="A219" i="16" s="1"/>
  <c r="A220" i="16" s="1"/>
  <c r="A221" i="16" s="1"/>
  <c r="A222" i="16" s="1"/>
  <c r="A223" i="16" s="1"/>
  <c r="A224" i="16" s="1"/>
  <c r="A225" i="16" s="1"/>
  <c r="A226" i="16" s="1"/>
  <c r="A227" i="16" s="1"/>
  <c r="A228" i="16" s="1"/>
  <c r="A229" i="16" s="1"/>
  <c r="A230" i="16" s="1"/>
  <c r="A231" i="16" s="1"/>
  <c r="A232" i="16" s="1"/>
  <c r="A233" i="16" s="1"/>
  <c r="A234" i="16" s="1"/>
  <c r="A235" i="16" s="1"/>
  <c r="A236" i="16" s="1"/>
  <c r="A237" i="16" s="1"/>
  <c r="A238" i="16" s="1"/>
  <c r="A239" i="16" s="1"/>
  <c r="A240" i="16" s="1"/>
  <c r="A241" i="16" s="1"/>
  <c r="A242" i="16" s="1"/>
  <c r="A243" i="16" s="1"/>
  <c r="A244" i="16" s="1"/>
  <c r="A245" i="16" s="1"/>
  <c r="A246" i="16" s="1"/>
  <c r="A247" i="16" s="1"/>
  <c r="A248" i="16" s="1"/>
  <c r="A249" i="16" s="1"/>
  <c r="A250" i="16" s="1"/>
  <c r="A251" i="16" s="1"/>
  <c r="A252" i="16" s="1"/>
  <c r="A253" i="16" s="1"/>
  <c r="A254" i="16" s="1"/>
  <c r="A255" i="16" s="1"/>
  <c r="A256" i="16" s="1"/>
  <c r="A257" i="16" s="1"/>
  <c r="A258" i="16" s="1"/>
  <c r="A259" i="16" s="1"/>
  <c r="A260" i="16" s="1"/>
  <c r="A45" i="16"/>
  <c r="C44" i="16"/>
  <c r="B38" i="16"/>
  <c r="B37" i="16"/>
  <c r="B36" i="16"/>
  <c r="B35" i="16"/>
  <c r="B34" i="16"/>
  <c r="AD33" i="16"/>
  <c r="B33" i="16"/>
  <c r="AD32" i="16"/>
  <c r="B32" i="16"/>
  <c r="AD31" i="16"/>
  <c r="B31" i="16"/>
  <c r="AD30" i="16"/>
  <c r="B30" i="16"/>
  <c r="AD29" i="16"/>
  <c r="B29" i="16"/>
  <c r="AD28" i="16"/>
  <c r="B28" i="16"/>
  <c r="AD27" i="16"/>
  <c r="B27" i="16"/>
  <c r="AD26" i="16"/>
  <c r="AD25" i="16"/>
  <c r="AD24" i="16"/>
  <c r="AD23" i="16"/>
  <c r="AD22" i="16"/>
  <c r="AD21" i="16"/>
  <c r="AD20" i="16"/>
  <c r="AD19" i="16"/>
  <c r="AD18" i="16"/>
  <c r="AD17" i="16"/>
  <c r="B10" i="16"/>
  <c r="C6" i="16"/>
  <c r="C7" i="16" s="1"/>
  <c r="E3" i="16"/>
  <c r="F3" i="16" s="1"/>
  <c r="G3" i="16" s="1"/>
  <c r="H3" i="16" s="1"/>
  <c r="I3" i="16" s="1"/>
  <c r="J3" i="16" s="1"/>
  <c r="K3" i="16" s="1"/>
  <c r="L3" i="16" s="1"/>
  <c r="M3" i="16" s="1"/>
  <c r="N3" i="16" s="1"/>
  <c r="O3" i="16" s="1"/>
  <c r="P3" i="16" s="1"/>
  <c r="Q3" i="16" s="1"/>
  <c r="R3" i="16" s="1"/>
  <c r="S3" i="16" s="1"/>
  <c r="T3" i="16" s="1"/>
  <c r="D3" i="16"/>
  <c r="C3" i="16"/>
  <c r="T2" i="16"/>
  <c r="S2" i="16"/>
  <c r="R2" i="16"/>
  <c r="Q2" i="16"/>
  <c r="P2" i="16"/>
  <c r="O2" i="16"/>
  <c r="E1" i="16"/>
  <c r="E6" i="16" s="1"/>
  <c r="E7" i="16" s="1"/>
  <c r="D1" i="16"/>
  <c r="C262" i="15"/>
  <c r="Z188" i="15"/>
  <c r="Z176" i="15"/>
  <c r="Z164" i="15"/>
  <c r="Z152" i="15"/>
  <c r="Z140" i="15"/>
  <c r="Z128" i="15"/>
  <c r="Z116" i="15"/>
  <c r="Z104" i="15"/>
  <c r="Z92" i="15"/>
  <c r="Z80" i="15"/>
  <c r="Z68" i="15"/>
  <c r="Z56" i="15"/>
  <c r="A45" i="15"/>
  <c r="A46" i="15" s="1"/>
  <c r="A47" i="15" s="1"/>
  <c r="A48" i="15" s="1"/>
  <c r="A49" i="15" s="1"/>
  <c r="A50" i="15" s="1"/>
  <c r="A51" i="15" s="1"/>
  <c r="A52" i="15" s="1"/>
  <c r="A53" i="15" s="1"/>
  <c r="A54" i="15" s="1"/>
  <c r="A55" i="15" s="1"/>
  <c r="A56" i="15" s="1"/>
  <c r="A57" i="15" s="1"/>
  <c r="A58" i="15" s="1"/>
  <c r="A59" i="15" s="1"/>
  <c r="A60" i="15" s="1"/>
  <c r="A61" i="15" s="1"/>
  <c r="A62" i="15" s="1"/>
  <c r="A63" i="15" s="1"/>
  <c r="A64" i="15" s="1"/>
  <c r="A65" i="15" s="1"/>
  <c r="A66" i="15" s="1"/>
  <c r="A67" i="15" s="1"/>
  <c r="A68" i="15" s="1"/>
  <c r="A69" i="15" s="1"/>
  <c r="A70" i="15" s="1"/>
  <c r="A71" i="15" s="1"/>
  <c r="A72" i="15" s="1"/>
  <c r="A73" i="15" s="1"/>
  <c r="A74" i="15" s="1"/>
  <c r="A75" i="15" s="1"/>
  <c r="A76" i="15" s="1"/>
  <c r="A77" i="15" s="1"/>
  <c r="A78" i="15" s="1"/>
  <c r="A79" i="15" s="1"/>
  <c r="A80" i="15" s="1"/>
  <c r="A81" i="15" s="1"/>
  <c r="A82" i="15" s="1"/>
  <c r="A83" i="15" s="1"/>
  <c r="A84" i="15" s="1"/>
  <c r="A85" i="15" s="1"/>
  <c r="A86" i="15" s="1"/>
  <c r="A87" i="15" s="1"/>
  <c r="A88" i="15" s="1"/>
  <c r="A89" i="15" s="1"/>
  <c r="A90" i="15" s="1"/>
  <c r="A91" i="15" s="1"/>
  <c r="A92" i="15" s="1"/>
  <c r="A93" i="15" s="1"/>
  <c r="A94" i="15" s="1"/>
  <c r="A95" i="15" s="1"/>
  <c r="A96" i="15" s="1"/>
  <c r="A97" i="15" s="1"/>
  <c r="A98" i="15" s="1"/>
  <c r="A99" i="15" s="1"/>
  <c r="A100" i="15" s="1"/>
  <c r="A101" i="15" s="1"/>
  <c r="A102" i="15" s="1"/>
  <c r="A103" i="15" s="1"/>
  <c r="A104" i="15" s="1"/>
  <c r="A105" i="15" s="1"/>
  <c r="A106" i="15" s="1"/>
  <c r="A107" i="15" s="1"/>
  <c r="A108" i="15" s="1"/>
  <c r="A109" i="15" s="1"/>
  <c r="A110" i="15" s="1"/>
  <c r="A111" i="15" s="1"/>
  <c r="A112" i="15" s="1"/>
  <c r="A113" i="15" s="1"/>
  <c r="A114" i="15" s="1"/>
  <c r="A115" i="15" s="1"/>
  <c r="A116" i="15" s="1"/>
  <c r="A117" i="15" s="1"/>
  <c r="A118" i="15" s="1"/>
  <c r="A119" i="15" s="1"/>
  <c r="A120" i="15" s="1"/>
  <c r="A121" i="15" s="1"/>
  <c r="A122" i="15" s="1"/>
  <c r="A123" i="15" s="1"/>
  <c r="A124" i="15" s="1"/>
  <c r="A125" i="15" s="1"/>
  <c r="A126" i="15" s="1"/>
  <c r="A127" i="15" s="1"/>
  <c r="A128" i="15" s="1"/>
  <c r="A129" i="15" s="1"/>
  <c r="A130" i="15" s="1"/>
  <c r="A131" i="15" s="1"/>
  <c r="A132" i="15" s="1"/>
  <c r="A133" i="15" s="1"/>
  <c r="A134" i="15" s="1"/>
  <c r="A135" i="15" s="1"/>
  <c r="A136" i="15" s="1"/>
  <c r="A137" i="15" s="1"/>
  <c r="A138" i="15" s="1"/>
  <c r="A139" i="15" s="1"/>
  <c r="A140" i="15" s="1"/>
  <c r="A141" i="15" s="1"/>
  <c r="A142" i="15" s="1"/>
  <c r="A143" i="15" s="1"/>
  <c r="A144" i="15" s="1"/>
  <c r="A145" i="15" s="1"/>
  <c r="A146" i="15" s="1"/>
  <c r="A147" i="15" s="1"/>
  <c r="A148" i="15" s="1"/>
  <c r="A149" i="15" s="1"/>
  <c r="A150" i="15" s="1"/>
  <c r="A151" i="15" s="1"/>
  <c r="A152" i="15" s="1"/>
  <c r="A153" i="15" s="1"/>
  <c r="A154" i="15" s="1"/>
  <c r="A155" i="15" s="1"/>
  <c r="A156" i="15" s="1"/>
  <c r="A157" i="15" s="1"/>
  <c r="A158" i="15" s="1"/>
  <c r="A159" i="15" s="1"/>
  <c r="A160" i="15" s="1"/>
  <c r="A161" i="15" s="1"/>
  <c r="A162" i="15" s="1"/>
  <c r="A163" i="15" s="1"/>
  <c r="A164" i="15" s="1"/>
  <c r="A165" i="15" s="1"/>
  <c r="A166" i="15" s="1"/>
  <c r="A167" i="15" s="1"/>
  <c r="A168" i="15" s="1"/>
  <c r="A169" i="15" s="1"/>
  <c r="A170" i="15" s="1"/>
  <c r="A171" i="15" s="1"/>
  <c r="A172" i="15" s="1"/>
  <c r="A173" i="15" s="1"/>
  <c r="A174" i="15" s="1"/>
  <c r="A175" i="15" s="1"/>
  <c r="A176" i="15" s="1"/>
  <c r="A177" i="15" s="1"/>
  <c r="A178" i="15" s="1"/>
  <c r="A179" i="15" s="1"/>
  <c r="A180" i="15" s="1"/>
  <c r="A181" i="15" s="1"/>
  <c r="A182" i="15" s="1"/>
  <c r="A183" i="15" s="1"/>
  <c r="A184" i="15" s="1"/>
  <c r="A185" i="15" s="1"/>
  <c r="A186" i="15" s="1"/>
  <c r="A187" i="15" s="1"/>
  <c r="A188" i="15" s="1"/>
  <c r="A189" i="15" s="1"/>
  <c r="A190" i="15" s="1"/>
  <c r="A191" i="15" s="1"/>
  <c r="A192" i="15" s="1"/>
  <c r="A193" i="15" s="1"/>
  <c r="A194" i="15" s="1"/>
  <c r="A195" i="15" s="1"/>
  <c r="A196" i="15" s="1"/>
  <c r="A197" i="15" s="1"/>
  <c r="A198" i="15" s="1"/>
  <c r="A199" i="15" s="1"/>
  <c r="A200" i="15" s="1"/>
  <c r="A201" i="15" s="1"/>
  <c r="A202" i="15" s="1"/>
  <c r="A203" i="15" s="1"/>
  <c r="A204" i="15" s="1"/>
  <c r="A205" i="15" s="1"/>
  <c r="A206" i="15" s="1"/>
  <c r="A207" i="15" s="1"/>
  <c r="A208" i="15" s="1"/>
  <c r="A209" i="15" s="1"/>
  <c r="A210" i="15" s="1"/>
  <c r="A211" i="15" s="1"/>
  <c r="A212" i="15" s="1"/>
  <c r="A213" i="15" s="1"/>
  <c r="A214" i="15" s="1"/>
  <c r="A215" i="15" s="1"/>
  <c r="A216" i="15" s="1"/>
  <c r="A217" i="15" s="1"/>
  <c r="A218" i="15" s="1"/>
  <c r="A219" i="15" s="1"/>
  <c r="A220" i="15" s="1"/>
  <c r="A221" i="15" s="1"/>
  <c r="A222" i="15" s="1"/>
  <c r="A223" i="15" s="1"/>
  <c r="A224" i="15" s="1"/>
  <c r="A225" i="15" s="1"/>
  <c r="A226" i="15" s="1"/>
  <c r="A227" i="15" s="1"/>
  <c r="A228" i="15" s="1"/>
  <c r="A229" i="15" s="1"/>
  <c r="A230" i="15" s="1"/>
  <c r="A231" i="15" s="1"/>
  <c r="A232" i="15" s="1"/>
  <c r="A233" i="15" s="1"/>
  <c r="A234" i="15" s="1"/>
  <c r="A235" i="15" s="1"/>
  <c r="A236" i="15" s="1"/>
  <c r="A237" i="15" s="1"/>
  <c r="A238" i="15" s="1"/>
  <c r="A239" i="15" s="1"/>
  <c r="A240" i="15" s="1"/>
  <c r="A241" i="15" s="1"/>
  <c r="A242" i="15" s="1"/>
  <c r="A243" i="15" s="1"/>
  <c r="A244" i="15" s="1"/>
  <c r="A245" i="15" s="1"/>
  <c r="A246" i="15" s="1"/>
  <c r="A247" i="15" s="1"/>
  <c r="A248" i="15" s="1"/>
  <c r="A249" i="15" s="1"/>
  <c r="A250" i="15" s="1"/>
  <c r="A251" i="15" s="1"/>
  <c r="A252" i="15" s="1"/>
  <c r="A253" i="15" s="1"/>
  <c r="A254" i="15" s="1"/>
  <c r="A255" i="15" s="1"/>
  <c r="A256" i="15" s="1"/>
  <c r="A257" i="15" s="1"/>
  <c r="A258" i="15" s="1"/>
  <c r="A259" i="15" s="1"/>
  <c r="A260" i="15" s="1"/>
  <c r="C44" i="15"/>
  <c r="B38" i="15"/>
  <c r="B37" i="15"/>
  <c r="B36" i="15"/>
  <c r="B35" i="15"/>
  <c r="B34" i="15"/>
  <c r="B33" i="15"/>
  <c r="B32" i="15"/>
  <c r="B31" i="15"/>
  <c r="B30" i="15"/>
  <c r="B29" i="15"/>
  <c r="B28" i="15"/>
  <c r="B27" i="15"/>
  <c r="B10" i="15"/>
  <c r="C6" i="15"/>
  <c r="C7" i="15" s="1"/>
  <c r="C9" i="15" s="1"/>
  <c r="C3" i="15"/>
  <c r="T2" i="15"/>
  <c r="S2" i="15"/>
  <c r="R2" i="15"/>
  <c r="Q2" i="15"/>
  <c r="P2" i="15"/>
  <c r="O2" i="15"/>
  <c r="D1" i="15"/>
  <c r="D262" i="15" s="1"/>
  <c r="A1" i="14"/>
  <c r="D1" i="14"/>
  <c r="E1" i="14" s="1"/>
  <c r="O2" i="14"/>
  <c r="P2" i="14"/>
  <c r="Q2" i="14"/>
  <c r="R2" i="14"/>
  <c r="S2" i="14"/>
  <c r="T2" i="14"/>
  <c r="C3" i="14"/>
  <c r="D3" i="14" s="1"/>
  <c r="E3" i="14" s="1"/>
  <c r="F3" i="14" s="1"/>
  <c r="G3" i="14" s="1"/>
  <c r="H3" i="14" s="1"/>
  <c r="I3" i="14" s="1"/>
  <c r="J3" i="14" s="1"/>
  <c r="K3" i="14" s="1"/>
  <c r="L3" i="14" s="1"/>
  <c r="M3" i="14" s="1"/>
  <c r="N3" i="14" s="1"/>
  <c r="O3" i="14" s="1"/>
  <c r="P3" i="14" s="1"/>
  <c r="Q3" i="14" s="1"/>
  <c r="R3" i="14" s="1"/>
  <c r="S3" i="14" s="1"/>
  <c r="T3" i="14" s="1"/>
  <c r="C6" i="14"/>
  <c r="C7" i="14"/>
  <c r="C8" i="14" s="1"/>
  <c r="B10" i="14"/>
  <c r="B27" i="14"/>
  <c r="B28" i="14"/>
  <c r="B29" i="14"/>
  <c r="B30" i="14"/>
  <c r="B31" i="14"/>
  <c r="B32" i="14"/>
  <c r="B33" i="14"/>
  <c r="B34" i="14"/>
  <c r="B35" i="14"/>
  <c r="B36" i="14"/>
  <c r="B37" i="14"/>
  <c r="B38" i="14"/>
  <c r="C44" i="14"/>
  <c r="D44" i="14"/>
  <c r="E44" i="14"/>
  <c r="A45" i="14"/>
  <c r="A46" i="14" s="1"/>
  <c r="A47" i="14" s="1"/>
  <c r="A48" i="14" s="1"/>
  <c r="A49" i="14" s="1"/>
  <c r="A50" i="14" s="1"/>
  <c r="A51" i="14" s="1"/>
  <c r="A52" i="14" s="1"/>
  <c r="A53" i="14" s="1"/>
  <c r="A54" i="14" s="1"/>
  <c r="A55" i="14" s="1"/>
  <c r="A56" i="14" s="1"/>
  <c r="A57" i="14" s="1"/>
  <c r="A58" i="14" s="1"/>
  <c r="A59" i="14" s="1"/>
  <c r="A60" i="14" s="1"/>
  <c r="A61" i="14" s="1"/>
  <c r="A62" i="14" s="1"/>
  <c r="A63" i="14" s="1"/>
  <c r="A64" i="14" s="1"/>
  <c r="A65" i="14" s="1"/>
  <c r="A66" i="14" s="1"/>
  <c r="A67" i="14" s="1"/>
  <c r="A68" i="14" s="1"/>
  <c r="A69" i="14" s="1"/>
  <c r="A70" i="14" s="1"/>
  <c r="A71" i="14" s="1"/>
  <c r="A72" i="14" s="1"/>
  <c r="A73" i="14" s="1"/>
  <c r="A74" i="14" s="1"/>
  <c r="A75" i="14" s="1"/>
  <c r="A76" i="14" s="1"/>
  <c r="A77" i="14" s="1"/>
  <c r="A78" i="14" s="1"/>
  <c r="A79" i="14" s="1"/>
  <c r="A80" i="14" s="1"/>
  <c r="A81" i="14" s="1"/>
  <c r="A82" i="14" s="1"/>
  <c r="A83" i="14" s="1"/>
  <c r="A84" i="14" s="1"/>
  <c r="A85" i="14" s="1"/>
  <c r="A86" i="14" s="1"/>
  <c r="A87" i="14" s="1"/>
  <c r="A88" i="14" s="1"/>
  <c r="A89" i="14" s="1"/>
  <c r="A90" i="14" s="1"/>
  <c r="A91" i="14" s="1"/>
  <c r="A92" i="14" s="1"/>
  <c r="A93" i="14" s="1"/>
  <c r="A94" i="14" s="1"/>
  <c r="A95" i="14" s="1"/>
  <c r="A96" i="14" s="1"/>
  <c r="A97" i="14" s="1"/>
  <c r="A98" i="14" s="1"/>
  <c r="A99" i="14" s="1"/>
  <c r="A100" i="14" s="1"/>
  <c r="A101" i="14" s="1"/>
  <c r="A102" i="14" s="1"/>
  <c r="A103" i="14" s="1"/>
  <c r="A104" i="14" s="1"/>
  <c r="A105" i="14" s="1"/>
  <c r="A106" i="14" s="1"/>
  <c r="A107" i="14" s="1"/>
  <c r="A108" i="14" s="1"/>
  <c r="A109" i="14" s="1"/>
  <c r="A110" i="14" s="1"/>
  <c r="A111" i="14" s="1"/>
  <c r="A112" i="14" s="1"/>
  <c r="A113" i="14" s="1"/>
  <c r="A114" i="14" s="1"/>
  <c r="A115" i="14" s="1"/>
  <c r="A116" i="14" s="1"/>
  <c r="A117" i="14" s="1"/>
  <c r="A118" i="14" s="1"/>
  <c r="A119" i="14" s="1"/>
  <c r="A120" i="14" s="1"/>
  <c r="A121" i="14" s="1"/>
  <c r="A122" i="14" s="1"/>
  <c r="A123" i="14" s="1"/>
  <c r="A124" i="14" s="1"/>
  <c r="A125" i="14" s="1"/>
  <c r="A126" i="14" s="1"/>
  <c r="A127" i="14" s="1"/>
  <c r="A128" i="14" s="1"/>
  <c r="A129" i="14" s="1"/>
  <c r="A130" i="14" s="1"/>
  <c r="A131" i="14" s="1"/>
  <c r="A132" i="14" s="1"/>
  <c r="A133" i="14" s="1"/>
  <c r="A134" i="14" s="1"/>
  <c r="A135" i="14" s="1"/>
  <c r="A136" i="14" s="1"/>
  <c r="A137" i="14" s="1"/>
  <c r="A138" i="14" s="1"/>
  <c r="A139" i="14" s="1"/>
  <c r="A140" i="14" s="1"/>
  <c r="A141" i="14" s="1"/>
  <c r="A142" i="14" s="1"/>
  <c r="A143" i="14" s="1"/>
  <c r="A144" i="14" s="1"/>
  <c r="A145" i="14" s="1"/>
  <c r="A146" i="14" s="1"/>
  <c r="A147" i="14" s="1"/>
  <c r="A148" i="14" s="1"/>
  <c r="A149" i="14" s="1"/>
  <c r="A150" i="14" s="1"/>
  <c r="A151" i="14" s="1"/>
  <c r="A152" i="14" s="1"/>
  <c r="A153" i="14" s="1"/>
  <c r="A154" i="14" s="1"/>
  <c r="A155" i="14" s="1"/>
  <c r="A156" i="14" s="1"/>
  <c r="A157" i="14" s="1"/>
  <c r="A158" i="14" s="1"/>
  <c r="A159" i="14" s="1"/>
  <c r="A160" i="14" s="1"/>
  <c r="A161" i="14" s="1"/>
  <c r="A162" i="14" s="1"/>
  <c r="A163" i="14" s="1"/>
  <c r="A164" i="14" s="1"/>
  <c r="A165" i="14" s="1"/>
  <c r="A166" i="14" s="1"/>
  <c r="A167" i="14" s="1"/>
  <c r="A168" i="14" s="1"/>
  <c r="A169" i="14" s="1"/>
  <c r="A170" i="14" s="1"/>
  <c r="A171" i="14" s="1"/>
  <c r="A172" i="14" s="1"/>
  <c r="A173" i="14" s="1"/>
  <c r="A174" i="14" s="1"/>
  <c r="A175" i="14" s="1"/>
  <c r="A176" i="14" s="1"/>
  <c r="A177" i="14" s="1"/>
  <c r="A178" i="14" s="1"/>
  <c r="A179" i="14" s="1"/>
  <c r="A180" i="14" s="1"/>
  <c r="A181" i="14" s="1"/>
  <c r="A182" i="14" s="1"/>
  <c r="A183" i="14" s="1"/>
  <c r="A184" i="14" s="1"/>
  <c r="A185" i="14" s="1"/>
  <c r="A186" i="14" s="1"/>
  <c r="A187" i="14" s="1"/>
  <c r="A188" i="14" s="1"/>
  <c r="A189" i="14" s="1"/>
  <c r="A190" i="14" s="1"/>
  <c r="A191" i="14" s="1"/>
  <c r="A192" i="14" s="1"/>
  <c r="A193" i="14" s="1"/>
  <c r="A194" i="14" s="1"/>
  <c r="A195" i="14" s="1"/>
  <c r="A196" i="14" s="1"/>
  <c r="A197" i="14" s="1"/>
  <c r="A198" i="14" s="1"/>
  <c r="A199" i="14" s="1"/>
  <c r="A200" i="14" s="1"/>
  <c r="A201" i="14" s="1"/>
  <c r="A202" i="14" s="1"/>
  <c r="A203" i="14" s="1"/>
  <c r="A204" i="14" s="1"/>
  <c r="A205" i="14" s="1"/>
  <c r="A206" i="14" s="1"/>
  <c r="A207" i="14" s="1"/>
  <c r="A208" i="14" s="1"/>
  <c r="A209" i="14" s="1"/>
  <c r="A210" i="14" s="1"/>
  <c r="A211" i="14" s="1"/>
  <c r="A212" i="14" s="1"/>
  <c r="A213" i="14" s="1"/>
  <c r="A214" i="14" s="1"/>
  <c r="A215" i="14" s="1"/>
  <c r="A216" i="14" s="1"/>
  <c r="A217" i="14" s="1"/>
  <c r="A218" i="14" s="1"/>
  <c r="A219" i="14" s="1"/>
  <c r="A220" i="14" s="1"/>
  <c r="A221" i="14" s="1"/>
  <c r="A222" i="14" s="1"/>
  <c r="A223" i="14" s="1"/>
  <c r="A224" i="14" s="1"/>
  <c r="A225" i="14" s="1"/>
  <c r="A226" i="14" s="1"/>
  <c r="A227" i="14" s="1"/>
  <c r="A228" i="14" s="1"/>
  <c r="A229" i="14" s="1"/>
  <c r="A230" i="14" s="1"/>
  <c r="A231" i="14" s="1"/>
  <c r="A232" i="14" s="1"/>
  <c r="A233" i="14" s="1"/>
  <c r="A234" i="14" s="1"/>
  <c r="A235" i="14" s="1"/>
  <c r="A236" i="14" s="1"/>
  <c r="A237" i="14" s="1"/>
  <c r="A238" i="14" s="1"/>
  <c r="A239" i="14" s="1"/>
  <c r="A240" i="14" s="1"/>
  <c r="A241" i="14" s="1"/>
  <c r="A242" i="14" s="1"/>
  <c r="A243" i="14" s="1"/>
  <c r="A244" i="14" s="1"/>
  <c r="A245" i="14" s="1"/>
  <c r="A246" i="14" s="1"/>
  <c r="A247" i="14" s="1"/>
  <c r="A248" i="14" s="1"/>
  <c r="A249" i="14" s="1"/>
  <c r="A250" i="14" s="1"/>
  <c r="A251" i="14" s="1"/>
  <c r="A252" i="14" s="1"/>
  <c r="A253" i="14" s="1"/>
  <c r="A254" i="14" s="1"/>
  <c r="A255" i="14" s="1"/>
  <c r="A256" i="14" s="1"/>
  <c r="A257" i="14" s="1"/>
  <c r="A258" i="14" s="1"/>
  <c r="A259" i="14" s="1"/>
  <c r="A260" i="14" s="1"/>
  <c r="Y56" i="14"/>
  <c r="C262" i="14"/>
  <c r="D262" i="14"/>
  <c r="E262" i="14"/>
  <c r="E1" i="17" l="1"/>
  <c r="F1" i="17" s="1"/>
  <c r="F262" i="17"/>
  <c r="G1" i="17"/>
  <c r="G262" i="17" s="1"/>
  <c r="E6" i="17"/>
  <c r="E7" i="17" s="1"/>
  <c r="E8" i="17" s="1"/>
  <c r="E10" i="17" s="1"/>
  <c r="D3" i="18"/>
  <c r="E1" i="19"/>
  <c r="E262" i="19" s="1"/>
  <c r="E1" i="15"/>
  <c r="E44" i="15" s="1"/>
  <c r="C9" i="14"/>
  <c r="C37" i="14" s="1"/>
  <c r="C30" i="14"/>
  <c r="C10" i="14"/>
  <c r="D262" i="20"/>
  <c r="D44" i="20"/>
  <c r="E1" i="20"/>
  <c r="E3" i="20"/>
  <c r="C9" i="20"/>
  <c r="C8" i="20"/>
  <c r="C10" i="20" s="1"/>
  <c r="D6" i="20"/>
  <c r="D7" i="20" s="1"/>
  <c r="C8" i="19"/>
  <c r="C10" i="19" s="1"/>
  <c r="C9" i="19"/>
  <c r="F1" i="19"/>
  <c r="F3" i="19"/>
  <c r="D6" i="19"/>
  <c r="D7" i="19" s="1"/>
  <c r="E6" i="19"/>
  <c r="E7" i="19" s="1"/>
  <c r="D44" i="19"/>
  <c r="E44" i="19"/>
  <c r="C9" i="18"/>
  <c r="C8" i="18"/>
  <c r="C10" i="18" s="1"/>
  <c r="F9" i="18"/>
  <c r="F8" i="18"/>
  <c r="F10" i="18" s="1"/>
  <c r="D8" i="18"/>
  <c r="D10" i="18" s="1"/>
  <c r="D9" i="18"/>
  <c r="D262" i="18"/>
  <c r="D44" i="18"/>
  <c r="E262" i="18"/>
  <c r="E44" i="18"/>
  <c r="F262" i="18"/>
  <c r="F44" i="18"/>
  <c r="G1" i="18"/>
  <c r="E6" i="18"/>
  <c r="E7" i="18" s="1"/>
  <c r="D8" i="17"/>
  <c r="D10" i="17" s="1"/>
  <c r="D9" i="17"/>
  <c r="C36" i="17"/>
  <c r="C32" i="17"/>
  <c r="C28" i="17"/>
  <c r="C37" i="17"/>
  <c r="C33" i="17"/>
  <c r="C29" i="17"/>
  <c r="C35" i="17"/>
  <c r="C31" i="17"/>
  <c r="C38" i="17"/>
  <c r="C34" i="17"/>
  <c r="C30" i="17"/>
  <c r="C27" i="17"/>
  <c r="D262" i="17"/>
  <c r="D44" i="17"/>
  <c r="H1" i="17"/>
  <c r="D3" i="17"/>
  <c r="F6" i="17"/>
  <c r="F7" i="17" s="1"/>
  <c r="E262" i="17"/>
  <c r="E44" i="17"/>
  <c r="G6" i="17"/>
  <c r="G7" i="17" s="1"/>
  <c r="C8" i="17"/>
  <c r="C10" i="17" s="1"/>
  <c r="F44" i="17"/>
  <c r="G44" i="17"/>
  <c r="C8" i="16"/>
  <c r="C10" i="16" s="1"/>
  <c r="C9" i="16"/>
  <c r="E9" i="16"/>
  <c r="E8" i="16"/>
  <c r="E10" i="16" s="1"/>
  <c r="D263" i="16"/>
  <c r="D44" i="16"/>
  <c r="E263" i="16"/>
  <c r="E44" i="16"/>
  <c r="F1" i="16"/>
  <c r="D6" i="16"/>
  <c r="D7" i="16" s="1"/>
  <c r="C36" i="15"/>
  <c r="C32" i="15"/>
  <c r="C28" i="15"/>
  <c r="C37" i="15"/>
  <c r="C33" i="15"/>
  <c r="C29" i="15"/>
  <c r="C38" i="15"/>
  <c r="C34" i="15"/>
  <c r="C30" i="15"/>
  <c r="C35" i="15"/>
  <c r="C31" i="15"/>
  <c r="C27" i="15"/>
  <c r="E262" i="15"/>
  <c r="C8" i="15"/>
  <c r="C10" i="15" s="1"/>
  <c r="D6" i="15"/>
  <c r="D7" i="15" s="1"/>
  <c r="D44" i="15"/>
  <c r="D3" i="15"/>
  <c r="C28" i="14"/>
  <c r="C32" i="14"/>
  <c r="C36" i="14"/>
  <c r="C27" i="14"/>
  <c r="C15" i="14"/>
  <c r="C17" i="14"/>
  <c r="C19" i="14"/>
  <c r="C21" i="14"/>
  <c r="C23" i="14"/>
  <c r="C25" i="14"/>
  <c r="C16" i="14"/>
  <c r="C46" i="14" s="1"/>
  <c r="U46" i="14" s="1"/>
  <c r="C18" i="14"/>
  <c r="C20" i="14"/>
  <c r="C50" i="14" s="1"/>
  <c r="U50" i="14" s="1"/>
  <c r="C22" i="14"/>
  <c r="C24" i="14"/>
  <c r="C54" i="14" s="1"/>
  <c r="U54" i="14" s="1"/>
  <c r="C26" i="14"/>
  <c r="E6" i="14"/>
  <c r="E7" i="14" s="1"/>
  <c r="F1" i="14"/>
  <c r="D6" i="14"/>
  <c r="D7" i="14" s="1"/>
  <c r="B11" i="13"/>
  <c r="C11" i="13"/>
  <c r="D11" i="13"/>
  <c r="E11" i="13"/>
  <c r="F11" i="13"/>
  <c r="P41" i="13"/>
  <c r="G41" i="13"/>
  <c r="F41" i="13"/>
  <c r="E41" i="13"/>
  <c r="D41" i="13"/>
  <c r="C41" i="13"/>
  <c r="B41" i="13"/>
  <c r="A41" i="13"/>
  <c r="P40" i="13"/>
  <c r="F40" i="13"/>
  <c r="E40" i="13"/>
  <c r="D40" i="13"/>
  <c r="C40" i="13"/>
  <c r="B40" i="13"/>
  <c r="A40" i="13"/>
  <c r="P39" i="13"/>
  <c r="E39" i="13"/>
  <c r="D39" i="13"/>
  <c r="C39" i="13"/>
  <c r="B39" i="13"/>
  <c r="A39" i="13"/>
  <c r="P38" i="13"/>
  <c r="D38" i="13"/>
  <c r="C38" i="13"/>
  <c r="B38" i="13"/>
  <c r="A38" i="13"/>
  <c r="P37" i="13"/>
  <c r="C37" i="13"/>
  <c r="B37" i="13"/>
  <c r="A37" i="13"/>
  <c r="P36" i="13"/>
  <c r="B36" i="13"/>
  <c r="A36" i="13"/>
  <c r="P35" i="13"/>
  <c r="B35" i="13"/>
  <c r="A35" i="13"/>
  <c r="P34" i="13"/>
  <c r="B34" i="13"/>
  <c r="A34" i="13"/>
  <c r="P33" i="13"/>
  <c r="P32" i="13"/>
  <c r="P31" i="13"/>
  <c r="P30" i="13"/>
  <c r="P29" i="13"/>
  <c r="C29" i="13"/>
  <c r="B29" i="13"/>
  <c r="A29" i="13"/>
  <c r="A30" i="13" s="1"/>
  <c r="A31" i="13" s="1"/>
  <c r="A32" i="13" s="1"/>
  <c r="A33" i="13" s="1"/>
  <c r="P28" i="13"/>
  <c r="G28" i="13"/>
  <c r="F28" i="13"/>
  <c r="E28" i="13"/>
  <c r="D28" i="13"/>
  <c r="C28" i="13"/>
  <c r="B28" i="13"/>
  <c r="A28" i="13"/>
  <c r="P27" i="13"/>
  <c r="F27" i="13"/>
  <c r="E27" i="13"/>
  <c r="D27" i="13"/>
  <c r="C27" i="13"/>
  <c r="B27" i="13"/>
  <c r="A27" i="13"/>
  <c r="P26" i="13"/>
  <c r="E26" i="13"/>
  <c r="D26" i="13"/>
  <c r="C26" i="13"/>
  <c r="B26" i="13"/>
  <c r="A26" i="13"/>
  <c r="P25" i="13"/>
  <c r="D25" i="13"/>
  <c r="C25" i="13"/>
  <c r="B25" i="13"/>
  <c r="A25" i="13"/>
  <c r="P24" i="13"/>
  <c r="C24" i="13"/>
  <c r="B24" i="13"/>
  <c r="A24" i="13"/>
  <c r="P23" i="13"/>
  <c r="B23" i="13"/>
  <c r="A23" i="13"/>
  <c r="P22" i="13"/>
  <c r="B22" i="13"/>
  <c r="A22" i="13"/>
  <c r="P21" i="13"/>
  <c r="G21" i="13"/>
  <c r="F21" i="13"/>
  <c r="E21" i="13"/>
  <c r="D21" i="13"/>
  <c r="C21" i="13"/>
  <c r="B21" i="13"/>
  <c r="A21" i="13"/>
  <c r="P20" i="13"/>
  <c r="F20" i="13"/>
  <c r="E20" i="13"/>
  <c r="D20" i="13"/>
  <c r="C20" i="13"/>
  <c r="B20" i="13"/>
  <c r="A20" i="13"/>
  <c r="P19" i="13"/>
  <c r="E19" i="13"/>
  <c r="D19" i="13"/>
  <c r="C19" i="13"/>
  <c r="B19" i="13"/>
  <c r="A19" i="13"/>
  <c r="P18" i="13"/>
  <c r="D18" i="13"/>
  <c r="C18" i="13"/>
  <c r="B18" i="13"/>
  <c r="A18" i="13"/>
  <c r="P17" i="13"/>
  <c r="C17" i="13"/>
  <c r="B17" i="13"/>
  <c r="A17" i="13"/>
  <c r="P16" i="13"/>
  <c r="B16" i="13"/>
  <c r="A16" i="13"/>
  <c r="P15" i="13"/>
  <c r="P14" i="13"/>
  <c r="B14" i="13"/>
  <c r="C15" i="13" s="1"/>
  <c r="A14" i="13"/>
  <c r="A15" i="13" s="1"/>
  <c r="P13" i="13"/>
  <c r="B13" i="13"/>
  <c r="P12" i="13"/>
  <c r="B12" i="13"/>
  <c r="P11" i="13"/>
  <c r="G11" i="13"/>
  <c r="A11" i="13"/>
  <c r="P10" i="13"/>
  <c r="F10" i="13"/>
  <c r="E10" i="13"/>
  <c r="D10" i="13"/>
  <c r="C10" i="13"/>
  <c r="B10" i="13"/>
  <c r="A10" i="13"/>
  <c r="P9" i="13"/>
  <c r="E9" i="13"/>
  <c r="D9" i="13"/>
  <c r="C9" i="13"/>
  <c r="B9" i="13"/>
  <c r="A9" i="13"/>
  <c r="P8" i="13"/>
  <c r="D8" i="13"/>
  <c r="C8" i="13"/>
  <c r="B8" i="13"/>
  <c r="A8" i="13"/>
  <c r="P7" i="13"/>
  <c r="C7" i="13"/>
  <c r="B7" i="13"/>
  <c r="A7" i="13"/>
  <c r="P6" i="13"/>
  <c r="B6" i="13"/>
  <c r="A6" i="13"/>
  <c r="P5" i="13"/>
  <c r="B5" i="13"/>
  <c r="A5" i="13"/>
  <c r="P4" i="13"/>
  <c r="B4" i="13"/>
  <c r="A4" i="13"/>
  <c r="G41" i="12"/>
  <c r="F41" i="12"/>
  <c r="E41" i="12"/>
  <c r="D41" i="12"/>
  <c r="C41" i="12"/>
  <c r="G40" i="12"/>
  <c r="F40" i="12"/>
  <c r="E40" i="12"/>
  <c r="D40" i="12"/>
  <c r="C40" i="12"/>
  <c r="G39" i="12"/>
  <c r="F39" i="12"/>
  <c r="E39" i="12"/>
  <c r="D39" i="12"/>
  <c r="C39" i="12"/>
  <c r="G38" i="12"/>
  <c r="F38" i="12"/>
  <c r="E38" i="12"/>
  <c r="D38" i="12"/>
  <c r="C38" i="12"/>
  <c r="G37" i="12"/>
  <c r="F37" i="12"/>
  <c r="E37" i="12"/>
  <c r="D37" i="12"/>
  <c r="C37" i="12"/>
  <c r="G36" i="12"/>
  <c r="F36" i="12"/>
  <c r="E36" i="12"/>
  <c r="D36" i="12"/>
  <c r="C36" i="12"/>
  <c r="G35" i="12"/>
  <c r="F35" i="12"/>
  <c r="E35" i="12"/>
  <c r="D35" i="12"/>
  <c r="C35" i="12"/>
  <c r="G34" i="12"/>
  <c r="F34" i="12"/>
  <c r="E34" i="12"/>
  <c r="D34" i="12"/>
  <c r="C34" i="12"/>
  <c r="B41" i="12"/>
  <c r="B40" i="12"/>
  <c r="B39" i="12"/>
  <c r="B38" i="12"/>
  <c r="B37" i="12"/>
  <c r="B36" i="12"/>
  <c r="B35" i="12"/>
  <c r="B34" i="12"/>
  <c r="A41" i="12"/>
  <c r="A40" i="12"/>
  <c r="A39" i="12"/>
  <c r="A38" i="12"/>
  <c r="A37" i="12"/>
  <c r="A36" i="12"/>
  <c r="A35" i="12"/>
  <c r="A34" i="12"/>
  <c r="G29" i="12"/>
  <c r="F29" i="12"/>
  <c r="E29" i="12"/>
  <c r="D29" i="12"/>
  <c r="C29" i="12"/>
  <c r="B29" i="12"/>
  <c r="A29" i="12"/>
  <c r="A30" i="12" s="1"/>
  <c r="A31" i="12" s="1"/>
  <c r="A32" i="12" s="1"/>
  <c r="A33" i="12" s="1"/>
  <c r="G28" i="12"/>
  <c r="F28" i="12"/>
  <c r="E28" i="12"/>
  <c r="D28" i="12"/>
  <c r="C28" i="12"/>
  <c r="B28" i="12"/>
  <c r="A28" i="12"/>
  <c r="G27" i="12"/>
  <c r="F27" i="12"/>
  <c r="E27" i="12"/>
  <c r="D27" i="12"/>
  <c r="C27" i="12"/>
  <c r="B27" i="12"/>
  <c r="A27" i="12"/>
  <c r="G26" i="12"/>
  <c r="F26" i="12"/>
  <c r="E26" i="12"/>
  <c r="D26" i="12"/>
  <c r="C26" i="12"/>
  <c r="B26" i="12"/>
  <c r="A26" i="12"/>
  <c r="G25" i="12"/>
  <c r="F25" i="12"/>
  <c r="E25" i="12"/>
  <c r="D25" i="12"/>
  <c r="C25" i="12"/>
  <c r="B25" i="12"/>
  <c r="A25" i="12"/>
  <c r="G24" i="12"/>
  <c r="F24" i="12"/>
  <c r="E24" i="12"/>
  <c r="D24" i="12"/>
  <c r="C24" i="12"/>
  <c r="B24" i="12"/>
  <c r="A24" i="12"/>
  <c r="A23" i="12"/>
  <c r="G23" i="12"/>
  <c r="F23" i="12"/>
  <c r="E23" i="12"/>
  <c r="D23" i="12"/>
  <c r="C23" i="12"/>
  <c r="B23" i="12"/>
  <c r="G22" i="12"/>
  <c r="F22" i="12"/>
  <c r="E22" i="12"/>
  <c r="D22" i="12"/>
  <c r="C22" i="12"/>
  <c r="A22" i="12"/>
  <c r="B22" i="12"/>
  <c r="G11" i="12"/>
  <c r="F11" i="12"/>
  <c r="E11" i="12"/>
  <c r="D11" i="12"/>
  <c r="C11" i="12"/>
  <c r="B11" i="12"/>
  <c r="G10" i="12"/>
  <c r="F10" i="12"/>
  <c r="E10" i="12"/>
  <c r="D10" i="12"/>
  <c r="C10" i="12"/>
  <c r="B10" i="12"/>
  <c r="G9" i="12"/>
  <c r="F9" i="12"/>
  <c r="E9" i="12"/>
  <c r="D9" i="12"/>
  <c r="C9" i="12"/>
  <c r="B9" i="12"/>
  <c r="G8" i="12"/>
  <c r="F8" i="12"/>
  <c r="E8" i="12"/>
  <c r="D8" i="12"/>
  <c r="C8" i="12"/>
  <c r="B8" i="12"/>
  <c r="B7" i="12"/>
  <c r="A21" i="12"/>
  <c r="A20" i="12"/>
  <c r="A19" i="12"/>
  <c r="A18" i="12"/>
  <c r="G21" i="12"/>
  <c r="F21" i="12"/>
  <c r="E21" i="12"/>
  <c r="D21" i="12"/>
  <c r="C21" i="12"/>
  <c r="B21" i="12"/>
  <c r="G20" i="12"/>
  <c r="F20" i="12"/>
  <c r="E20" i="12"/>
  <c r="D20" i="12"/>
  <c r="C20" i="12"/>
  <c r="B20" i="12"/>
  <c r="G19" i="12"/>
  <c r="F19" i="12"/>
  <c r="E19" i="12"/>
  <c r="D19" i="12"/>
  <c r="C19" i="12"/>
  <c r="B19" i="12"/>
  <c r="G18" i="12"/>
  <c r="F18" i="12"/>
  <c r="E18" i="12"/>
  <c r="D18" i="12"/>
  <c r="C18" i="12"/>
  <c r="B18" i="12"/>
  <c r="G16" i="12"/>
  <c r="F16" i="12"/>
  <c r="E16" i="12"/>
  <c r="D16" i="12"/>
  <c r="C16" i="12"/>
  <c r="G17" i="12"/>
  <c r="F17" i="12"/>
  <c r="E17" i="12"/>
  <c r="D17" i="12"/>
  <c r="B17" i="12"/>
  <c r="C17" i="12"/>
  <c r="A17" i="12"/>
  <c r="A16" i="12"/>
  <c r="B16" i="12"/>
  <c r="A14" i="12"/>
  <c r="A15" i="12" s="1"/>
  <c r="B14" i="12"/>
  <c r="C14" i="12" s="1"/>
  <c r="B13" i="12"/>
  <c r="B12" i="12"/>
  <c r="G6" i="12"/>
  <c r="F6" i="12"/>
  <c r="E6" i="12"/>
  <c r="D6" i="12"/>
  <c r="C6" i="12"/>
  <c r="G5" i="12"/>
  <c r="F5" i="12"/>
  <c r="E5" i="12"/>
  <c r="D5" i="12"/>
  <c r="C5" i="12"/>
  <c r="G4" i="12"/>
  <c r="F4" i="12"/>
  <c r="E4" i="12"/>
  <c r="D4" i="12"/>
  <c r="C4" i="12"/>
  <c r="G7" i="12"/>
  <c r="F7" i="12"/>
  <c r="E7" i="12"/>
  <c r="D7" i="12"/>
  <c r="A11" i="12"/>
  <c r="A10" i="12"/>
  <c r="A9" i="12"/>
  <c r="A8" i="12"/>
  <c r="A7" i="12"/>
  <c r="C7" i="12"/>
  <c r="A6" i="12"/>
  <c r="A5" i="12"/>
  <c r="A4" i="12"/>
  <c r="B6" i="12"/>
  <c r="B5" i="12"/>
  <c r="B4" i="12"/>
  <c r="P41" i="12"/>
  <c r="P40" i="12"/>
  <c r="P39" i="12"/>
  <c r="P38" i="12"/>
  <c r="P37" i="12"/>
  <c r="P36" i="12"/>
  <c r="P35" i="12"/>
  <c r="P34" i="12"/>
  <c r="P33" i="12"/>
  <c r="P32" i="12"/>
  <c r="P31" i="12"/>
  <c r="P30" i="12"/>
  <c r="P29" i="12"/>
  <c r="P28" i="12"/>
  <c r="P27" i="12"/>
  <c r="P26" i="12"/>
  <c r="P25" i="12"/>
  <c r="P24" i="12"/>
  <c r="P23" i="12"/>
  <c r="P22" i="12"/>
  <c r="P21" i="12"/>
  <c r="P20" i="12"/>
  <c r="P19" i="12"/>
  <c r="P18" i="12"/>
  <c r="P17" i="12"/>
  <c r="P16" i="12"/>
  <c r="P15" i="12"/>
  <c r="P14" i="12"/>
  <c r="P13" i="12"/>
  <c r="P12" i="12"/>
  <c r="P11" i="12"/>
  <c r="P10" i="12"/>
  <c r="P9" i="12"/>
  <c r="P8" i="12"/>
  <c r="P7" i="12"/>
  <c r="P6" i="12"/>
  <c r="P5" i="12"/>
  <c r="P4" i="12"/>
  <c r="E9" i="17" l="1"/>
  <c r="E30" i="17" s="1"/>
  <c r="E3" i="18"/>
  <c r="F1" i="15"/>
  <c r="E6" i="15"/>
  <c r="E7" i="15" s="1"/>
  <c r="C34" i="14"/>
  <c r="C35" i="14"/>
  <c r="C38" i="14"/>
  <c r="C33" i="14"/>
  <c r="C29" i="14"/>
  <c r="C31" i="14"/>
  <c r="D9" i="20"/>
  <c r="D8" i="20"/>
  <c r="D10" i="20" s="1"/>
  <c r="C25" i="20"/>
  <c r="C55" i="20" s="1"/>
  <c r="U55" i="20" s="1"/>
  <c r="C24" i="20"/>
  <c r="C54" i="20" s="1"/>
  <c r="U54" i="20" s="1"/>
  <c r="C20" i="20"/>
  <c r="C50" i="20" s="1"/>
  <c r="U50" i="20" s="1"/>
  <c r="C16" i="20"/>
  <c r="C46" i="20" s="1"/>
  <c r="U46" i="20" s="1"/>
  <c r="C23" i="20"/>
  <c r="C53" i="20" s="1"/>
  <c r="U53" i="20" s="1"/>
  <c r="C19" i="20"/>
  <c r="C49" i="20" s="1"/>
  <c r="U49" i="20" s="1"/>
  <c r="C15" i="20"/>
  <c r="C26" i="20"/>
  <c r="C56" i="20" s="1"/>
  <c r="U56" i="20" s="1"/>
  <c r="C22" i="20"/>
  <c r="C52" i="20" s="1"/>
  <c r="U52" i="20" s="1"/>
  <c r="C18" i="20"/>
  <c r="C48" i="20" s="1"/>
  <c r="U48" i="20" s="1"/>
  <c r="C21" i="20"/>
  <c r="C51" i="20" s="1"/>
  <c r="U51" i="20" s="1"/>
  <c r="C17" i="20"/>
  <c r="C47" i="20" s="1"/>
  <c r="U47" i="20" s="1"/>
  <c r="E262" i="20"/>
  <c r="E44" i="20"/>
  <c r="E6" i="20"/>
  <c r="E7" i="20" s="1"/>
  <c r="F1" i="20"/>
  <c r="C36" i="20"/>
  <c r="C37" i="20"/>
  <c r="C33" i="20"/>
  <c r="C29" i="20"/>
  <c r="C38" i="20"/>
  <c r="C34" i="20"/>
  <c r="C35" i="20"/>
  <c r="C31" i="20"/>
  <c r="C27" i="20"/>
  <c r="C32" i="20"/>
  <c r="C30" i="20"/>
  <c r="C28" i="20"/>
  <c r="F3" i="20"/>
  <c r="G3" i="19"/>
  <c r="F262" i="19"/>
  <c r="F44" i="19"/>
  <c r="F6" i="19"/>
  <c r="F7" i="19" s="1"/>
  <c r="G1" i="19"/>
  <c r="E9" i="19"/>
  <c r="E8" i="19"/>
  <c r="E10" i="19" s="1"/>
  <c r="C35" i="19"/>
  <c r="C31" i="19"/>
  <c r="C27" i="19"/>
  <c r="C36" i="19"/>
  <c r="C32" i="19"/>
  <c r="C28" i="19"/>
  <c r="C37" i="19"/>
  <c r="C33" i="19"/>
  <c r="C29" i="19"/>
  <c r="C38" i="19"/>
  <c r="C34" i="19"/>
  <c r="C30" i="19"/>
  <c r="D9" i="19"/>
  <c r="D8" i="19"/>
  <c r="D10" i="19" s="1"/>
  <c r="C25" i="19"/>
  <c r="C55" i="19" s="1"/>
  <c r="U55" i="19" s="1"/>
  <c r="C23" i="19"/>
  <c r="C53" i="19" s="1"/>
  <c r="U53" i="19" s="1"/>
  <c r="C21" i="19"/>
  <c r="C51" i="19" s="1"/>
  <c r="U51" i="19" s="1"/>
  <c r="C19" i="19"/>
  <c r="C49" i="19" s="1"/>
  <c r="U49" i="19" s="1"/>
  <c r="C17" i="19"/>
  <c r="C47" i="19" s="1"/>
  <c r="U47" i="19" s="1"/>
  <c r="C15" i="19"/>
  <c r="C26" i="19"/>
  <c r="C56" i="19" s="1"/>
  <c r="U56" i="19" s="1"/>
  <c r="C24" i="19"/>
  <c r="C54" i="19" s="1"/>
  <c r="U54" i="19" s="1"/>
  <c r="C22" i="19"/>
  <c r="C52" i="19" s="1"/>
  <c r="U52" i="19" s="1"/>
  <c r="C20" i="19"/>
  <c r="C50" i="19" s="1"/>
  <c r="U50" i="19" s="1"/>
  <c r="C18" i="19"/>
  <c r="C48" i="19" s="1"/>
  <c r="U48" i="19" s="1"/>
  <c r="C16" i="19"/>
  <c r="C46" i="19" s="1"/>
  <c r="U46" i="19" s="1"/>
  <c r="F25" i="18"/>
  <c r="F91" i="18" s="1"/>
  <c r="F23" i="18"/>
  <c r="F89" i="18" s="1"/>
  <c r="F21" i="18"/>
  <c r="F87" i="18" s="1"/>
  <c r="F19" i="18"/>
  <c r="F85" i="18" s="1"/>
  <c r="F17" i="18"/>
  <c r="F83" i="18" s="1"/>
  <c r="F15" i="18"/>
  <c r="F26" i="18"/>
  <c r="F92" i="18" s="1"/>
  <c r="F24" i="18"/>
  <c r="F90" i="18" s="1"/>
  <c r="F22" i="18"/>
  <c r="F88" i="18" s="1"/>
  <c r="F20" i="18"/>
  <c r="F86" i="18" s="1"/>
  <c r="F18" i="18"/>
  <c r="F84" i="18" s="1"/>
  <c r="F16" i="18"/>
  <c r="F82" i="18" s="1"/>
  <c r="E8" i="18"/>
  <c r="E10" i="18" s="1"/>
  <c r="E9" i="18"/>
  <c r="F38" i="18"/>
  <c r="F34" i="18"/>
  <c r="F35" i="18"/>
  <c r="F31" i="18"/>
  <c r="F36" i="18"/>
  <c r="F32" i="18"/>
  <c r="F37" i="18"/>
  <c r="F33" i="18"/>
  <c r="F28" i="18"/>
  <c r="F29" i="18"/>
  <c r="F30" i="18"/>
  <c r="F27" i="18"/>
  <c r="D36" i="18"/>
  <c r="D32" i="18"/>
  <c r="D37" i="18"/>
  <c r="D33" i="18"/>
  <c r="D38" i="18"/>
  <c r="D34" i="18"/>
  <c r="D35" i="18"/>
  <c r="D30" i="18"/>
  <c r="D27" i="18"/>
  <c r="D31" i="18"/>
  <c r="D28" i="18"/>
  <c r="D29" i="18"/>
  <c r="C26" i="18"/>
  <c r="C56" i="18" s="1"/>
  <c r="U56" i="18" s="1"/>
  <c r="C24" i="18"/>
  <c r="C54" i="18" s="1"/>
  <c r="U54" i="18" s="1"/>
  <c r="C22" i="18"/>
  <c r="C52" i="18" s="1"/>
  <c r="U52" i="18" s="1"/>
  <c r="C20" i="18"/>
  <c r="C50" i="18" s="1"/>
  <c r="U50" i="18" s="1"/>
  <c r="C18" i="18"/>
  <c r="C48" i="18" s="1"/>
  <c r="U48" i="18" s="1"/>
  <c r="C16" i="18"/>
  <c r="C46" i="18" s="1"/>
  <c r="U46" i="18" s="1"/>
  <c r="C25" i="18"/>
  <c r="C55" i="18" s="1"/>
  <c r="U55" i="18" s="1"/>
  <c r="C23" i="18"/>
  <c r="C53" i="18" s="1"/>
  <c r="U53" i="18" s="1"/>
  <c r="C21" i="18"/>
  <c r="C51" i="18" s="1"/>
  <c r="U51" i="18" s="1"/>
  <c r="C19" i="18"/>
  <c r="C49" i="18" s="1"/>
  <c r="U49" i="18" s="1"/>
  <c r="C17" i="18"/>
  <c r="C47" i="18" s="1"/>
  <c r="U47" i="18" s="1"/>
  <c r="C15" i="18"/>
  <c r="G262" i="18"/>
  <c r="G44" i="18"/>
  <c r="G6" i="18"/>
  <c r="G7" i="18" s="1"/>
  <c r="H1" i="18"/>
  <c r="D26" i="18"/>
  <c r="D68" i="18" s="1"/>
  <c r="D24" i="18"/>
  <c r="D66" i="18" s="1"/>
  <c r="D22" i="18"/>
  <c r="D64" i="18" s="1"/>
  <c r="D20" i="18"/>
  <c r="D62" i="18" s="1"/>
  <c r="D18" i="18"/>
  <c r="D60" i="18" s="1"/>
  <c r="D16" i="18"/>
  <c r="D58" i="18" s="1"/>
  <c r="D25" i="18"/>
  <c r="D67" i="18" s="1"/>
  <c r="D23" i="18"/>
  <c r="D65" i="18" s="1"/>
  <c r="D21" i="18"/>
  <c r="D63" i="18" s="1"/>
  <c r="D19" i="18"/>
  <c r="D61" i="18" s="1"/>
  <c r="D17" i="18"/>
  <c r="D59" i="18" s="1"/>
  <c r="D15" i="18"/>
  <c r="C35" i="18"/>
  <c r="C36" i="18"/>
  <c r="C32" i="18"/>
  <c r="C37" i="18"/>
  <c r="C33" i="18"/>
  <c r="C38" i="18"/>
  <c r="C34" i="18"/>
  <c r="C29" i="18"/>
  <c r="C30" i="18"/>
  <c r="C27" i="18"/>
  <c r="C31" i="18"/>
  <c r="C28" i="18"/>
  <c r="G9" i="17"/>
  <c r="G8" i="17"/>
  <c r="G10" i="17" s="1"/>
  <c r="E3" i="17"/>
  <c r="E34" i="17"/>
  <c r="E35" i="17"/>
  <c r="E36" i="17"/>
  <c r="E27" i="17"/>
  <c r="E33" i="17"/>
  <c r="E28" i="17"/>
  <c r="H262" i="17"/>
  <c r="H44" i="17"/>
  <c r="H6" i="17"/>
  <c r="H7" i="17" s="1"/>
  <c r="I1" i="17"/>
  <c r="E25" i="17"/>
  <c r="E79" i="17" s="1"/>
  <c r="E23" i="17"/>
  <c r="E77" i="17" s="1"/>
  <c r="E21" i="17"/>
  <c r="E75" i="17" s="1"/>
  <c r="E19" i="17"/>
  <c r="E73" i="17" s="1"/>
  <c r="E17" i="17"/>
  <c r="E71" i="17" s="1"/>
  <c r="E15" i="17"/>
  <c r="E26" i="17"/>
  <c r="E80" i="17" s="1"/>
  <c r="E24" i="17"/>
  <c r="E78" i="17" s="1"/>
  <c r="E22" i="17"/>
  <c r="E76" i="17" s="1"/>
  <c r="E20" i="17"/>
  <c r="E74" i="17" s="1"/>
  <c r="E18" i="17"/>
  <c r="E72" i="17" s="1"/>
  <c r="E16" i="17"/>
  <c r="E70" i="17" s="1"/>
  <c r="C57" i="17"/>
  <c r="C41" i="17"/>
  <c r="D37" i="17"/>
  <c r="D33" i="17"/>
  <c r="D29" i="17"/>
  <c r="D38" i="17"/>
  <c r="D34" i="17"/>
  <c r="D30" i="17"/>
  <c r="D28" i="17"/>
  <c r="D36" i="17"/>
  <c r="D32" i="17"/>
  <c r="D27" i="17"/>
  <c r="D35" i="17"/>
  <c r="D31" i="17"/>
  <c r="C26" i="17"/>
  <c r="C56" i="17" s="1"/>
  <c r="U56" i="17" s="1"/>
  <c r="C24" i="17"/>
  <c r="C54" i="17" s="1"/>
  <c r="U54" i="17" s="1"/>
  <c r="C22" i="17"/>
  <c r="C52" i="17" s="1"/>
  <c r="U52" i="17" s="1"/>
  <c r="C20" i="17"/>
  <c r="C50" i="17" s="1"/>
  <c r="U50" i="17" s="1"/>
  <c r="C18" i="17"/>
  <c r="C48" i="17" s="1"/>
  <c r="U48" i="17" s="1"/>
  <c r="C16" i="17"/>
  <c r="C46" i="17" s="1"/>
  <c r="U46" i="17" s="1"/>
  <c r="C25" i="17"/>
  <c r="C55" i="17" s="1"/>
  <c r="U55" i="17" s="1"/>
  <c r="C23" i="17"/>
  <c r="C53" i="17" s="1"/>
  <c r="U53" i="17" s="1"/>
  <c r="C21" i="17"/>
  <c r="C51" i="17" s="1"/>
  <c r="U51" i="17" s="1"/>
  <c r="C19" i="17"/>
  <c r="C49" i="17" s="1"/>
  <c r="U49" i="17" s="1"/>
  <c r="C17" i="17"/>
  <c r="C47" i="17" s="1"/>
  <c r="U47" i="17" s="1"/>
  <c r="C15" i="17"/>
  <c r="F9" i="17"/>
  <c r="F8" i="17"/>
  <c r="F10" i="17" s="1"/>
  <c r="D26" i="17"/>
  <c r="D68" i="17" s="1"/>
  <c r="D24" i="17"/>
  <c r="D66" i="17" s="1"/>
  <c r="D22" i="17"/>
  <c r="D64" i="17" s="1"/>
  <c r="D20" i="17"/>
  <c r="D62" i="17" s="1"/>
  <c r="D18" i="17"/>
  <c r="D60" i="17" s="1"/>
  <c r="D16" i="17"/>
  <c r="D58" i="17" s="1"/>
  <c r="D25" i="17"/>
  <c r="D67" i="17" s="1"/>
  <c r="D23" i="17"/>
  <c r="D65" i="17" s="1"/>
  <c r="D21" i="17"/>
  <c r="D63" i="17" s="1"/>
  <c r="D19" i="17"/>
  <c r="D61" i="17" s="1"/>
  <c r="D17" i="17"/>
  <c r="D59" i="17" s="1"/>
  <c r="D15" i="17"/>
  <c r="F263" i="16"/>
  <c r="F44" i="16"/>
  <c r="F6" i="16"/>
  <c r="F7" i="16" s="1"/>
  <c r="G1" i="16"/>
  <c r="C24" i="16"/>
  <c r="C54" i="16" s="1"/>
  <c r="U54" i="16" s="1"/>
  <c r="C20" i="16"/>
  <c r="C50" i="16" s="1"/>
  <c r="U50" i="16" s="1"/>
  <c r="C25" i="16"/>
  <c r="C55" i="16" s="1"/>
  <c r="U55" i="16" s="1"/>
  <c r="C21" i="16"/>
  <c r="C51" i="16" s="1"/>
  <c r="U51" i="16" s="1"/>
  <c r="C17" i="16"/>
  <c r="C47" i="16" s="1"/>
  <c r="U47" i="16" s="1"/>
  <c r="C15" i="16"/>
  <c r="C26" i="16"/>
  <c r="C56" i="16" s="1"/>
  <c r="U56" i="16" s="1"/>
  <c r="C22" i="16"/>
  <c r="C52" i="16" s="1"/>
  <c r="U52" i="16" s="1"/>
  <c r="C18" i="16"/>
  <c r="C48" i="16" s="1"/>
  <c r="U48" i="16" s="1"/>
  <c r="C23" i="16"/>
  <c r="C53" i="16" s="1"/>
  <c r="U53" i="16" s="1"/>
  <c r="C19" i="16"/>
  <c r="C49" i="16" s="1"/>
  <c r="U49" i="16" s="1"/>
  <c r="C16" i="16"/>
  <c r="C46" i="16" s="1"/>
  <c r="U46" i="16" s="1"/>
  <c r="E21" i="16"/>
  <c r="E75" i="16" s="1"/>
  <c r="E17" i="16"/>
  <c r="E71" i="16" s="1"/>
  <c r="E15" i="16"/>
  <c r="E26" i="16"/>
  <c r="E80" i="16" s="1"/>
  <c r="E22" i="16"/>
  <c r="E76" i="16" s="1"/>
  <c r="E18" i="16"/>
  <c r="E72" i="16" s="1"/>
  <c r="E23" i="16"/>
  <c r="E77" i="16" s="1"/>
  <c r="E19" i="16"/>
  <c r="E73" i="16" s="1"/>
  <c r="E16" i="16"/>
  <c r="E70" i="16" s="1"/>
  <c r="E24" i="16"/>
  <c r="E78" i="16" s="1"/>
  <c r="E20" i="16"/>
  <c r="E74" i="16" s="1"/>
  <c r="E25" i="16"/>
  <c r="E79" i="16" s="1"/>
  <c r="E37" i="16"/>
  <c r="E38" i="16"/>
  <c r="E34" i="16"/>
  <c r="E33" i="16"/>
  <c r="E32" i="16"/>
  <c r="E31" i="16"/>
  <c r="E30" i="16"/>
  <c r="E29" i="16"/>
  <c r="E28" i="16"/>
  <c r="E27" i="16"/>
  <c r="E36" i="16"/>
  <c r="E35" i="16"/>
  <c r="D8" i="16"/>
  <c r="D10" i="16" s="1"/>
  <c r="D9" i="16"/>
  <c r="C35" i="16"/>
  <c r="C36" i="16"/>
  <c r="C37" i="16"/>
  <c r="C38" i="16"/>
  <c r="C34" i="16"/>
  <c r="C33" i="16"/>
  <c r="C32" i="16"/>
  <c r="C31" i="16"/>
  <c r="C30" i="16"/>
  <c r="C29" i="16"/>
  <c r="C28" i="16"/>
  <c r="C27" i="16"/>
  <c r="C57" i="15"/>
  <c r="C41" i="15"/>
  <c r="E3" i="15"/>
  <c r="C25" i="15"/>
  <c r="C55" i="15" s="1"/>
  <c r="U55" i="15" s="1"/>
  <c r="C23" i="15"/>
  <c r="C53" i="15" s="1"/>
  <c r="U53" i="15" s="1"/>
  <c r="C21" i="15"/>
  <c r="C51" i="15" s="1"/>
  <c r="U51" i="15" s="1"/>
  <c r="C19" i="15"/>
  <c r="C49" i="15" s="1"/>
  <c r="U49" i="15" s="1"/>
  <c r="C17" i="15"/>
  <c r="C47" i="15" s="1"/>
  <c r="U47" i="15" s="1"/>
  <c r="C15" i="15"/>
  <c r="C26" i="15"/>
  <c r="C56" i="15" s="1"/>
  <c r="U56" i="15" s="1"/>
  <c r="C24" i="15"/>
  <c r="C54" i="15" s="1"/>
  <c r="U54" i="15" s="1"/>
  <c r="C22" i="15"/>
  <c r="C52" i="15" s="1"/>
  <c r="U52" i="15" s="1"/>
  <c r="C20" i="15"/>
  <c r="C50" i="15" s="1"/>
  <c r="U50" i="15" s="1"/>
  <c r="C18" i="15"/>
  <c r="C48" i="15" s="1"/>
  <c r="U48" i="15" s="1"/>
  <c r="C16" i="15"/>
  <c r="C46" i="15" s="1"/>
  <c r="U46" i="15" s="1"/>
  <c r="D9" i="15"/>
  <c r="D8" i="15"/>
  <c r="D10" i="15" s="1"/>
  <c r="C56" i="14"/>
  <c r="U56" i="14" s="1"/>
  <c r="C57" i="14"/>
  <c r="C41" i="14"/>
  <c r="D9" i="14"/>
  <c r="D8" i="14"/>
  <c r="D10" i="14" s="1"/>
  <c r="C49" i="14"/>
  <c r="U49" i="14" s="1"/>
  <c r="C48" i="14"/>
  <c r="U48" i="14" s="1"/>
  <c r="G1" i="14"/>
  <c r="F6" i="14"/>
  <c r="F7" i="14" s="1"/>
  <c r="F44" i="14"/>
  <c r="F262" i="14"/>
  <c r="C52" i="14"/>
  <c r="U52" i="14" s="1"/>
  <c r="C55" i="14"/>
  <c r="U55" i="14" s="1"/>
  <c r="C47" i="14"/>
  <c r="U47" i="14" s="1"/>
  <c r="C51" i="14"/>
  <c r="U51" i="14" s="1"/>
  <c r="E9" i="14"/>
  <c r="E8" i="14"/>
  <c r="E10" i="14" s="1"/>
  <c r="C53" i="14"/>
  <c r="U53" i="14" s="1"/>
  <c r="C40" i="14"/>
  <c r="C42" i="14" s="1"/>
  <c r="C45" i="14"/>
  <c r="U45" i="14" s="1"/>
  <c r="B50" i="13"/>
  <c r="B61" i="13" s="1"/>
  <c r="B73" i="13" s="1"/>
  <c r="D14" i="12"/>
  <c r="C15" i="12"/>
  <c r="B51" i="13"/>
  <c r="B62" i="13" s="1"/>
  <c r="B74" i="13" s="1"/>
  <c r="C51" i="13"/>
  <c r="C62" i="13" s="1"/>
  <c r="C74" i="13" s="1"/>
  <c r="B42" i="13"/>
  <c r="B46" i="13"/>
  <c r="B57" i="13" s="1"/>
  <c r="B69" i="13" s="1"/>
  <c r="B48" i="13"/>
  <c r="B59" i="13" s="1"/>
  <c r="B71" i="13" s="1"/>
  <c r="B45" i="13"/>
  <c r="B47" i="13"/>
  <c r="B58" i="13" s="1"/>
  <c r="B49" i="13"/>
  <c r="B60" i="13" s="1"/>
  <c r="B72" i="13" s="1"/>
  <c r="C50" i="12"/>
  <c r="C61" i="12" s="1"/>
  <c r="C73" i="12" s="1"/>
  <c r="C47" i="12"/>
  <c r="C58" i="12" s="1"/>
  <c r="C70" i="12" s="1"/>
  <c r="B42" i="12"/>
  <c r="C46" i="12"/>
  <c r="C57" i="12" s="1"/>
  <c r="C69" i="12" s="1"/>
  <c r="C49" i="12"/>
  <c r="C60" i="12" s="1"/>
  <c r="C72" i="12" s="1"/>
  <c r="C42" i="12"/>
  <c r="C48" i="12"/>
  <c r="C59" i="12" s="1"/>
  <c r="C71" i="12" s="1"/>
  <c r="C51" i="12"/>
  <c r="C62" i="12" s="1"/>
  <c r="C74" i="12" s="1"/>
  <c r="C45" i="12"/>
  <c r="C56" i="12" s="1"/>
  <c r="B46" i="12"/>
  <c r="B57" i="12" s="1"/>
  <c r="B69" i="12" s="1"/>
  <c r="B48" i="12"/>
  <c r="B59" i="12" s="1"/>
  <c r="B71" i="12" s="1"/>
  <c r="B51" i="12"/>
  <c r="B62" i="12" s="1"/>
  <c r="B74" i="12" s="1"/>
  <c r="B50" i="12"/>
  <c r="B61" i="12" s="1"/>
  <c r="B73" i="12" s="1"/>
  <c r="B45" i="12"/>
  <c r="B56" i="12" s="1"/>
  <c r="B49" i="12"/>
  <c r="B60" i="12" s="1"/>
  <c r="B72" i="12" s="1"/>
  <c r="B47" i="12"/>
  <c r="B58" i="12" s="1"/>
  <c r="B70" i="12" s="1"/>
  <c r="E37" i="17" l="1"/>
  <c r="E31" i="17"/>
  <c r="E38" i="17"/>
  <c r="E29" i="17"/>
  <c r="E32" i="17"/>
  <c r="W65" i="17"/>
  <c r="F3" i="18"/>
  <c r="G1" i="15"/>
  <c r="F44" i="15"/>
  <c r="F262" i="15"/>
  <c r="F6" i="15"/>
  <c r="F7" i="15" s="1"/>
  <c r="E8" i="15"/>
  <c r="E10" i="15" s="1"/>
  <c r="E9" i="15"/>
  <c r="G3" i="20"/>
  <c r="C57" i="20"/>
  <c r="C41" i="20"/>
  <c r="F262" i="20"/>
  <c r="G1" i="20"/>
  <c r="F44" i="20"/>
  <c r="F6" i="20"/>
  <c r="F7" i="20" s="1"/>
  <c r="D26" i="20"/>
  <c r="D68" i="20" s="1"/>
  <c r="D24" i="20"/>
  <c r="D66" i="20" s="1"/>
  <c r="D22" i="20"/>
  <c r="D64" i="20" s="1"/>
  <c r="D20" i="20"/>
  <c r="D62" i="20" s="1"/>
  <c r="D18" i="20"/>
  <c r="D60" i="20" s="1"/>
  <c r="D16" i="20"/>
  <c r="D58" i="20" s="1"/>
  <c r="D25" i="20"/>
  <c r="D67" i="20" s="1"/>
  <c r="D23" i="20"/>
  <c r="D65" i="20" s="1"/>
  <c r="D21" i="20"/>
  <c r="D63" i="20" s="1"/>
  <c r="D19" i="20"/>
  <c r="D61" i="20" s="1"/>
  <c r="D17" i="20"/>
  <c r="D59" i="20" s="1"/>
  <c r="D15" i="20"/>
  <c r="E8" i="20"/>
  <c r="E10" i="20" s="1"/>
  <c r="E9" i="20"/>
  <c r="C40" i="20"/>
  <c r="C42" i="20" s="1"/>
  <c r="C45" i="20"/>
  <c r="U45" i="20" s="1"/>
  <c r="V56" i="20" s="1"/>
  <c r="D37" i="20"/>
  <c r="D38" i="20"/>
  <c r="D34" i="20"/>
  <c r="D30" i="20"/>
  <c r="D35" i="20"/>
  <c r="D36" i="20"/>
  <c r="D32" i="20"/>
  <c r="D28" i="20"/>
  <c r="D33" i="20"/>
  <c r="D31" i="20"/>
  <c r="D29" i="20"/>
  <c r="D27" i="20"/>
  <c r="C45" i="19"/>
  <c r="U45" i="19" s="1"/>
  <c r="V56" i="19" s="1"/>
  <c r="C40" i="19"/>
  <c r="C42" i="19" s="1"/>
  <c r="E26" i="19"/>
  <c r="E80" i="19" s="1"/>
  <c r="E24" i="19"/>
  <c r="E78" i="19" s="1"/>
  <c r="E22" i="19"/>
  <c r="E76" i="19" s="1"/>
  <c r="E20" i="19"/>
  <c r="E74" i="19" s="1"/>
  <c r="E18" i="19"/>
  <c r="E72" i="19" s="1"/>
  <c r="E16" i="19"/>
  <c r="E70" i="19" s="1"/>
  <c r="E25" i="19"/>
  <c r="E79" i="19" s="1"/>
  <c r="E23" i="19"/>
  <c r="E77" i="19" s="1"/>
  <c r="E21" i="19"/>
  <c r="E75" i="19" s="1"/>
  <c r="E19" i="19"/>
  <c r="E73" i="19" s="1"/>
  <c r="E17" i="19"/>
  <c r="E71" i="19" s="1"/>
  <c r="E15" i="19"/>
  <c r="C57" i="19"/>
  <c r="C41" i="19"/>
  <c r="E37" i="19"/>
  <c r="E33" i="19"/>
  <c r="E29" i="19"/>
  <c r="E38" i="19"/>
  <c r="E34" i="19"/>
  <c r="E30" i="19"/>
  <c r="E35" i="19"/>
  <c r="E31" i="19"/>
  <c r="E27" i="19"/>
  <c r="E36" i="19"/>
  <c r="E32" i="19"/>
  <c r="E28" i="19"/>
  <c r="D25" i="19"/>
  <c r="D67" i="19" s="1"/>
  <c r="D23" i="19"/>
  <c r="D65" i="19" s="1"/>
  <c r="D21" i="19"/>
  <c r="D63" i="19" s="1"/>
  <c r="D17" i="19"/>
  <c r="D59" i="19" s="1"/>
  <c r="D15" i="19"/>
  <c r="D26" i="19"/>
  <c r="D68" i="19" s="1"/>
  <c r="D24" i="19"/>
  <c r="D66" i="19" s="1"/>
  <c r="D22" i="19"/>
  <c r="D64" i="19" s="1"/>
  <c r="D20" i="19"/>
  <c r="D62" i="19" s="1"/>
  <c r="D18" i="19"/>
  <c r="D60" i="19" s="1"/>
  <c r="D16" i="19"/>
  <c r="D58" i="19" s="1"/>
  <c r="D19" i="19"/>
  <c r="D61" i="19" s="1"/>
  <c r="G262" i="19"/>
  <c r="G6" i="19"/>
  <c r="G7" i="19" s="1"/>
  <c r="H1" i="19"/>
  <c r="G44" i="19"/>
  <c r="H3" i="19"/>
  <c r="D36" i="19"/>
  <c r="D32" i="19"/>
  <c r="D28" i="19"/>
  <c r="D37" i="19"/>
  <c r="W79" i="19" s="1"/>
  <c r="D33" i="19"/>
  <c r="D29" i="19"/>
  <c r="D38" i="19"/>
  <c r="D34" i="19"/>
  <c r="W76" i="19" s="1"/>
  <c r="D30" i="19"/>
  <c r="D35" i="19"/>
  <c r="W77" i="19" s="1"/>
  <c r="D31" i="19"/>
  <c r="W73" i="19" s="1"/>
  <c r="D27" i="19"/>
  <c r="W59" i="19"/>
  <c r="W65" i="19"/>
  <c r="F8" i="19"/>
  <c r="F10" i="19" s="1"/>
  <c r="F9" i="19"/>
  <c r="D40" i="18"/>
  <c r="D42" i="18" s="1"/>
  <c r="D57" i="18"/>
  <c r="H262" i="18"/>
  <c r="H44" i="18"/>
  <c r="H6" i="18"/>
  <c r="H7" i="18" s="1"/>
  <c r="I1" i="18"/>
  <c r="C45" i="18"/>
  <c r="U45" i="18" s="1"/>
  <c r="V56" i="18" s="1"/>
  <c r="C40" i="18"/>
  <c r="C42" i="18" s="1"/>
  <c r="G9" i="18"/>
  <c r="G8" i="18"/>
  <c r="G10" i="18" s="1"/>
  <c r="C57" i="18"/>
  <c r="C41" i="18"/>
  <c r="F41" i="18"/>
  <c r="F93" i="18"/>
  <c r="F94" i="18" s="1"/>
  <c r="F95" i="18" s="1"/>
  <c r="F96" i="18" s="1"/>
  <c r="F97" i="18" s="1"/>
  <c r="F98" i="18" s="1"/>
  <c r="F99" i="18" s="1"/>
  <c r="F100" i="18" s="1"/>
  <c r="F101" i="18" s="1"/>
  <c r="F102" i="18" s="1"/>
  <c r="F103" i="18" s="1"/>
  <c r="F104" i="18" s="1"/>
  <c r="F105" i="18" s="1"/>
  <c r="F106" i="18" s="1"/>
  <c r="F107" i="18" s="1"/>
  <c r="F108" i="18" s="1"/>
  <c r="F109" i="18" s="1"/>
  <c r="F110" i="18" s="1"/>
  <c r="F111" i="18" s="1"/>
  <c r="F112" i="18" s="1"/>
  <c r="F113" i="18" s="1"/>
  <c r="F114" i="18" s="1"/>
  <c r="F115" i="18" s="1"/>
  <c r="F116" i="18" s="1"/>
  <c r="F117" i="18" s="1"/>
  <c r="F118" i="18" s="1"/>
  <c r="F119" i="18" s="1"/>
  <c r="F120" i="18" s="1"/>
  <c r="F121" i="18" s="1"/>
  <c r="F122" i="18" s="1"/>
  <c r="F123" i="18" s="1"/>
  <c r="F124" i="18" s="1"/>
  <c r="F125" i="18" s="1"/>
  <c r="F126" i="18" s="1"/>
  <c r="F127" i="18" s="1"/>
  <c r="F128" i="18" s="1"/>
  <c r="F129" i="18" s="1"/>
  <c r="F130" i="18" s="1"/>
  <c r="F131" i="18" s="1"/>
  <c r="F132" i="18" s="1"/>
  <c r="F133" i="18" s="1"/>
  <c r="F134" i="18" s="1"/>
  <c r="F135" i="18" s="1"/>
  <c r="F136" i="18" s="1"/>
  <c r="F137" i="18" s="1"/>
  <c r="F138" i="18" s="1"/>
  <c r="F139" i="18" s="1"/>
  <c r="F140" i="18" s="1"/>
  <c r="F141" i="18" s="1"/>
  <c r="F142" i="18" s="1"/>
  <c r="F143" i="18" s="1"/>
  <c r="F144" i="18" s="1"/>
  <c r="F145" i="18" s="1"/>
  <c r="F146" i="18" s="1"/>
  <c r="F147" i="18" s="1"/>
  <c r="F148" i="18" s="1"/>
  <c r="F149" i="18" s="1"/>
  <c r="F150" i="18" s="1"/>
  <c r="F151" i="18" s="1"/>
  <c r="F152" i="18" s="1"/>
  <c r="F153" i="18" s="1"/>
  <c r="F154" i="18" s="1"/>
  <c r="F155" i="18" s="1"/>
  <c r="F156" i="18" s="1"/>
  <c r="F157" i="18" s="1"/>
  <c r="F158" i="18" s="1"/>
  <c r="F159" i="18" s="1"/>
  <c r="F160" i="18" s="1"/>
  <c r="F161" i="18" s="1"/>
  <c r="F162" i="18" s="1"/>
  <c r="F163" i="18" s="1"/>
  <c r="F164" i="18" s="1"/>
  <c r="F165" i="18" s="1"/>
  <c r="F166" i="18" s="1"/>
  <c r="F167" i="18" s="1"/>
  <c r="F168" i="18" s="1"/>
  <c r="F169" i="18" s="1"/>
  <c r="F170" i="18" s="1"/>
  <c r="F171" i="18" s="1"/>
  <c r="F172" i="18" s="1"/>
  <c r="F173" i="18" s="1"/>
  <c r="F174" i="18" s="1"/>
  <c r="F175" i="18" s="1"/>
  <c r="F176" i="18" s="1"/>
  <c r="F177" i="18" s="1"/>
  <c r="F178" i="18" s="1"/>
  <c r="F179" i="18" s="1"/>
  <c r="F180" i="18" s="1"/>
  <c r="F181" i="18" s="1"/>
  <c r="F182" i="18" s="1"/>
  <c r="F183" i="18" s="1"/>
  <c r="F184" i="18" s="1"/>
  <c r="F185" i="18" s="1"/>
  <c r="F186" i="18" s="1"/>
  <c r="F187" i="18" s="1"/>
  <c r="F188" i="18" s="1"/>
  <c r="F189" i="18" s="1"/>
  <c r="F190" i="18" s="1"/>
  <c r="F191" i="18" s="1"/>
  <c r="F192" i="18" s="1"/>
  <c r="F193" i="18" s="1"/>
  <c r="F194" i="18" s="1"/>
  <c r="F195" i="18" s="1"/>
  <c r="F196" i="18" s="1"/>
  <c r="F197" i="18" s="1"/>
  <c r="F198" i="18" s="1"/>
  <c r="F199" i="18" s="1"/>
  <c r="F200" i="18" s="1"/>
  <c r="F201" i="18" s="1"/>
  <c r="F202" i="18" s="1"/>
  <c r="F203" i="18" s="1"/>
  <c r="F204" i="18" s="1"/>
  <c r="F205" i="18" s="1"/>
  <c r="F206" i="18" s="1"/>
  <c r="F207" i="18" s="1"/>
  <c r="F208" i="18" s="1"/>
  <c r="F209" i="18" s="1"/>
  <c r="F210" i="18" s="1"/>
  <c r="F211" i="18" s="1"/>
  <c r="F212" i="18" s="1"/>
  <c r="F213" i="18" s="1"/>
  <c r="F214" i="18" s="1"/>
  <c r="F215" i="18" s="1"/>
  <c r="F216" i="18" s="1"/>
  <c r="F217" i="18" s="1"/>
  <c r="F218" i="18" s="1"/>
  <c r="F219" i="18" s="1"/>
  <c r="F220" i="18" s="1"/>
  <c r="F221" i="18" s="1"/>
  <c r="F222" i="18" s="1"/>
  <c r="F223" i="18" s="1"/>
  <c r="F224" i="18" s="1"/>
  <c r="F225" i="18" s="1"/>
  <c r="F226" i="18" s="1"/>
  <c r="F227" i="18" s="1"/>
  <c r="F228" i="18" s="1"/>
  <c r="F229" i="18" s="1"/>
  <c r="F230" i="18" s="1"/>
  <c r="F231" i="18" s="1"/>
  <c r="F232" i="18" s="1"/>
  <c r="F233" i="18" s="1"/>
  <c r="F234" i="18" s="1"/>
  <c r="F235" i="18" s="1"/>
  <c r="F236" i="18" s="1"/>
  <c r="F237" i="18" s="1"/>
  <c r="F238" i="18" s="1"/>
  <c r="F239" i="18" s="1"/>
  <c r="F240" i="18" s="1"/>
  <c r="F241" i="18" s="1"/>
  <c r="F242" i="18" s="1"/>
  <c r="F243" i="18" s="1"/>
  <c r="F244" i="18" s="1"/>
  <c r="F245" i="18" s="1"/>
  <c r="F246" i="18" s="1"/>
  <c r="F247" i="18" s="1"/>
  <c r="F248" i="18" s="1"/>
  <c r="F249" i="18" s="1"/>
  <c r="F250" i="18" s="1"/>
  <c r="F251" i="18" s="1"/>
  <c r="F252" i="18" s="1"/>
  <c r="F253" i="18" s="1"/>
  <c r="F254" i="18" s="1"/>
  <c r="F255" i="18" s="1"/>
  <c r="F256" i="18" s="1"/>
  <c r="F257" i="18" s="1"/>
  <c r="F258" i="18" s="1"/>
  <c r="F259" i="18" s="1"/>
  <c r="F260" i="18" s="1"/>
  <c r="E37" i="18"/>
  <c r="E33" i="18"/>
  <c r="E38" i="18"/>
  <c r="E34" i="18"/>
  <c r="E35" i="18"/>
  <c r="E31" i="18"/>
  <c r="E36" i="18"/>
  <c r="E32" i="18"/>
  <c r="E27" i="18"/>
  <c r="E28" i="18"/>
  <c r="E29" i="18"/>
  <c r="E30" i="18"/>
  <c r="F40" i="18"/>
  <c r="F42" i="18" s="1"/>
  <c r="F81" i="18"/>
  <c r="D41" i="18"/>
  <c r="D69" i="18"/>
  <c r="D70" i="18" s="1"/>
  <c r="D71" i="18" s="1"/>
  <c r="D72" i="18" s="1"/>
  <c r="D73" i="18" s="1"/>
  <c r="D74" i="18" s="1"/>
  <c r="D75" i="18" s="1"/>
  <c r="D76" i="18" s="1"/>
  <c r="D77" i="18" s="1"/>
  <c r="D78" i="18" s="1"/>
  <c r="D79" i="18" s="1"/>
  <c r="D80" i="18" s="1"/>
  <c r="D81" i="18" s="1"/>
  <c r="D82" i="18" s="1"/>
  <c r="D83" i="18" s="1"/>
  <c r="D84" i="18" s="1"/>
  <c r="D85" i="18" s="1"/>
  <c r="D86" i="18" s="1"/>
  <c r="D87" i="18" s="1"/>
  <c r="D88" i="18" s="1"/>
  <c r="D89" i="18" s="1"/>
  <c r="D90" i="18" s="1"/>
  <c r="D91" i="18" s="1"/>
  <c r="D92" i="18" s="1"/>
  <c r="D93" i="18" s="1"/>
  <c r="D94" i="18" s="1"/>
  <c r="D95" i="18" s="1"/>
  <c r="D96" i="18" s="1"/>
  <c r="D97" i="18" s="1"/>
  <c r="D98" i="18" s="1"/>
  <c r="D99" i="18" s="1"/>
  <c r="D100" i="18" s="1"/>
  <c r="D101" i="18" s="1"/>
  <c r="D102" i="18" s="1"/>
  <c r="D103" i="18" s="1"/>
  <c r="D104" i="18" s="1"/>
  <c r="D105" i="18" s="1"/>
  <c r="D106" i="18" s="1"/>
  <c r="D107" i="18" s="1"/>
  <c r="D108" i="18" s="1"/>
  <c r="D109" i="18" s="1"/>
  <c r="D110" i="18" s="1"/>
  <c r="D111" i="18" s="1"/>
  <c r="D112" i="18" s="1"/>
  <c r="D113" i="18" s="1"/>
  <c r="D114" i="18" s="1"/>
  <c r="D115" i="18" s="1"/>
  <c r="D116" i="18" s="1"/>
  <c r="D117" i="18" s="1"/>
  <c r="D118" i="18" s="1"/>
  <c r="D119" i="18" s="1"/>
  <c r="D120" i="18" s="1"/>
  <c r="D121" i="18" s="1"/>
  <c r="D122" i="18" s="1"/>
  <c r="D123" i="18" s="1"/>
  <c r="D124" i="18" s="1"/>
  <c r="D125" i="18" s="1"/>
  <c r="D126" i="18" s="1"/>
  <c r="D127" i="18" s="1"/>
  <c r="D128" i="18" s="1"/>
  <c r="D129" i="18" s="1"/>
  <c r="D130" i="18" s="1"/>
  <c r="D131" i="18" s="1"/>
  <c r="D132" i="18" s="1"/>
  <c r="D133" i="18" s="1"/>
  <c r="D134" i="18" s="1"/>
  <c r="D135" i="18" s="1"/>
  <c r="D136" i="18" s="1"/>
  <c r="D137" i="18" s="1"/>
  <c r="D138" i="18" s="1"/>
  <c r="D139" i="18" s="1"/>
  <c r="D140" i="18" s="1"/>
  <c r="D141" i="18" s="1"/>
  <c r="D142" i="18" s="1"/>
  <c r="D143" i="18" s="1"/>
  <c r="D144" i="18" s="1"/>
  <c r="D145" i="18" s="1"/>
  <c r="D146" i="18" s="1"/>
  <c r="D147" i="18" s="1"/>
  <c r="D148" i="18" s="1"/>
  <c r="D149" i="18" s="1"/>
  <c r="D150" i="18" s="1"/>
  <c r="D151" i="18" s="1"/>
  <c r="D152" i="18" s="1"/>
  <c r="D153" i="18" s="1"/>
  <c r="D154" i="18" s="1"/>
  <c r="D155" i="18" s="1"/>
  <c r="D156" i="18" s="1"/>
  <c r="D157" i="18" s="1"/>
  <c r="D158" i="18" s="1"/>
  <c r="D159" i="18" s="1"/>
  <c r="D160" i="18" s="1"/>
  <c r="D161" i="18" s="1"/>
  <c r="D162" i="18" s="1"/>
  <c r="D163" i="18" s="1"/>
  <c r="D164" i="18" s="1"/>
  <c r="D165" i="18" s="1"/>
  <c r="D166" i="18" s="1"/>
  <c r="D167" i="18" s="1"/>
  <c r="D168" i="18" s="1"/>
  <c r="D169" i="18" s="1"/>
  <c r="D170" i="18" s="1"/>
  <c r="D171" i="18" s="1"/>
  <c r="D172" i="18" s="1"/>
  <c r="D173" i="18" s="1"/>
  <c r="D174" i="18" s="1"/>
  <c r="D175" i="18" s="1"/>
  <c r="D176" i="18" s="1"/>
  <c r="D177" i="18" s="1"/>
  <c r="D178" i="18" s="1"/>
  <c r="D179" i="18" s="1"/>
  <c r="D180" i="18" s="1"/>
  <c r="D181" i="18" s="1"/>
  <c r="D182" i="18" s="1"/>
  <c r="D183" i="18" s="1"/>
  <c r="D184" i="18" s="1"/>
  <c r="D185" i="18" s="1"/>
  <c r="D186" i="18" s="1"/>
  <c r="D187" i="18" s="1"/>
  <c r="D188" i="18" s="1"/>
  <c r="D189" i="18" s="1"/>
  <c r="D190" i="18" s="1"/>
  <c r="D191" i="18" s="1"/>
  <c r="D192" i="18" s="1"/>
  <c r="D193" i="18" s="1"/>
  <c r="D194" i="18" s="1"/>
  <c r="D195" i="18" s="1"/>
  <c r="D196" i="18" s="1"/>
  <c r="D197" i="18" s="1"/>
  <c r="D198" i="18" s="1"/>
  <c r="D199" i="18" s="1"/>
  <c r="D200" i="18" s="1"/>
  <c r="D201" i="18" s="1"/>
  <c r="D202" i="18" s="1"/>
  <c r="D203" i="18" s="1"/>
  <c r="D204" i="18" s="1"/>
  <c r="D205" i="18" s="1"/>
  <c r="D206" i="18" s="1"/>
  <c r="D207" i="18" s="1"/>
  <c r="D208" i="18" s="1"/>
  <c r="D209" i="18" s="1"/>
  <c r="D210" i="18" s="1"/>
  <c r="D211" i="18" s="1"/>
  <c r="D212" i="18" s="1"/>
  <c r="D213" i="18" s="1"/>
  <c r="D214" i="18" s="1"/>
  <c r="D215" i="18" s="1"/>
  <c r="D216" i="18" s="1"/>
  <c r="D217" i="18" s="1"/>
  <c r="D218" i="18" s="1"/>
  <c r="D219" i="18" s="1"/>
  <c r="D220" i="18" s="1"/>
  <c r="D221" i="18" s="1"/>
  <c r="D222" i="18" s="1"/>
  <c r="D223" i="18" s="1"/>
  <c r="D224" i="18" s="1"/>
  <c r="D225" i="18" s="1"/>
  <c r="D226" i="18" s="1"/>
  <c r="D227" i="18" s="1"/>
  <c r="D228" i="18" s="1"/>
  <c r="D229" i="18" s="1"/>
  <c r="D230" i="18" s="1"/>
  <c r="D231" i="18" s="1"/>
  <c r="D232" i="18" s="1"/>
  <c r="D233" i="18" s="1"/>
  <c r="D234" i="18" s="1"/>
  <c r="D235" i="18" s="1"/>
  <c r="D236" i="18" s="1"/>
  <c r="D237" i="18" s="1"/>
  <c r="D238" i="18" s="1"/>
  <c r="D239" i="18" s="1"/>
  <c r="D240" i="18" s="1"/>
  <c r="D241" i="18" s="1"/>
  <c r="D242" i="18" s="1"/>
  <c r="D243" i="18" s="1"/>
  <c r="D244" i="18" s="1"/>
  <c r="D245" i="18" s="1"/>
  <c r="D246" i="18" s="1"/>
  <c r="D247" i="18" s="1"/>
  <c r="D248" i="18" s="1"/>
  <c r="D249" i="18" s="1"/>
  <c r="D250" i="18" s="1"/>
  <c r="D251" i="18" s="1"/>
  <c r="D252" i="18" s="1"/>
  <c r="D253" i="18" s="1"/>
  <c r="D254" i="18" s="1"/>
  <c r="D255" i="18" s="1"/>
  <c r="D256" i="18" s="1"/>
  <c r="D257" i="18" s="1"/>
  <c r="D258" i="18" s="1"/>
  <c r="D259" i="18" s="1"/>
  <c r="D260" i="18" s="1"/>
  <c r="E25" i="18"/>
  <c r="E79" i="18" s="1"/>
  <c r="E23" i="18"/>
  <c r="E77" i="18" s="1"/>
  <c r="E21" i="18"/>
  <c r="E75" i="18" s="1"/>
  <c r="E19" i="18"/>
  <c r="E73" i="18" s="1"/>
  <c r="E17" i="18"/>
  <c r="E71" i="18" s="1"/>
  <c r="E15" i="18"/>
  <c r="E26" i="18"/>
  <c r="E80" i="18" s="1"/>
  <c r="E24" i="18"/>
  <c r="E78" i="18" s="1"/>
  <c r="E22" i="18"/>
  <c r="E76" i="18" s="1"/>
  <c r="E20" i="18"/>
  <c r="E74" i="18" s="1"/>
  <c r="E18" i="18"/>
  <c r="E72" i="18" s="1"/>
  <c r="E16" i="18"/>
  <c r="E70" i="18" s="1"/>
  <c r="D57" i="17"/>
  <c r="U57" i="17" s="1"/>
  <c r="D40" i="17"/>
  <c r="D42" i="17" s="1"/>
  <c r="W58" i="17"/>
  <c r="F35" i="17"/>
  <c r="F31" i="17"/>
  <c r="F36" i="17"/>
  <c r="F32" i="17"/>
  <c r="F38" i="17"/>
  <c r="F34" i="17"/>
  <c r="F30" i="17"/>
  <c r="F37" i="17"/>
  <c r="F33" i="17"/>
  <c r="F29" i="17"/>
  <c r="F28" i="17"/>
  <c r="F27" i="17"/>
  <c r="W74" i="17"/>
  <c r="W76" i="17"/>
  <c r="W79" i="17"/>
  <c r="W68" i="17"/>
  <c r="E81" i="17"/>
  <c r="E82" i="17" s="1"/>
  <c r="E83" i="17" s="1"/>
  <c r="E84" i="17" s="1"/>
  <c r="E85" i="17" s="1"/>
  <c r="E86" i="17" s="1"/>
  <c r="E87" i="17" s="1"/>
  <c r="E88" i="17" s="1"/>
  <c r="E89" i="17" s="1"/>
  <c r="E90" i="17" s="1"/>
  <c r="E91" i="17" s="1"/>
  <c r="E92" i="17" s="1"/>
  <c r="E93" i="17" s="1"/>
  <c r="E94" i="17" s="1"/>
  <c r="E95" i="17" s="1"/>
  <c r="E96" i="17" s="1"/>
  <c r="E97" i="17" s="1"/>
  <c r="E98" i="17" s="1"/>
  <c r="E99" i="17" s="1"/>
  <c r="E100" i="17" s="1"/>
  <c r="E101" i="17" s="1"/>
  <c r="E102" i="17" s="1"/>
  <c r="E103" i="17" s="1"/>
  <c r="E104" i="17" s="1"/>
  <c r="E105" i="17" s="1"/>
  <c r="E106" i="17" s="1"/>
  <c r="E107" i="17" s="1"/>
  <c r="E108" i="17" s="1"/>
  <c r="E109" i="17" s="1"/>
  <c r="E110" i="17" s="1"/>
  <c r="E111" i="17" s="1"/>
  <c r="E112" i="17" s="1"/>
  <c r="E113" i="17" s="1"/>
  <c r="E114" i="17" s="1"/>
  <c r="E115" i="17" s="1"/>
  <c r="E116" i="17" s="1"/>
  <c r="E117" i="17" s="1"/>
  <c r="E118" i="17" s="1"/>
  <c r="E119" i="17" s="1"/>
  <c r="E120" i="17" s="1"/>
  <c r="E121" i="17" s="1"/>
  <c r="E122" i="17" s="1"/>
  <c r="E123" i="17" s="1"/>
  <c r="E124" i="17" s="1"/>
  <c r="E125" i="17" s="1"/>
  <c r="E126" i="17" s="1"/>
  <c r="E127" i="17" s="1"/>
  <c r="E128" i="17" s="1"/>
  <c r="E129" i="17" s="1"/>
  <c r="E130" i="17" s="1"/>
  <c r="E131" i="17" s="1"/>
  <c r="E132" i="17" s="1"/>
  <c r="E133" i="17" s="1"/>
  <c r="E134" i="17" s="1"/>
  <c r="E135" i="17" s="1"/>
  <c r="E136" i="17" s="1"/>
  <c r="E137" i="17" s="1"/>
  <c r="E138" i="17" s="1"/>
  <c r="E139" i="17" s="1"/>
  <c r="E140" i="17" s="1"/>
  <c r="E141" i="17" s="1"/>
  <c r="E142" i="17" s="1"/>
  <c r="E143" i="17" s="1"/>
  <c r="E144" i="17" s="1"/>
  <c r="E145" i="17" s="1"/>
  <c r="E146" i="17" s="1"/>
  <c r="E147" i="17" s="1"/>
  <c r="E148" i="17" s="1"/>
  <c r="E149" i="17" s="1"/>
  <c r="E150" i="17" s="1"/>
  <c r="E151" i="17" s="1"/>
  <c r="E152" i="17" s="1"/>
  <c r="E153" i="17" s="1"/>
  <c r="E154" i="17" s="1"/>
  <c r="E155" i="17" s="1"/>
  <c r="E156" i="17" s="1"/>
  <c r="E157" i="17" s="1"/>
  <c r="E158" i="17" s="1"/>
  <c r="E159" i="17" s="1"/>
  <c r="E160" i="17" s="1"/>
  <c r="E161" i="17" s="1"/>
  <c r="E162" i="17" s="1"/>
  <c r="E163" i="17" s="1"/>
  <c r="E164" i="17" s="1"/>
  <c r="E165" i="17" s="1"/>
  <c r="E166" i="17" s="1"/>
  <c r="E167" i="17" s="1"/>
  <c r="E168" i="17" s="1"/>
  <c r="E169" i="17" s="1"/>
  <c r="E170" i="17" s="1"/>
  <c r="E171" i="17" s="1"/>
  <c r="E172" i="17" s="1"/>
  <c r="E173" i="17" s="1"/>
  <c r="E174" i="17" s="1"/>
  <c r="E175" i="17" s="1"/>
  <c r="E176" i="17" s="1"/>
  <c r="E177" i="17" s="1"/>
  <c r="E178" i="17" s="1"/>
  <c r="E179" i="17" s="1"/>
  <c r="E180" i="17" s="1"/>
  <c r="E181" i="17" s="1"/>
  <c r="E182" i="17" s="1"/>
  <c r="E183" i="17" s="1"/>
  <c r="E184" i="17" s="1"/>
  <c r="E185" i="17" s="1"/>
  <c r="E186" i="17" s="1"/>
  <c r="E187" i="17" s="1"/>
  <c r="E188" i="17" s="1"/>
  <c r="E189" i="17" s="1"/>
  <c r="E190" i="17" s="1"/>
  <c r="E191" i="17" s="1"/>
  <c r="E192" i="17" s="1"/>
  <c r="E193" i="17" s="1"/>
  <c r="E194" i="17" s="1"/>
  <c r="E195" i="17" s="1"/>
  <c r="E196" i="17" s="1"/>
  <c r="E197" i="17" s="1"/>
  <c r="E198" i="17" s="1"/>
  <c r="E199" i="17" s="1"/>
  <c r="E200" i="17" s="1"/>
  <c r="E201" i="17" s="1"/>
  <c r="E202" i="17" s="1"/>
  <c r="E203" i="17" s="1"/>
  <c r="E204" i="17" s="1"/>
  <c r="E205" i="17" s="1"/>
  <c r="E206" i="17" s="1"/>
  <c r="E207" i="17" s="1"/>
  <c r="E208" i="17" s="1"/>
  <c r="E209" i="17" s="1"/>
  <c r="E210" i="17" s="1"/>
  <c r="E211" i="17" s="1"/>
  <c r="E212" i="17" s="1"/>
  <c r="E213" i="17" s="1"/>
  <c r="E214" i="17" s="1"/>
  <c r="E215" i="17" s="1"/>
  <c r="E216" i="17" s="1"/>
  <c r="E217" i="17" s="1"/>
  <c r="E218" i="17" s="1"/>
  <c r="E219" i="17" s="1"/>
  <c r="E220" i="17" s="1"/>
  <c r="E221" i="17" s="1"/>
  <c r="E222" i="17" s="1"/>
  <c r="E223" i="17" s="1"/>
  <c r="E224" i="17" s="1"/>
  <c r="E225" i="17" s="1"/>
  <c r="E226" i="17" s="1"/>
  <c r="E227" i="17" s="1"/>
  <c r="E228" i="17" s="1"/>
  <c r="E229" i="17" s="1"/>
  <c r="E230" i="17" s="1"/>
  <c r="E231" i="17" s="1"/>
  <c r="E232" i="17" s="1"/>
  <c r="E233" i="17" s="1"/>
  <c r="E234" i="17" s="1"/>
  <c r="E235" i="17" s="1"/>
  <c r="E236" i="17" s="1"/>
  <c r="E237" i="17" s="1"/>
  <c r="E238" i="17" s="1"/>
  <c r="E239" i="17" s="1"/>
  <c r="E240" i="17" s="1"/>
  <c r="E241" i="17" s="1"/>
  <c r="E242" i="17" s="1"/>
  <c r="E243" i="17" s="1"/>
  <c r="E244" i="17" s="1"/>
  <c r="E245" i="17" s="1"/>
  <c r="E246" i="17" s="1"/>
  <c r="E247" i="17" s="1"/>
  <c r="E248" i="17" s="1"/>
  <c r="E249" i="17" s="1"/>
  <c r="E250" i="17" s="1"/>
  <c r="E251" i="17" s="1"/>
  <c r="E252" i="17" s="1"/>
  <c r="E253" i="17" s="1"/>
  <c r="E254" i="17" s="1"/>
  <c r="E255" i="17" s="1"/>
  <c r="E256" i="17" s="1"/>
  <c r="E257" i="17" s="1"/>
  <c r="E258" i="17" s="1"/>
  <c r="E259" i="17" s="1"/>
  <c r="E260" i="17" s="1"/>
  <c r="E41" i="17"/>
  <c r="F3" i="17"/>
  <c r="X65" i="17"/>
  <c r="C40" i="17"/>
  <c r="C42" i="17" s="1"/>
  <c r="C45" i="17"/>
  <c r="U45" i="17" s="1"/>
  <c r="V56" i="17" s="1"/>
  <c r="W73" i="17"/>
  <c r="W78" i="17"/>
  <c r="W80" i="17"/>
  <c r="W67" i="17"/>
  <c r="C58" i="17"/>
  <c r="I262" i="17"/>
  <c r="I44" i="17"/>
  <c r="I6" i="17"/>
  <c r="I7" i="17" s="1"/>
  <c r="J1" i="17"/>
  <c r="W62" i="17"/>
  <c r="W60" i="17"/>
  <c r="W77" i="17"/>
  <c r="W70" i="17"/>
  <c r="W71" i="17"/>
  <c r="W61" i="17"/>
  <c r="W66" i="17"/>
  <c r="H8" i="17"/>
  <c r="H10" i="17" s="1"/>
  <c r="H9" i="17"/>
  <c r="W59" i="17"/>
  <c r="G26" i="17"/>
  <c r="G104" i="17" s="1"/>
  <c r="G24" i="17"/>
  <c r="G102" i="17" s="1"/>
  <c r="G22" i="17"/>
  <c r="G100" i="17" s="1"/>
  <c r="G20" i="17"/>
  <c r="G98" i="17" s="1"/>
  <c r="G18" i="17"/>
  <c r="G96" i="17" s="1"/>
  <c r="G16" i="17"/>
  <c r="G94" i="17" s="1"/>
  <c r="G25" i="17"/>
  <c r="G103" i="17" s="1"/>
  <c r="G23" i="17"/>
  <c r="G101" i="17" s="1"/>
  <c r="G21" i="17"/>
  <c r="G99" i="17" s="1"/>
  <c r="G19" i="17"/>
  <c r="G97" i="17" s="1"/>
  <c r="G17" i="17"/>
  <c r="G95" i="17" s="1"/>
  <c r="G15" i="17"/>
  <c r="F25" i="17"/>
  <c r="F91" i="17" s="1"/>
  <c r="F23" i="17"/>
  <c r="F89" i="17" s="1"/>
  <c r="F21" i="17"/>
  <c r="F87" i="17" s="1"/>
  <c r="F19" i="17"/>
  <c r="F85" i="17" s="1"/>
  <c r="F17" i="17"/>
  <c r="F83" i="17" s="1"/>
  <c r="F15" i="17"/>
  <c r="F26" i="17"/>
  <c r="F92" i="17" s="1"/>
  <c r="F24" i="17"/>
  <c r="F90" i="17" s="1"/>
  <c r="F22" i="17"/>
  <c r="F88" i="17" s="1"/>
  <c r="F20" i="17"/>
  <c r="F86" i="17" s="1"/>
  <c r="F18" i="17"/>
  <c r="F84" i="17" s="1"/>
  <c r="F16" i="17"/>
  <c r="F82" i="17" s="1"/>
  <c r="D41" i="17"/>
  <c r="W69" i="17"/>
  <c r="D69" i="17"/>
  <c r="D70" i="17" s="1"/>
  <c r="D71" i="17" s="1"/>
  <c r="D72" i="17" s="1"/>
  <c r="D73" i="17" s="1"/>
  <c r="D74" i="17" s="1"/>
  <c r="D75" i="17" s="1"/>
  <c r="D76" i="17" s="1"/>
  <c r="D77" i="17" s="1"/>
  <c r="D78" i="17" s="1"/>
  <c r="D79" i="17" s="1"/>
  <c r="D80" i="17" s="1"/>
  <c r="D81" i="17" s="1"/>
  <c r="D82" i="17" s="1"/>
  <c r="D83" i="17" s="1"/>
  <c r="D84" i="17" s="1"/>
  <c r="D85" i="17" s="1"/>
  <c r="D86" i="17" s="1"/>
  <c r="D87" i="17" s="1"/>
  <c r="D88" i="17" s="1"/>
  <c r="D89" i="17" s="1"/>
  <c r="D90" i="17" s="1"/>
  <c r="D91" i="17" s="1"/>
  <c r="D92" i="17" s="1"/>
  <c r="D93" i="17" s="1"/>
  <c r="D94" i="17" s="1"/>
  <c r="D95" i="17" s="1"/>
  <c r="D96" i="17" s="1"/>
  <c r="D97" i="17" s="1"/>
  <c r="D98" i="17" s="1"/>
  <c r="D99" i="17" s="1"/>
  <c r="D100" i="17" s="1"/>
  <c r="D101" i="17" s="1"/>
  <c r="D102" i="17" s="1"/>
  <c r="D103" i="17" s="1"/>
  <c r="D104" i="17" s="1"/>
  <c r="D105" i="17" s="1"/>
  <c r="D106" i="17" s="1"/>
  <c r="D107" i="17" s="1"/>
  <c r="D108" i="17" s="1"/>
  <c r="D109" i="17" s="1"/>
  <c r="D110" i="17" s="1"/>
  <c r="D111" i="17" s="1"/>
  <c r="D112" i="17" s="1"/>
  <c r="D113" i="17" s="1"/>
  <c r="D114" i="17" s="1"/>
  <c r="D115" i="17" s="1"/>
  <c r="D116" i="17" s="1"/>
  <c r="D117" i="17" s="1"/>
  <c r="D118" i="17" s="1"/>
  <c r="D119" i="17" s="1"/>
  <c r="D120" i="17" s="1"/>
  <c r="D121" i="17" s="1"/>
  <c r="D122" i="17" s="1"/>
  <c r="D123" i="17" s="1"/>
  <c r="D124" i="17" s="1"/>
  <c r="D125" i="17" s="1"/>
  <c r="D126" i="17" s="1"/>
  <c r="D127" i="17" s="1"/>
  <c r="D128" i="17" s="1"/>
  <c r="D129" i="17" s="1"/>
  <c r="D130" i="17" s="1"/>
  <c r="D131" i="17" s="1"/>
  <c r="D132" i="17" s="1"/>
  <c r="D133" i="17" s="1"/>
  <c r="D134" i="17" s="1"/>
  <c r="D135" i="17" s="1"/>
  <c r="D136" i="17" s="1"/>
  <c r="D137" i="17" s="1"/>
  <c r="D138" i="17" s="1"/>
  <c r="D139" i="17" s="1"/>
  <c r="D140" i="17" s="1"/>
  <c r="D141" i="17" s="1"/>
  <c r="D142" i="17" s="1"/>
  <c r="D143" i="17" s="1"/>
  <c r="D144" i="17" s="1"/>
  <c r="D145" i="17" s="1"/>
  <c r="D146" i="17" s="1"/>
  <c r="D147" i="17" s="1"/>
  <c r="D148" i="17" s="1"/>
  <c r="D149" i="17" s="1"/>
  <c r="D150" i="17" s="1"/>
  <c r="D151" i="17" s="1"/>
  <c r="D152" i="17" s="1"/>
  <c r="D153" i="17" s="1"/>
  <c r="D154" i="17" s="1"/>
  <c r="D155" i="17" s="1"/>
  <c r="D156" i="17" s="1"/>
  <c r="D157" i="17" s="1"/>
  <c r="D158" i="17" s="1"/>
  <c r="D159" i="17" s="1"/>
  <c r="D160" i="17" s="1"/>
  <c r="D161" i="17" s="1"/>
  <c r="D162" i="17" s="1"/>
  <c r="D163" i="17" s="1"/>
  <c r="D164" i="17" s="1"/>
  <c r="D165" i="17" s="1"/>
  <c r="D166" i="17" s="1"/>
  <c r="D167" i="17" s="1"/>
  <c r="D168" i="17" s="1"/>
  <c r="D169" i="17" s="1"/>
  <c r="D170" i="17" s="1"/>
  <c r="D171" i="17" s="1"/>
  <c r="D172" i="17" s="1"/>
  <c r="D173" i="17" s="1"/>
  <c r="D174" i="17" s="1"/>
  <c r="D175" i="17" s="1"/>
  <c r="D176" i="17" s="1"/>
  <c r="D177" i="17" s="1"/>
  <c r="D178" i="17" s="1"/>
  <c r="D179" i="17" s="1"/>
  <c r="D180" i="17" s="1"/>
  <c r="D181" i="17" s="1"/>
  <c r="D182" i="17" s="1"/>
  <c r="D183" i="17" s="1"/>
  <c r="D184" i="17" s="1"/>
  <c r="D185" i="17" s="1"/>
  <c r="D186" i="17" s="1"/>
  <c r="D187" i="17" s="1"/>
  <c r="D188" i="17" s="1"/>
  <c r="D189" i="17" s="1"/>
  <c r="D190" i="17" s="1"/>
  <c r="D191" i="17" s="1"/>
  <c r="D192" i="17" s="1"/>
  <c r="D193" i="17" s="1"/>
  <c r="D194" i="17" s="1"/>
  <c r="D195" i="17" s="1"/>
  <c r="D196" i="17" s="1"/>
  <c r="D197" i="17" s="1"/>
  <c r="D198" i="17" s="1"/>
  <c r="D199" i="17" s="1"/>
  <c r="D200" i="17" s="1"/>
  <c r="D201" i="17" s="1"/>
  <c r="D202" i="17" s="1"/>
  <c r="D203" i="17" s="1"/>
  <c r="D204" i="17" s="1"/>
  <c r="D205" i="17" s="1"/>
  <c r="D206" i="17" s="1"/>
  <c r="D207" i="17" s="1"/>
  <c r="D208" i="17" s="1"/>
  <c r="D209" i="17" s="1"/>
  <c r="D210" i="17" s="1"/>
  <c r="D211" i="17" s="1"/>
  <c r="D212" i="17" s="1"/>
  <c r="D213" i="17" s="1"/>
  <c r="D214" i="17" s="1"/>
  <c r="D215" i="17" s="1"/>
  <c r="D216" i="17" s="1"/>
  <c r="D217" i="17" s="1"/>
  <c r="D218" i="17" s="1"/>
  <c r="D219" i="17" s="1"/>
  <c r="D220" i="17" s="1"/>
  <c r="D221" i="17" s="1"/>
  <c r="D222" i="17" s="1"/>
  <c r="D223" i="17" s="1"/>
  <c r="D224" i="17" s="1"/>
  <c r="D225" i="17" s="1"/>
  <c r="D226" i="17" s="1"/>
  <c r="D227" i="17" s="1"/>
  <c r="D228" i="17" s="1"/>
  <c r="D229" i="17" s="1"/>
  <c r="D230" i="17" s="1"/>
  <c r="D231" i="17" s="1"/>
  <c r="D232" i="17" s="1"/>
  <c r="D233" i="17" s="1"/>
  <c r="D234" i="17" s="1"/>
  <c r="D235" i="17" s="1"/>
  <c r="D236" i="17" s="1"/>
  <c r="D237" i="17" s="1"/>
  <c r="D238" i="17" s="1"/>
  <c r="D239" i="17" s="1"/>
  <c r="D240" i="17" s="1"/>
  <c r="D241" i="17" s="1"/>
  <c r="D242" i="17" s="1"/>
  <c r="D243" i="17" s="1"/>
  <c r="D244" i="17" s="1"/>
  <c r="D245" i="17" s="1"/>
  <c r="D246" i="17" s="1"/>
  <c r="D247" i="17" s="1"/>
  <c r="D248" i="17" s="1"/>
  <c r="D249" i="17" s="1"/>
  <c r="D250" i="17" s="1"/>
  <c r="D251" i="17" s="1"/>
  <c r="D252" i="17" s="1"/>
  <c r="D253" i="17" s="1"/>
  <c r="D254" i="17" s="1"/>
  <c r="D255" i="17" s="1"/>
  <c r="D256" i="17" s="1"/>
  <c r="D257" i="17" s="1"/>
  <c r="D258" i="17" s="1"/>
  <c r="D259" i="17" s="1"/>
  <c r="D260" i="17" s="1"/>
  <c r="W72" i="17"/>
  <c r="W75" i="17"/>
  <c r="W57" i="17"/>
  <c r="W63" i="17"/>
  <c r="E69" i="17"/>
  <c r="E40" i="17"/>
  <c r="E42" i="17" s="1"/>
  <c r="W64" i="17"/>
  <c r="G36" i="17"/>
  <c r="G32" i="17"/>
  <c r="G28" i="17"/>
  <c r="G37" i="17"/>
  <c r="G33" i="17"/>
  <c r="G29" i="17"/>
  <c r="G38" i="17"/>
  <c r="G34" i="17"/>
  <c r="G30" i="17"/>
  <c r="G35" i="17"/>
  <c r="G31" i="17"/>
  <c r="G27" i="17"/>
  <c r="V58" i="16"/>
  <c r="W58" i="16" s="1"/>
  <c r="D25" i="16"/>
  <c r="D67" i="16" s="1"/>
  <c r="D21" i="16"/>
  <c r="D63" i="16" s="1"/>
  <c r="D17" i="16"/>
  <c r="D59" i="16" s="1"/>
  <c r="D15" i="16"/>
  <c r="D26" i="16"/>
  <c r="D68" i="16" s="1"/>
  <c r="D22" i="16"/>
  <c r="D64" i="16" s="1"/>
  <c r="D18" i="16"/>
  <c r="D60" i="16" s="1"/>
  <c r="D23" i="16"/>
  <c r="D65" i="16" s="1"/>
  <c r="D19" i="16"/>
  <c r="D61" i="16" s="1"/>
  <c r="D16" i="16"/>
  <c r="D58" i="16" s="1"/>
  <c r="D24" i="16"/>
  <c r="D66" i="16" s="1"/>
  <c r="D20" i="16"/>
  <c r="D62" i="16" s="1"/>
  <c r="V59" i="16"/>
  <c r="W59" i="16" s="1"/>
  <c r="V63" i="16"/>
  <c r="W63" i="16" s="1"/>
  <c r="G263" i="16"/>
  <c r="G44" i="16"/>
  <c r="G6" i="16"/>
  <c r="G7" i="16" s="1"/>
  <c r="H1" i="16"/>
  <c r="V60" i="16"/>
  <c r="W60" i="16" s="1"/>
  <c r="V65" i="16"/>
  <c r="W65" i="16" s="1"/>
  <c r="V64" i="16"/>
  <c r="W64" i="16" s="1"/>
  <c r="E69" i="16"/>
  <c r="E40" i="16"/>
  <c r="E42" i="16" s="1"/>
  <c r="F8" i="16"/>
  <c r="F10" i="16" s="1"/>
  <c r="F9" i="16"/>
  <c r="C57" i="16"/>
  <c r="V57" i="16"/>
  <c r="W57" i="16" s="1"/>
  <c r="C41" i="16"/>
  <c r="V68" i="16"/>
  <c r="W68" i="16" s="1"/>
  <c r="D36" i="16"/>
  <c r="V78" i="16" s="1"/>
  <c r="D37" i="16"/>
  <c r="V79" i="16" s="1"/>
  <c r="D38" i="16"/>
  <c r="V80" i="16" s="1"/>
  <c r="D34" i="16"/>
  <c r="V76" i="16" s="1"/>
  <c r="W76" i="16" s="1"/>
  <c r="D33" i="16"/>
  <c r="V75" i="16" s="1"/>
  <c r="W75" i="16" s="1"/>
  <c r="D32" i="16"/>
  <c r="V74" i="16" s="1"/>
  <c r="D31" i="16"/>
  <c r="V73" i="16" s="1"/>
  <c r="D30" i="16"/>
  <c r="V72" i="16" s="1"/>
  <c r="W72" i="16" s="1"/>
  <c r="D29" i="16"/>
  <c r="V71" i="16" s="1"/>
  <c r="W71" i="16" s="1"/>
  <c r="D28" i="16"/>
  <c r="V70" i="16" s="1"/>
  <c r="W70" i="16" s="1"/>
  <c r="D27" i="16"/>
  <c r="D35" i="16"/>
  <c r="V77" i="16" s="1"/>
  <c r="W77" i="16" s="1"/>
  <c r="E81" i="16"/>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E109" i="16" s="1"/>
  <c r="E110" i="16" s="1"/>
  <c r="E111" i="16" s="1"/>
  <c r="E112" i="16" s="1"/>
  <c r="E113" i="16" s="1"/>
  <c r="E114" i="16" s="1"/>
  <c r="E115" i="16" s="1"/>
  <c r="E116" i="16" s="1"/>
  <c r="E117" i="16" s="1"/>
  <c r="E118" i="16" s="1"/>
  <c r="E119" i="16" s="1"/>
  <c r="E120" i="16" s="1"/>
  <c r="E121" i="16" s="1"/>
  <c r="E122" i="16" s="1"/>
  <c r="E123" i="16" s="1"/>
  <c r="E124" i="16" s="1"/>
  <c r="E125" i="16" s="1"/>
  <c r="E126" i="16" s="1"/>
  <c r="E127" i="16" s="1"/>
  <c r="E128" i="16" s="1"/>
  <c r="E129" i="16" s="1"/>
  <c r="E130" i="16" s="1"/>
  <c r="E131" i="16" s="1"/>
  <c r="E132" i="16" s="1"/>
  <c r="E133" i="16" s="1"/>
  <c r="E134" i="16" s="1"/>
  <c r="E135" i="16" s="1"/>
  <c r="E136" i="16" s="1"/>
  <c r="E137" i="16" s="1"/>
  <c r="E138" i="16" s="1"/>
  <c r="E139" i="16" s="1"/>
  <c r="E140" i="16" s="1"/>
  <c r="E141" i="16" s="1"/>
  <c r="E142" i="16" s="1"/>
  <c r="E143" i="16" s="1"/>
  <c r="E144" i="16" s="1"/>
  <c r="E145" i="16" s="1"/>
  <c r="E146" i="16" s="1"/>
  <c r="E147" i="16" s="1"/>
  <c r="E148" i="16" s="1"/>
  <c r="E149" i="16" s="1"/>
  <c r="E150" i="16" s="1"/>
  <c r="E151" i="16" s="1"/>
  <c r="E152" i="16" s="1"/>
  <c r="E153" i="16" s="1"/>
  <c r="E154" i="16" s="1"/>
  <c r="E155" i="16" s="1"/>
  <c r="E156" i="16" s="1"/>
  <c r="E157" i="16" s="1"/>
  <c r="E158" i="16" s="1"/>
  <c r="E159" i="16" s="1"/>
  <c r="E160" i="16" s="1"/>
  <c r="E161" i="16" s="1"/>
  <c r="E162" i="16" s="1"/>
  <c r="E163" i="16" s="1"/>
  <c r="E164" i="16" s="1"/>
  <c r="E165" i="16" s="1"/>
  <c r="E166" i="16" s="1"/>
  <c r="E167" i="16" s="1"/>
  <c r="E168" i="16" s="1"/>
  <c r="E169" i="16" s="1"/>
  <c r="E170" i="16" s="1"/>
  <c r="E171" i="16" s="1"/>
  <c r="E172" i="16" s="1"/>
  <c r="E173" i="16" s="1"/>
  <c r="E174" i="16" s="1"/>
  <c r="E175" i="16" s="1"/>
  <c r="E176" i="16" s="1"/>
  <c r="E177" i="16" s="1"/>
  <c r="E178" i="16" s="1"/>
  <c r="E179" i="16" s="1"/>
  <c r="E180" i="16" s="1"/>
  <c r="E181" i="16" s="1"/>
  <c r="E182" i="16" s="1"/>
  <c r="E183" i="16" s="1"/>
  <c r="E184" i="16" s="1"/>
  <c r="E185" i="16" s="1"/>
  <c r="E186" i="16" s="1"/>
  <c r="E187" i="16" s="1"/>
  <c r="E188" i="16" s="1"/>
  <c r="E189" i="16" s="1"/>
  <c r="E190" i="16" s="1"/>
  <c r="E191" i="16" s="1"/>
  <c r="E192" i="16" s="1"/>
  <c r="E193" i="16" s="1"/>
  <c r="E194" i="16" s="1"/>
  <c r="E195" i="16" s="1"/>
  <c r="E196" i="16" s="1"/>
  <c r="E197" i="16" s="1"/>
  <c r="E198" i="16" s="1"/>
  <c r="E199" i="16" s="1"/>
  <c r="E200" i="16" s="1"/>
  <c r="E201" i="16" s="1"/>
  <c r="E202" i="16" s="1"/>
  <c r="E203" i="16" s="1"/>
  <c r="E204" i="16" s="1"/>
  <c r="E205" i="16" s="1"/>
  <c r="E206" i="16" s="1"/>
  <c r="E207" i="16" s="1"/>
  <c r="E208" i="16" s="1"/>
  <c r="E209" i="16" s="1"/>
  <c r="E210" i="16" s="1"/>
  <c r="E211" i="16" s="1"/>
  <c r="E212" i="16" s="1"/>
  <c r="E213" i="16" s="1"/>
  <c r="E214" i="16" s="1"/>
  <c r="E215" i="16" s="1"/>
  <c r="E216" i="16" s="1"/>
  <c r="E217" i="16" s="1"/>
  <c r="E218" i="16" s="1"/>
  <c r="E219" i="16" s="1"/>
  <c r="E220" i="16" s="1"/>
  <c r="E221" i="16" s="1"/>
  <c r="E222" i="16" s="1"/>
  <c r="E223" i="16" s="1"/>
  <c r="E224" i="16" s="1"/>
  <c r="E225" i="16" s="1"/>
  <c r="E226" i="16" s="1"/>
  <c r="E227" i="16" s="1"/>
  <c r="E228" i="16" s="1"/>
  <c r="E229" i="16" s="1"/>
  <c r="E230" i="16" s="1"/>
  <c r="E231" i="16" s="1"/>
  <c r="E232" i="16" s="1"/>
  <c r="E233" i="16" s="1"/>
  <c r="E234" i="16" s="1"/>
  <c r="E235" i="16" s="1"/>
  <c r="E236" i="16" s="1"/>
  <c r="E237" i="16" s="1"/>
  <c r="E238" i="16" s="1"/>
  <c r="E239" i="16" s="1"/>
  <c r="E240" i="16" s="1"/>
  <c r="E241" i="16" s="1"/>
  <c r="E242" i="16" s="1"/>
  <c r="E243" i="16" s="1"/>
  <c r="E244" i="16" s="1"/>
  <c r="E245" i="16" s="1"/>
  <c r="E246" i="16" s="1"/>
  <c r="E247" i="16" s="1"/>
  <c r="E248" i="16" s="1"/>
  <c r="E249" i="16" s="1"/>
  <c r="E250" i="16" s="1"/>
  <c r="E251" i="16" s="1"/>
  <c r="E252" i="16" s="1"/>
  <c r="E253" i="16" s="1"/>
  <c r="E254" i="16" s="1"/>
  <c r="E255" i="16" s="1"/>
  <c r="E256" i="16" s="1"/>
  <c r="E257" i="16" s="1"/>
  <c r="E258" i="16" s="1"/>
  <c r="E259" i="16" s="1"/>
  <c r="E260" i="16" s="1"/>
  <c r="E41" i="16"/>
  <c r="C45" i="16"/>
  <c r="U45" i="16" s="1"/>
  <c r="C40" i="16"/>
  <c r="C42" i="16" s="1"/>
  <c r="V62" i="16"/>
  <c r="W62" i="16" s="1"/>
  <c r="C58" i="15"/>
  <c r="C45" i="15"/>
  <c r="U45" i="15" s="1"/>
  <c r="C40" i="15"/>
  <c r="C42" i="15" s="1"/>
  <c r="D24" i="15"/>
  <c r="D18" i="15"/>
  <c r="D26" i="15"/>
  <c r="D68" i="15" s="1"/>
  <c r="D20" i="15"/>
  <c r="D25" i="15"/>
  <c r="D67" i="15" s="1"/>
  <c r="D23" i="15"/>
  <c r="D21" i="15"/>
  <c r="D19" i="15"/>
  <c r="D17" i="15"/>
  <c r="D15" i="15"/>
  <c r="D22" i="15"/>
  <c r="D64" i="15" s="1"/>
  <c r="D16" i="15"/>
  <c r="D37" i="15"/>
  <c r="D33" i="15"/>
  <c r="D29" i="15"/>
  <c r="D38" i="15"/>
  <c r="D34" i="15"/>
  <c r="D30" i="15"/>
  <c r="D35" i="15"/>
  <c r="D31" i="15"/>
  <c r="D27" i="15"/>
  <c r="D36" i="15"/>
  <c r="D32" i="15"/>
  <c r="D28" i="15"/>
  <c r="F3" i="15"/>
  <c r="E16" i="14"/>
  <c r="E70" i="14" s="1"/>
  <c r="E18" i="14"/>
  <c r="E72" i="14" s="1"/>
  <c r="E20" i="14"/>
  <c r="E74" i="14" s="1"/>
  <c r="E22" i="14"/>
  <c r="E76" i="14" s="1"/>
  <c r="E24" i="14"/>
  <c r="E78" i="14" s="1"/>
  <c r="E26" i="14"/>
  <c r="E80" i="14" s="1"/>
  <c r="E15" i="14"/>
  <c r="E17" i="14"/>
  <c r="E71" i="14" s="1"/>
  <c r="E19" i="14"/>
  <c r="E73" i="14" s="1"/>
  <c r="E21" i="14"/>
  <c r="E75" i="14" s="1"/>
  <c r="E23" i="14"/>
  <c r="E77" i="14" s="1"/>
  <c r="E25" i="14"/>
  <c r="E79" i="14" s="1"/>
  <c r="D15" i="14"/>
  <c r="D17" i="14"/>
  <c r="D19" i="14"/>
  <c r="D21" i="14"/>
  <c r="D23" i="14"/>
  <c r="D20" i="14"/>
  <c r="D22" i="14"/>
  <c r="D16" i="14"/>
  <c r="D24" i="14"/>
  <c r="D18" i="14"/>
  <c r="D25" i="14"/>
  <c r="D26" i="14"/>
  <c r="C58" i="14"/>
  <c r="E27" i="14"/>
  <c r="E30" i="14"/>
  <c r="E34" i="14"/>
  <c r="E38" i="14"/>
  <c r="E28" i="14"/>
  <c r="E31" i="14"/>
  <c r="E33" i="14"/>
  <c r="E36" i="14"/>
  <c r="E37" i="14"/>
  <c r="E29" i="14"/>
  <c r="E32" i="14"/>
  <c r="E35" i="14"/>
  <c r="F8" i="14"/>
  <c r="F10" i="14" s="1"/>
  <c r="F9" i="14"/>
  <c r="D29" i="14"/>
  <c r="V71" i="14" s="1"/>
  <c r="D33" i="14"/>
  <c r="D37" i="14"/>
  <c r="D28" i="14"/>
  <c r="D31" i="14"/>
  <c r="D36" i="14"/>
  <c r="V78" i="14" s="1"/>
  <c r="D27" i="14"/>
  <c r="D30" i="14"/>
  <c r="D38" i="14"/>
  <c r="V80" i="14" s="1"/>
  <c r="D32" i="14"/>
  <c r="D35" i="14"/>
  <c r="D34" i="14"/>
  <c r="H1" i="14"/>
  <c r="G6" i="14"/>
  <c r="G7" i="14" s="1"/>
  <c r="G44" i="14"/>
  <c r="G262" i="14"/>
  <c r="E14" i="12"/>
  <c r="D15" i="12"/>
  <c r="C48" i="13"/>
  <c r="C59" i="13" s="1"/>
  <c r="C71" i="13" s="1"/>
  <c r="C49" i="13"/>
  <c r="C60" i="13" s="1"/>
  <c r="C72" i="13" s="1"/>
  <c r="C46" i="13"/>
  <c r="C57" i="13" s="1"/>
  <c r="C69" i="13" s="1"/>
  <c r="C47" i="13"/>
  <c r="C58" i="13" s="1"/>
  <c r="C70" i="13" s="1"/>
  <c r="C42" i="13"/>
  <c r="C45" i="13"/>
  <c r="C56" i="13" s="1"/>
  <c r="C50" i="13"/>
  <c r="C61" i="13" s="1"/>
  <c r="C73" i="13" s="1"/>
  <c r="B70" i="13"/>
  <c r="B76" i="13" s="1"/>
  <c r="B64" i="13"/>
  <c r="B56" i="13"/>
  <c r="B52" i="13"/>
  <c r="C63" i="12"/>
  <c r="C52" i="12"/>
  <c r="C64" i="12"/>
  <c r="C68" i="12"/>
  <c r="C75" i="12" s="1"/>
  <c r="C76" i="12"/>
  <c r="B76" i="12"/>
  <c r="B64" i="12"/>
  <c r="B52" i="12"/>
  <c r="B53" i="12" s="1"/>
  <c r="B63" i="12"/>
  <c r="B68" i="12"/>
  <c r="B75" i="12" s="1"/>
  <c r="W85" i="17" l="1"/>
  <c r="W92" i="17"/>
  <c r="W90" i="17"/>
  <c r="W87" i="17"/>
  <c r="Y70" i="17"/>
  <c r="G3" i="18"/>
  <c r="W80" i="19"/>
  <c r="W70" i="19"/>
  <c r="W58" i="19"/>
  <c r="W68" i="19"/>
  <c r="X68" i="19" s="1"/>
  <c r="X80" i="19" s="1"/>
  <c r="W72" i="19"/>
  <c r="W75" i="19"/>
  <c r="W78" i="19"/>
  <c r="E34" i="15"/>
  <c r="E27" i="15"/>
  <c r="E37" i="15"/>
  <c r="E31" i="15"/>
  <c r="E30" i="15"/>
  <c r="E36" i="15"/>
  <c r="E33" i="15"/>
  <c r="E35" i="15"/>
  <c r="E32" i="15"/>
  <c r="E29" i="15"/>
  <c r="E38" i="15"/>
  <c r="E28" i="15"/>
  <c r="F9" i="15"/>
  <c r="F8" i="15"/>
  <c r="F10" i="15" s="1"/>
  <c r="E26" i="15"/>
  <c r="E80" i="15" s="1"/>
  <c r="E18" i="15"/>
  <c r="E72" i="15" s="1"/>
  <c r="E21" i="15"/>
  <c r="E75" i="15" s="1"/>
  <c r="E17" i="15"/>
  <c r="E71" i="15" s="1"/>
  <c r="E24" i="15"/>
  <c r="E78" i="15" s="1"/>
  <c r="E16" i="15"/>
  <c r="E70" i="15" s="1"/>
  <c r="E19" i="15"/>
  <c r="E73" i="15" s="1"/>
  <c r="E22" i="15"/>
  <c r="E76" i="15" s="1"/>
  <c r="E25" i="15"/>
  <c r="E79" i="15" s="1"/>
  <c r="E20" i="15"/>
  <c r="E74" i="15" s="1"/>
  <c r="E23" i="15"/>
  <c r="E77" i="15" s="1"/>
  <c r="E15" i="15"/>
  <c r="G6" i="15"/>
  <c r="G7" i="15" s="1"/>
  <c r="H1" i="15"/>
  <c r="G262" i="15"/>
  <c r="G44" i="15"/>
  <c r="V76" i="15"/>
  <c r="V70" i="15"/>
  <c r="V73" i="15"/>
  <c r="V80" i="15"/>
  <c r="V75" i="14"/>
  <c r="V72" i="14"/>
  <c r="V70" i="14"/>
  <c r="V77" i="14"/>
  <c r="V79" i="14"/>
  <c r="D41" i="20"/>
  <c r="D69" i="20"/>
  <c r="D70" i="20" s="1"/>
  <c r="D71" i="20" s="1"/>
  <c r="D72" i="20" s="1"/>
  <c r="D73" i="20" s="1"/>
  <c r="D74" i="20" s="1"/>
  <c r="D75" i="20" s="1"/>
  <c r="D76" i="20" s="1"/>
  <c r="D77" i="20" s="1"/>
  <c r="D78" i="20" s="1"/>
  <c r="D79" i="20" s="1"/>
  <c r="D80" i="20" s="1"/>
  <c r="D81" i="20" s="1"/>
  <c r="D82" i="20" s="1"/>
  <c r="D83" i="20" s="1"/>
  <c r="D84" i="20" s="1"/>
  <c r="D85" i="20" s="1"/>
  <c r="D86" i="20" s="1"/>
  <c r="D87" i="20" s="1"/>
  <c r="D88" i="20" s="1"/>
  <c r="D89" i="20" s="1"/>
  <c r="D90" i="20" s="1"/>
  <c r="D91" i="20" s="1"/>
  <c r="D92" i="20" s="1"/>
  <c r="D93" i="20" s="1"/>
  <c r="D94" i="20" s="1"/>
  <c r="D95" i="20" s="1"/>
  <c r="D96" i="20" s="1"/>
  <c r="D97" i="20" s="1"/>
  <c r="D98" i="20" s="1"/>
  <c r="D99" i="20" s="1"/>
  <c r="D100" i="20" s="1"/>
  <c r="D101" i="20" s="1"/>
  <c r="D102" i="20" s="1"/>
  <c r="D103" i="20" s="1"/>
  <c r="D104" i="20" s="1"/>
  <c r="D105" i="20" s="1"/>
  <c r="D106" i="20" s="1"/>
  <c r="D107" i="20" s="1"/>
  <c r="D108" i="20" s="1"/>
  <c r="D109" i="20" s="1"/>
  <c r="D110" i="20" s="1"/>
  <c r="D111" i="20" s="1"/>
  <c r="D112" i="20" s="1"/>
  <c r="D113" i="20" s="1"/>
  <c r="D114" i="20" s="1"/>
  <c r="D115" i="20" s="1"/>
  <c r="D116" i="20" s="1"/>
  <c r="D117" i="20" s="1"/>
  <c r="D118" i="20" s="1"/>
  <c r="D119" i="20" s="1"/>
  <c r="D120" i="20" s="1"/>
  <c r="D121" i="20" s="1"/>
  <c r="D122" i="20" s="1"/>
  <c r="D123" i="20" s="1"/>
  <c r="D124" i="20" s="1"/>
  <c r="D125" i="20" s="1"/>
  <c r="D126" i="20" s="1"/>
  <c r="D127" i="20" s="1"/>
  <c r="D128" i="20" s="1"/>
  <c r="D129" i="20" s="1"/>
  <c r="D130" i="20" s="1"/>
  <c r="D131" i="20" s="1"/>
  <c r="D132" i="20" s="1"/>
  <c r="D133" i="20" s="1"/>
  <c r="D134" i="20" s="1"/>
  <c r="D135" i="20" s="1"/>
  <c r="D136" i="20" s="1"/>
  <c r="D137" i="20" s="1"/>
  <c r="D138" i="20" s="1"/>
  <c r="D139" i="20" s="1"/>
  <c r="D140" i="20" s="1"/>
  <c r="D141" i="20" s="1"/>
  <c r="D142" i="20" s="1"/>
  <c r="D143" i="20" s="1"/>
  <c r="D144" i="20" s="1"/>
  <c r="D145" i="20" s="1"/>
  <c r="D146" i="20" s="1"/>
  <c r="D147" i="20" s="1"/>
  <c r="D148" i="20" s="1"/>
  <c r="D149" i="20" s="1"/>
  <c r="D150" i="20" s="1"/>
  <c r="D151" i="20" s="1"/>
  <c r="D152" i="20" s="1"/>
  <c r="D153" i="20" s="1"/>
  <c r="D154" i="20" s="1"/>
  <c r="D155" i="20" s="1"/>
  <c r="D156" i="20" s="1"/>
  <c r="D157" i="20" s="1"/>
  <c r="D158" i="20" s="1"/>
  <c r="D159" i="20" s="1"/>
  <c r="D160" i="20" s="1"/>
  <c r="D161" i="20" s="1"/>
  <c r="D162" i="20" s="1"/>
  <c r="D163" i="20" s="1"/>
  <c r="D164" i="20" s="1"/>
  <c r="D165" i="20" s="1"/>
  <c r="D166" i="20" s="1"/>
  <c r="D167" i="20" s="1"/>
  <c r="D168" i="20" s="1"/>
  <c r="D169" i="20" s="1"/>
  <c r="D170" i="20" s="1"/>
  <c r="D171" i="20" s="1"/>
  <c r="D172" i="20" s="1"/>
  <c r="D173" i="20" s="1"/>
  <c r="D174" i="20" s="1"/>
  <c r="D175" i="20" s="1"/>
  <c r="D176" i="20" s="1"/>
  <c r="D177" i="20" s="1"/>
  <c r="D178" i="20" s="1"/>
  <c r="D179" i="20" s="1"/>
  <c r="D180" i="20" s="1"/>
  <c r="D181" i="20" s="1"/>
  <c r="D182" i="20" s="1"/>
  <c r="D183" i="20" s="1"/>
  <c r="D184" i="20" s="1"/>
  <c r="D185" i="20" s="1"/>
  <c r="D186" i="20" s="1"/>
  <c r="D187" i="20" s="1"/>
  <c r="D188" i="20" s="1"/>
  <c r="D189" i="20" s="1"/>
  <c r="D190" i="20" s="1"/>
  <c r="D191" i="20" s="1"/>
  <c r="D192" i="20" s="1"/>
  <c r="D193" i="20" s="1"/>
  <c r="D194" i="20" s="1"/>
  <c r="D195" i="20" s="1"/>
  <c r="D196" i="20" s="1"/>
  <c r="D197" i="20" s="1"/>
  <c r="D198" i="20" s="1"/>
  <c r="D199" i="20" s="1"/>
  <c r="D200" i="20" s="1"/>
  <c r="D201" i="20" s="1"/>
  <c r="D202" i="20" s="1"/>
  <c r="D203" i="20" s="1"/>
  <c r="D204" i="20" s="1"/>
  <c r="D205" i="20" s="1"/>
  <c r="D206" i="20" s="1"/>
  <c r="D207" i="20" s="1"/>
  <c r="D208" i="20" s="1"/>
  <c r="D209" i="20" s="1"/>
  <c r="D210" i="20" s="1"/>
  <c r="D211" i="20" s="1"/>
  <c r="D212" i="20" s="1"/>
  <c r="D213" i="20" s="1"/>
  <c r="D214" i="20" s="1"/>
  <c r="D215" i="20" s="1"/>
  <c r="D216" i="20" s="1"/>
  <c r="D217" i="20" s="1"/>
  <c r="D218" i="20" s="1"/>
  <c r="D219" i="20" s="1"/>
  <c r="D220" i="20" s="1"/>
  <c r="D221" i="20" s="1"/>
  <c r="D222" i="20" s="1"/>
  <c r="D223" i="20" s="1"/>
  <c r="D224" i="20" s="1"/>
  <c r="D225" i="20" s="1"/>
  <c r="D226" i="20" s="1"/>
  <c r="D227" i="20" s="1"/>
  <c r="D228" i="20" s="1"/>
  <c r="D229" i="20" s="1"/>
  <c r="D230" i="20" s="1"/>
  <c r="D231" i="20" s="1"/>
  <c r="D232" i="20" s="1"/>
  <c r="D233" i="20" s="1"/>
  <c r="D234" i="20" s="1"/>
  <c r="D235" i="20" s="1"/>
  <c r="D236" i="20" s="1"/>
  <c r="D237" i="20" s="1"/>
  <c r="D238" i="20" s="1"/>
  <c r="D239" i="20" s="1"/>
  <c r="D240" i="20" s="1"/>
  <c r="D241" i="20" s="1"/>
  <c r="D242" i="20" s="1"/>
  <c r="D243" i="20" s="1"/>
  <c r="D244" i="20" s="1"/>
  <c r="D245" i="20" s="1"/>
  <c r="D246" i="20" s="1"/>
  <c r="D247" i="20" s="1"/>
  <c r="D248" i="20" s="1"/>
  <c r="D249" i="20" s="1"/>
  <c r="D250" i="20" s="1"/>
  <c r="D251" i="20" s="1"/>
  <c r="D252" i="20" s="1"/>
  <c r="D253" i="20" s="1"/>
  <c r="D254" i="20" s="1"/>
  <c r="D255" i="20" s="1"/>
  <c r="D256" i="20" s="1"/>
  <c r="D257" i="20" s="1"/>
  <c r="D258" i="20" s="1"/>
  <c r="D259" i="20" s="1"/>
  <c r="D260" i="20" s="1"/>
  <c r="D57" i="20"/>
  <c r="U57" i="20" s="1"/>
  <c r="D40" i="20"/>
  <c r="D42" i="20" s="1"/>
  <c r="F9" i="20"/>
  <c r="F8" i="20"/>
  <c r="F10" i="20" s="1"/>
  <c r="C58" i="20"/>
  <c r="E38" i="20"/>
  <c r="E34" i="20"/>
  <c r="E35" i="20"/>
  <c r="E31" i="20"/>
  <c r="E27" i="20"/>
  <c r="E36" i="20"/>
  <c r="E37" i="20"/>
  <c r="E33" i="20"/>
  <c r="E29" i="20"/>
  <c r="E32" i="20"/>
  <c r="E30" i="20"/>
  <c r="E28" i="20"/>
  <c r="G262" i="20"/>
  <c r="G44" i="20"/>
  <c r="G6" i="20"/>
  <c r="G7" i="20" s="1"/>
  <c r="H1" i="20"/>
  <c r="H3" i="20"/>
  <c r="E23" i="20"/>
  <c r="E77" i="20" s="1"/>
  <c r="E19" i="20"/>
  <c r="E73" i="20" s="1"/>
  <c r="E15" i="20"/>
  <c r="E26" i="20"/>
  <c r="E80" i="20" s="1"/>
  <c r="E22" i="20"/>
  <c r="E76" i="20" s="1"/>
  <c r="E18" i="20"/>
  <c r="E72" i="20" s="1"/>
  <c r="E25" i="20"/>
  <c r="E79" i="20" s="1"/>
  <c r="E21" i="20"/>
  <c r="E75" i="20" s="1"/>
  <c r="E17" i="20"/>
  <c r="E71" i="20" s="1"/>
  <c r="E24" i="20"/>
  <c r="E78" i="20" s="1"/>
  <c r="E20" i="20"/>
  <c r="E74" i="20" s="1"/>
  <c r="E16" i="20"/>
  <c r="E70" i="20" s="1"/>
  <c r="F38" i="19"/>
  <c r="F34" i="19"/>
  <c r="F30" i="19"/>
  <c r="F35" i="19"/>
  <c r="F31" i="19"/>
  <c r="F27" i="19"/>
  <c r="F36" i="19"/>
  <c r="F32" i="19"/>
  <c r="F28" i="19"/>
  <c r="F37" i="19"/>
  <c r="F33" i="19"/>
  <c r="F29" i="19"/>
  <c r="X59" i="19"/>
  <c r="H262" i="19"/>
  <c r="I1" i="19"/>
  <c r="H44" i="19"/>
  <c r="H6" i="19"/>
  <c r="H7" i="19" s="1"/>
  <c r="X58" i="19"/>
  <c r="X70" i="19" s="1"/>
  <c r="C58" i="19"/>
  <c r="W63" i="19"/>
  <c r="F26" i="19"/>
  <c r="F92" i="19" s="1"/>
  <c r="F22" i="19"/>
  <c r="F88" i="19" s="1"/>
  <c r="F20" i="19"/>
  <c r="F86" i="19" s="1"/>
  <c r="F16" i="19"/>
  <c r="F82" i="19" s="1"/>
  <c r="F25" i="19"/>
  <c r="F91" i="19" s="1"/>
  <c r="F23" i="19"/>
  <c r="F89" i="19" s="1"/>
  <c r="F21" i="19"/>
  <c r="F87" i="19" s="1"/>
  <c r="F19" i="19"/>
  <c r="F85" i="19" s="1"/>
  <c r="F17" i="19"/>
  <c r="F83" i="19" s="1"/>
  <c r="F15" i="19"/>
  <c r="F24" i="19"/>
  <c r="F90" i="19" s="1"/>
  <c r="F18" i="19"/>
  <c r="F84" i="19" s="1"/>
  <c r="W69" i="19"/>
  <c r="D41" i="19"/>
  <c r="D69" i="19"/>
  <c r="D70" i="19" s="1"/>
  <c r="D71" i="19" s="1"/>
  <c r="D72" i="19" s="1"/>
  <c r="D73" i="19" s="1"/>
  <c r="D74" i="19" s="1"/>
  <c r="D75" i="19" s="1"/>
  <c r="D76" i="19" s="1"/>
  <c r="D77" i="19" s="1"/>
  <c r="D78" i="19" s="1"/>
  <c r="D79" i="19" s="1"/>
  <c r="D80" i="19" s="1"/>
  <c r="D81" i="19" s="1"/>
  <c r="D82" i="19" s="1"/>
  <c r="D83" i="19" s="1"/>
  <c r="D84" i="19" s="1"/>
  <c r="D85" i="19" s="1"/>
  <c r="D86" i="19" s="1"/>
  <c r="D87" i="19" s="1"/>
  <c r="D88" i="19" s="1"/>
  <c r="D89" i="19" s="1"/>
  <c r="D90" i="19" s="1"/>
  <c r="D91" i="19" s="1"/>
  <c r="D92" i="19" s="1"/>
  <c r="D93" i="19" s="1"/>
  <c r="D94" i="19" s="1"/>
  <c r="D95" i="19" s="1"/>
  <c r="D96" i="19" s="1"/>
  <c r="D97" i="19" s="1"/>
  <c r="D98" i="19" s="1"/>
  <c r="D99" i="19" s="1"/>
  <c r="D100" i="19" s="1"/>
  <c r="D101" i="19" s="1"/>
  <c r="D102" i="19" s="1"/>
  <c r="D103" i="19" s="1"/>
  <c r="D104" i="19" s="1"/>
  <c r="D105" i="19" s="1"/>
  <c r="D106" i="19" s="1"/>
  <c r="D107" i="19" s="1"/>
  <c r="D108" i="19" s="1"/>
  <c r="D109" i="19" s="1"/>
  <c r="D110" i="19" s="1"/>
  <c r="D111" i="19" s="1"/>
  <c r="D112" i="19" s="1"/>
  <c r="D113" i="19" s="1"/>
  <c r="D114" i="19" s="1"/>
  <c r="D115" i="19" s="1"/>
  <c r="D116" i="19" s="1"/>
  <c r="D117" i="19" s="1"/>
  <c r="D118" i="19" s="1"/>
  <c r="D119" i="19" s="1"/>
  <c r="D120" i="19" s="1"/>
  <c r="D121" i="19" s="1"/>
  <c r="D122" i="19" s="1"/>
  <c r="D123" i="19" s="1"/>
  <c r="D124" i="19" s="1"/>
  <c r="D125" i="19" s="1"/>
  <c r="D126" i="19" s="1"/>
  <c r="D127" i="19" s="1"/>
  <c r="D128" i="19" s="1"/>
  <c r="D129" i="19" s="1"/>
  <c r="D130" i="19" s="1"/>
  <c r="D131" i="19" s="1"/>
  <c r="D132" i="19" s="1"/>
  <c r="D133" i="19" s="1"/>
  <c r="D134" i="19" s="1"/>
  <c r="D135" i="19" s="1"/>
  <c r="D136" i="19" s="1"/>
  <c r="D137" i="19" s="1"/>
  <c r="D138" i="19" s="1"/>
  <c r="D139" i="19" s="1"/>
  <c r="D140" i="19" s="1"/>
  <c r="D141" i="19" s="1"/>
  <c r="D142" i="19" s="1"/>
  <c r="D143" i="19" s="1"/>
  <c r="D144" i="19" s="1"/>
  <c r="D145" i="19" s="1"/>
  <c r="D146" i="19" s="1"/>
  <c r="D147" i="19" s="1"/>
  <c r="D148" i="19" s="1"/>
  <c r="D149" i="19" s="1"/>
  <c r="D150" i="19" s="1"/>
  <c r="D151" i="19" s="1"/>
  <c r="D152" i="19" s="1"/>
  <c r="D153" i="19" s="1"/>
  <c r="D154" i="19" s="1"/>
  <c r="D155" i="19" s="1"/>
  <c r="D156" i="19" s="1"/>
  <c r="D157" i="19" s="1"/>
  <c r="D158" i="19" s="1"/>
  <c r="D159" i="19" s="1"/>
  <c r="D160" i="19" s="1"/>
  <c r="D161" i="19" s="1"/>
  <c r="D162" i="19" s="1"/>
  <c r="D163" i="19" s="1"/>
  <c r="D164" i="19" s="1"/>
  <c r="D165" i="19" s="1"/>
  <c r="D166" i="19" s="1"/>
  <c r="D167" i="19" s="1"/>
  <c r="D168" i="19" s="1"/>
  <c r="D169" i="19" s="1"/>
  <c r="D170" i="19" s="1"/>
  <c r="D171" i="19" s="1"/>
  <c r="D172" i="19" s="1"/>
  <c r="D173" i="19" s="1"/>
  <c r="D174" i="19" s="1"/>
  <c r="D175" i="19" s="1"/>
  <c r="D176" i="19" s="1"/>
  <c r="D177" i="19" s="1"/>
  <c r="D178" i="19" s="1"/>
  <c r="D179" i="19" s="1"/>
  <c r="D180" i="19" s="1"/>
  <c r="D181" i="19" s="1"/>
  <c r="D182" i="19" s="1"/>
  <c r="D183" i="19" s="1"/>
  <c r="D184" i="19" s="1"/>
  <c r="D185" i="19" s="1"/>
  <c r="D186" i="19" s="1"/>
  <c r="D187" i="19" s="1"/>
  <c r="D188" i="19" s="1"/>
  <c r="D189" i="19" s="1"/>
  <c r="D190" i="19" s="1"/>
  <c r="D191" i="19" s="1"/>
  <c r="D192" i="19" s="1"/>
  <c r="D193" i="19" s="1"/>
  <c r="D194" i="19" s="1"/>
  <c r="D195" i="19" s="1"/>
  <c r="D196" i="19" s="1"/>
  <c r="D197" i="19" s="1"/>
  <c r="D198" i="19" s="1"/>
  <c r="D199" i="19" s="1"/>
  <c r="D200" i="19" s="1"/>
  <c r="D201" i="19" s="1"/>
  <c r="D202" i="19" s="1"/>
  <c r="D203" i="19" s="1"/>
  <c r="D204" i="19" s="1"/>
  <c r="D205" i="19" s="1"/>
  <c r="D206" i="19" s="1"/>
  <c r="D207" i="19" s="1"/>
  <c r="D208" i="19" s="1"/>
  <c r="D209" i="19" s="1"/>
  <c r="D210" i="19" s="1"/>
  <c r="D211" i="19" s="1"/>
  <c r="D212" i="19" s="1"/>
  <c r="D213" i="19" s="1"/>
  <c r="D214" i="19" s="1"/>
  <c r="D215" i="19" s="1"/>
  <c r="D216" i="19" s="1"/>
  <c r="D217" i="19" s="1"/>
  <c r="D218" i="19" s="1"/>
  <c r="D219" i="19" s="1"/>
  <c r="D220" i="19" s="1"/>
  <c r="D221" i="19" s="1"/>
  <c r="D222" i="19" s="1"/>
  <c r="D223" i="19" s="1"/>
  <c r="D224" i="19" s="1"/>
  <c r="D225" i="19" s="1"/>
  <c r="D226" i="19" s="1"/>
  <c r="D227" i="19" s="1"/>
  <c r="D228" i="19" s="1"/>
  <c r="D229" i="19" s="1"/>
  <c r="D230" i="19" s="1"/>
  <c r="D231" i="19" s="1"/>
  <c r="D232" i="19" s="1"/>
  <c r="D233" i="19" s="1"/>
  <c r="D234" i="19" s="1"/>
  <c r="D235" i="19" s="1"/>
  <c r="D236" i="19" s="1"/>
  <c r="D237" i="19" s="1"/>
  <c r="D238" i="19" s="1"/>
  <c r="D239" i="19" s="1"/>
  <c r="D240" i="19" s="1"/>
  <c r="D241" i="19" s="1"/>
  <c r="D242" i="19" s="1"/>
  <c r="D243" i="19" s="1"/>
  <c r="D244" i="19" s="1"/>
  <c r="D245" i="19" s="1"/>
  <c r="D246" i="19" s="1"/>
  <c r="D247" i="19" s="1"/>
  <c r="D248" i="19" s="1"/>
  <c r="D249" i="19" s="1"/>
  <c r="D250" i="19" s="1"/>
  <c r="D251" i="19" s="1"/>
  <c r="D252" i="19" s="1"/>
  <c r="D253" i="19" s="1"/>
  <c r="D254" i="19" s="1"/>
  <c r="D255" i="19" s="1"/>
  <c r="D256" i="19" s="1"/>
  <c r="D257" i="19" s="1"/>
  <c r="D258" i="19" s="1"/>
  <c r="D259" i="19" s="1"/>
  <c r="D260" i="19" s="1"/>
  <c r="I3" i="19"/>
  <c r="G9" i="19"/>
  <c r="G8" i="19"/>
  <c r="G10" i="19" s="1"/>
  <c r="D40" i="19"/>
  <c r="D42" i="19" s="1"/>
  <c r="D57" i="19"/>
  <c r="U57" i="19" s="1"/>
  <c r="E81" i="19"/>
  <c r="E82" i="19" s="1"/>
  <c r="E83" i="19" s="1"/>
  <c r="E84" i="19" s="1"/>
  <c r="E85" i="19" s="1"/>
  <c r="E86" i="19" s="1"/>
  <c r="E87" i="19" s="1"/>
  <c r="E88" i="19" s="1"/>
  <c r="E89" i="19" s="1"/>
  <c r="E90" i="19" s="1"/>
  <c r="E91" i="19" s="1"/>
  <c r="E92" i="19" s="1"/>
  <c r="E93" i="19" s="1"/>
  <c r="E94" i="19" s="1"/>
  <c r="E95" i="19" s="1"/>
  <c r="E96" i="19" s="1"/>
  <c r="E97" i="19" s="1"/>
  <c r="E98" i="19" s="1"/>
  <c r="E99" i="19" s="1"/>
  <c r="E100" i="19" s="1"/>
  <c r="E101" i="19" s="1"/>
  <c r="E102" i="19" s="1"/>
  <c r="E103" i="19" s="1"/>
  <c r="E104" i="19" s="1"/>
  <c r="E105" i="19" s="1"/>
  <c r="E106" i="19" s="1"/>
  <c r="E107" i="19" s="1"/>
  <c r="E108" i="19" s="1"/>
  <c r="E109" i="19" s="1"/>
  <c r="E110" i="19" s="1"/>
  <c r="E111" i="19" s="1"/>
  <c r="E112" i="19" s="1"/>
  <c r="E113" i="19" s="1"/>
  <c r="E114" i="19" s="1"/>
  <c r="E115" i="19" s="1"/>
  <c r="E116" i="19" s="1"/>
  <c r="E117" i="19" s="1"/>
  <c r="E118" i="19" s="1"/>
  <c r="E119" i="19" s="1"/>
  <c r="E120" i="19" s="1"/>
  <c r="E121" i="19" s="1"/>
  <c r="E122" i="19" s="1"/>
  <c r="E123" i="19" s="1"/>
  <c r="E124" i="19" s="1"/>
  <c r="E125" i="19" s="1"/>
  <c r="E126" i="19" s="1"/>
  <c r="E127" i="19" s="1"/>
  <c r="E128" i="19" s="1"/>
  <c r="E129" i="19" s="1"/>
  <c r="E130" i="19" s="1"/>
  <c r="E131" i="19" s="1"/>
  <c r="E132" i="19" s="1"/>
  <c r="E133" i="19" s="1"/>
  <c r="E134" i="19" s="1"/>
  <c r="E135" i="19" s="1"/>
  <c r="E136" i="19" s="1"/>
  <c r="E137" i="19" s="1"/>
  <c r="E138" i="19" s="1"/>
  <c r="E139" i="19" s="1"/>
  <c r="E140" i="19" s="1"/>
  <c r="E141" i="19" s="1"/>
  <c r="E142" i="19" s="1"/>
  <c r="E143" i="19" s="1"/>
  <c r="E144" i="19" s="1"/>
  <c r="E145" i="19" s="1"/>
  <c r="E146" i="19" s="1"/>
  <c r="E147" i="19" s="1"/>
  <c r="E148" i="19" s="1"/>
  <c r="E149" i="19" s="1"/>
  <c r="E150" i="19" s="1"/>
  <c r="E151" i="19" s="1"/>
  <c r="E152" i="19" s="1"/>
  <c r="E153" i="19" s="1"/>
  <c r="E154" i="19" s="1"/>
  <c r="E155" i="19" s="1"/>
  <c r="E156" i="19" s="1"/>
  <c r="E157" i="19" s="1"/>
  <c r="E158" i="19" s="1"/>
  <c r="E159" i="19" s="1"/>
  <c r="E160" i="19" s="1"/>
  <c r="E161" i="19" s="1"/>
  <c r="E162" i="19" s="1"/>
  <c r="E163" i="19" s="1"/>
  <c r="E164" i="19" s="1"/>
  <c r="E165" i="19" s="1"/>
  <c r="E166" i="19" s="1"/>
  <c r="E167" i="19" s="1"/>
  <c r="E168" i="19" s="1"/>
  <c r="E169" i="19" s="1"/>
  <c r="E170" i="19" s="1"/>
  <c r="E171" i="19" s="1"/>
  <c r="E172" i="19" s="1"/>
  <c r="E173" i="19" s="1"/>
  <c r="E174" i="19" s="1"/>
  <c r="E175" i="19" s="1"/>
  <c r="E176" i="19" s="1"/>
  <c r="E177" i="19" s="1"/>
  <c r="E178" i="19" s="1"/>
  <c r="E179" i="19" s="1"/>
  <c r="E180" i="19" s="1"/>
  <c r="E181" i="19" s="1"/>
  <c r="E182" i="19" s="1"/>
  <c r="E183" i="19" s="1"/>
  <c r="E184" i="19" s="1"/>
  <c r="E185" i="19" s="1"/>
  <c r="E186" i="19" s="1"/>
  <c r="E187" i="19" s="1"/>
  <c r="E188" i="19" s="1"/>
  <c r="E189" i="19" s="1"/>
  <c r="E190" i="19" s="1"/>
  <c r="E191" i="19" s="1"/>
  <c r="E192" i="19" s="1"/>
  <c r="E193" i="19" s="1"/>
  <c r="E194" i="19" s="1"/>
  <c r="E195" i="19" s="1"/>
  <c r="E196" i="19" s="1"/>
  <c r="E197" i="19" s="1"/>
  <c r="E198" i="19" s="1"/>
  <c r="E199" i="19" s="1"/>
  <c r="E200" i="19" s="1"/>
  <c r="E201" i="19" s="1"/>
  <c r="E202" i="19" s="1"/>
  <c r="E203" i="19" s="1"/>
  <c r="E204" i="19" s="1"/>
  <c r="E205" i="19" s="1"/>
  <c r="E206" i="19" s="1"/>
  <c r="E207" i="19" s="1"/>
  <c r="E208" i="19" s="1"/>
  <c r="E209" i="19" s="1"/>
  <c r="E210" i="19" s="1"/>
  <c r="E211" i="19" s="1"/>
  <c r="E212" i="19" s="1"/>
  <c r="E213" i="19" s="1"/>
  <c r="E214" i="19" s="1"/>
  <c r="E215" i="19" s="1"/>
  <c r="E216" i="19" s="1"/>
  <c r="E217" i="19" s="1"/>
  <c r="E218" i="19" s="1"/>
  <c r="E219" i="19" s="1"/>
  <c r="E220" i="19" s="1"/>
  <c r="E221" i="19" s="1"/>
  <c r="E222" i="19" s="1"/>
  <c r="E223" i="19" s="1"/>
  <c r="E224" i="19" s="1"/>
  <c r="E225" i="19" s="1"/>
  <c r="E226" i="19" s="1"/>
  <c r="E227" i="19" s="1"/>
  <c r="E228" i="19" s="1"/>
  <c r="E229" i="19" s="1"/>
  <c r="E230" i="19" s="1"/>
  <c r="E231" i="19" s="1"/>
  <c r="E232" i="19" s="1"/>
  <c r="E233" i="19" s="1"/>
  <c r="E234" i="19" s="1"/>
  <c r="E235" i="19" s="1"/>
  <c r="E236" i="19" s="1"/>
  <c r="E237" i="19" s="1"/>
  <c r="E238" i="19" s="1"/>
  <c r="E239" i="19" s="1"/>
  <c r="E240" i="19" s="1"/>
  <c r="E241" i="19" s="1"/>
  <c r="E242" i="19" s="1"/>
  <c r="E243" i="19" s="1"/>
  <c r="E244" i="19" s="1"/>
  <c r="E245" i="19" s="1"/>
  <c r="E246" i="19" s="1"/>
  <c r="E247" i="19" s="1"/>
  <c r="E248" i="19" s="1"/>
  <c r="E249" i="19" s="1"/>
  <c r="E250" i="19" s="1"/>
  <c r="E251" i="19" s="1"/>
  <c r="E252" i="19" s="1"/>
  <c r="E253" i="19" s="1"/>
  <c r="E254" i="19" s="1"/>
  <c r="E255" i="19" s="1"/>
  <c r="E256" i="19" s="1"/>
  <c r="E257" i="19" s="1"/>
  <c r="E258" i="19" s="1"/>
  <c r="E259" i="19" s="1"/>
  <c r="E260" i="19" s="1"/>
  <c r="E41" i="19"/>
  <c r="W67" i="19"/>
  <c r="W60" i="19"/>
  <c r="X65" i="19"/>
  <c r="X77" i="19" s="1"/>
  <c r="W82" i="19"/>
  <c r="W85" i="19"/>
  <c r="W92" i="19"/>
  <c r="W64" i="19"/>
  <c r="W62" i="19"/>
  <c r="W71" i="19"/>
  <c r="W74" i="19"/>
  <c r="W61" i="19"/>
  <c r="W83" i="19"/>
  <c r="W57" i="19"/>
  <c r="E69" i="19"/>
  <c r="E40" i="19"/>
  <c r="E42" i="19" s="1"/>
  <c r="W66" i="19"/>
  <c r="G26" i="18"/>
  <c r="G104" i="18" s="1"/>
  <c r="G24" i="18"/>
  <c r="G102" i="18" s="1"/>
  <c r="G22" i="18"/>
  <c r="G100" i="18" s="1"/>
  <c r="G20" i="18"/>
  <c r="G98" i="18" s="1"/>
  <c r="G18" i="18"/>
  <c r="G96" i="18" s="1"/>
  <c r="G16" i="18"/>
  <c r="G94" i="18" s="1"/>
  <c r="G25" i="18"/>
  <c r="G103" i="18" s="1"/>
  <c r="G23" i="18"/>
  <c r="G101" i="18" s="1"/>
  <c r="G21" i="18"/>
  <c r="G99" i="18" s="1"/>
  <c r="G19" i="18"/>
  <c r="G97" i="18" s="1"/>
  <c r="G17" i="18"/>
  <c r="G95" i="18" s="1"/>
  <c r="G15" i="18"/>
  <c r="G35" i="18"/>
  <c r="G36" i="18"/>
  <c r="G32" i="18"/>
  <c r="G37" i="18"/>
  <c r="G33" i="18"/>
  <c r="G38" i="18"/>
  <c r="G34" i="18"/>
  <c r="G29" i="18"/>
  <c r="G31" i="18"/>
  <c r="G30" i="18"/>
  <c r="G27" i="18"/>
  <c r="G28" i="18"/>
  <c r="E69" i="18"/>
  <c r="E40" i="18"/>
  <c r="E42" i="18" s="1"/>
  <c r="I262" i="18"/>
  <c r="I44" i="18"/>
  <c r="I6" i="18"/>
  <c r="I7" i="18" s="1"/>
  <c r="J1" i="18"/>
  <c r="E81" i="18"/>
  <c r="E82" i="18" s="1"/>
  <c r="E83" i="18" s="1"/>
  <c r="E84" i="18" s="1"/>
  <c r="E85" i="18" s="1"/>
  <c r="E86" i="18" s="1"/>
  <c r="E87" i="18" s="1"/>
  <c r="E88" i="18" s="1"/>
  <c r="E89" i="18" s="1"/>
  <c r="E90" i="18" s="1"/>
  <c r="E91" i="18" s="1"/>
  <c r="E92" i="18" s="1"/>
  <c r="E93" i="18" s="1"/>
  <c r="E94" i="18" s="1"/>
  <c r="E95" i="18" s="1"/>
  <c r="E96" i="18" s="1"/>
  <c r="E97" i="18" s="1"/>
  <c r="E98" i="18" s="1"/>
  <c r="E99" i="18" s="1"/>
  <c r="E100" i="18" s="1"/>
  <c r="E101" i="18" s="1"/>
  <c r="E102" i="18" s="1"/>
  <c r="E103" i="18" s="1"/>
  <c r="E104" i="18" s="1"/>
  <c r="E105" i="18" s="1"/>
  <c r="E106" i="18" s="1"/>
  <c r="E107" i="18" s="1"/>
  <c r="E108" i="18" s="1"/>
  <c r="E109" i="18" s="1"/>
  <c r="E110" i="18" s="1"/>
  <c r="E111" i="18" s="1"/>
  <c r="E112" i="18" s="1"/>
  <c r="E113" i="18" s="1"/>
  <c r="E114" i="18" s="1"/>
  <c r="E115" i="18" s="1"/>
  <c r="E116" i="18" s="1"/>
  <c r="E117" i="18" s="1"/>
  <c r="E118" i="18" s="1"/>
  <c r="E119" i="18" s="1"/>
  <c r="E120" i="18" s="1"/>
  <c r="E121" i="18" s="1"/>
  <c r="E122" i="18" s="1"/>
  <c r="E123" i="18" s="1"/>
  <c r="E124" i="18" s="1"/>
  <c r="E125" i="18" s="1"/>
  <c r="E126" i="18" s="1"/>
  <c r="E127" i="18" s="1"/>
  <c r="E128" i="18" s="1"/>
  <c r="E129" i="18" s="1"/>
  <c r="E130" i="18" s="1"/>
  <c r="E131" i="18" s="1"/>
  <c r="E132" i="18" s="1"/>
  <c r="E133" i="18" s="1"/>
  <c r="E134" i="18" s="1"/>
  <c r="E135" i="18" s="1"/>
  <c r="E136" i="18" s="1"/>
  <c r="E137" i="18" s="1"/>
  <c r="E138" i="18" s="1"/>
  <c r="E139" i="18" s="1"/>
  <c r="E140" i="18" s="1"/>
  <c r="E141" i="18" s="1"/>
  <c r="E142" i="18" s="1"/>
  <c r="E143" i="18" s="1"/>
  <c r="E144" i="18" s="1"/>
  <c r="E145" i="18" s="1"/>
  <c r="E146" i="18" s="1"/>
  <c r="E147" i="18" s="1"/>
  <c r="E148" i="18" s="1"/>
  <c r="E149" i="18" s="1"/>
  <c r="E150" i="18" s="1"/>
  <c r="E151" i="18" s="1"/>
  <c r="E152" i="18" s="1"/>
  <c r="E153" i="18" s="1"/>
  <c r="E154" i="18" s="1"/>
  <c r="E155" i="18" s="1"/>
  <c r="E156" i="18" s="1"/>
  <c r="E157" i="18" s="1"/>
  <c r="E158" i="18" s="1"/>
  <c r="E159" i="18" s="1"/>
  <c r="E160" i="18" s="1"/>
  <c r="E161" i="18" s="1"/>
  <c r="E162" i="18" s="1"/>
  <c r="E163" i="18" s="1"/>
  <c r="E164" i="18" s="1"/>
  <c r="E165" i="18" s="1"/>
  <c r="E166" i="18" s="1"/>
  <c r="E167" i="18" s="1"/>
  <c r="E168" i="18" s="1"/>
  <c r="E169" i="18" s="1"/>
  <c r="E170" i="18" s="1"/>
  <c r="E171" i="18" s="1"/>
  <c r="E172" i="18" s="1"/>
  <c r="E173" i="18" s="1"/>
  <c r="E174" i="18" s="1"/>
  <c r="E175" i="18" s="1"/>
  <c r="E176" i="18" s="1"/>
  <c r="E177" i="18" s="1"/>
  <c r="E178" i="18" s="1"/>
  <c r="E179" i="18" s="1"/>
  <c r="E180" i="18" s="1"/>
  <c r="E181" i="18" s="1"/>
  <c r="E182" i="18" s="1"/>
  <c r="E183" i="18" s="1"/>
  <c r="E184" i="18" s="1"/>
  <c r="E185" i="18" s="1"/>
  <c r="E186" i="18" s="1"/>
  <c r="E187" i="18" s="1"/>
  <c r="E188" i="18" s="1"/>
  <c r="E189" i="18" s="1"/>
  <c r="E190" i="18" s="1"/>
  <c r="E191" i="18" s="1"/>
  <c r="E192" i="18" s="1"/>
  <c r="E193" i="18" s="1"/>
  <c r="E194" i="18" s="1"/>
  <c r="E195" i="18" s="1"/>
  <c r="E196" i="18" s="1"/>
  <c r="E197" i="18" s="1"/>
  <c r="E198" i="18" s="1"/>
  <c r="E199" i="18" s="1"/>
  <c r="E200" i="18" s="1"/>
  <c r="E201" i="18" s="1"/>
  <c r="E202" i="18" s="1"/>
  <c r="E203" i="18" s="1"/>
  <c r="E204" i="18" s="1"/>
  <c r="E205" i="18" s="1"/>
  <c r="E206" i="18" s="1"/>
  <c r="E207" i="18" s="1"/>
  <c r="E208" i="18" s="1"/>
  <c r="E209" i="18" s="1"/>
  <c r="E210" i="18" s="1"/>
  <c r="E211" i="18" s="1"/>
  <c r="E212" i="18" s="1"/>
  <c r="E213" i="18" s="1"/>
  <c r="E214" i="18" s="1"/>
  <c r="E215" i="18" s="1"/>
  <c r="E216" i="18" s="1"/>
  <c r="E217" i="18" s="1"/>
  <c r="E218" i="18" s="1"/>
  <c r="E219" i="18" s="1"/>
  <c r="E220" i="18" s="1"/>
  <c r="E221" i="18" s="1"/>
  <c r="E222" i="18" s="1"/>
  <c r="E223" i="18" s="1"/>
  <c r="E224" i="18" s="1"/>
  <c r="E225" i="18" s="1"/>
  <c r="E226" i="18" s="1"/>
  <c r="E227" i="18" s="1"/>
  <c r="E228" i="18" s="1"/>
  <c r="E229" i="18" s="1"/>
  <c r="E230" i="18" s="1"/>
  <c r="E231" i="18" s="1"/>
  <c r="E232" i="18" s="1"/>
  <c r="E233" i="18" s="1"/>
  <c r="E234" i="18" s="1"/>
  <c r="E235" i="18" s="1"/>
  <c r="E236" i="18" s="1"/>
  <c r="E237" i="18" s="1"/>
  <c r="E238" i="18" s="1"/>
  <c r="E239" i="18" s="1"/>
  <c r="E240" i="18" s="1"/>
  <c r="E241" i="18" s="1"/>
  <c r="E242" i="18" s="1"/>
  <c r="E243" i="18" s="1"/>
  <c r="E244" i="18" s="1"/>
  <c r="E245" i="18" s="1"/>
  <c r="E246" i="18" s="1"/>
  <c r="E247" i="18" s="1"/>
  <c r="E248" i="18" s="1"/>
  <c r="E249" i="18" s="1"/>
  <c r="E250" i="18" s="1"/>
  <c r="E251" i="18" s="1"/>
  <c r="E252" i="18" s="1"/>
  <c r="E253" i="18" s="1"/>
  <c r="E254" i="18" s="1"/>
  <c r="E255" i="18" s="1"/>
  <c r="E256" i="18" s="1"/>
  <c r="E257" i="18" s="1"/>
  <c r="E258" i="18" s="1"/>
  <c r="E259" i="18" s="1"/>
  <c r="E260" i="18" s="1"/>
  <c r="E41" i="18"/>
  <c r="U57" i="18"/>
  <c r="C58" i="18"/>
  <c r="H8" i="18"/>
  <c r="H10" i="18" s="1"/>
  <c r="H9" i="18"/>
  <c r="X59" i="17"/>
  <c r="Y64" i="17"/>
  <c r="Y65" i="17"/>
  <c r="X60" i="17"/>
  <c r="X72" i="17"/>
  <c r="G93" i="17"/>
  <c r="G40" i="17"/>
  <c r="G42" i="17" s="1"/>
  <c r="W88" i="17"/>
  <c r="H37" i="17"/>
  <c r="H33" i="17"/>
  <c r="H29" i="17"/>
  <c r="H38" i="17"/>
  <c r="H34" i="17"/>
  <c r="H30" i="17"/>
  <c r="H35" i="17"/>
  <c r="H31" i="17"/>
  <c r="H28" i="17"/>
  <c r="H27" i="17"/>
  <c r="H36" i="17"/>
  <c r="H32" i="17"/>
  <c r="X71" i="17"/>
  <c r="W84" i="17"/>
  <c r="J262" i="17"/>
  <c r="K1" i="17"/>
  <c r="J44" i="17"/>
  <c r="J6" i="17"/>
  <c r="J7" i="17" s="1"/>
  <c r="U58" i="17"/>
  <c r="C59" i="17"/>
  <c r="W89" i="17"/>
  <c r="W82" i="17"/>
  <c r="W99" i="17"/>
  <c r="W104" i="17"/>
  <c r="W101" i="17"/>
  <c r="G105" i="17"/>
  <c r="G106" i="17" s="1"/>
  <c r="G107" i="17" s="1"/>
  <c r="G108" i="17" s="1"/>
  <c r="G109" i="17" s="1"/>
  <c r="G110" i="17" s="1"/>
  <c r="G111" i="17" s="1"/>
  <c r="G112" i="17" s="1"/>
  <c r="G113" i="17" s="1"/>
  <c r="G114" i="17" s="1"/>
  <c r="G115" i="17" s="1"/>
  <c r="G116" i="17" s="1"/>
  <c r="G117" i="17" s="1"/>
  <c r="G118" i="17" s="1"/>
  <c r="G119" i="17" s="1"/>
  <c r="G120" i="17" s="1"/>
  <c r="G121" i="17" s="1"/>
  <c r="G122" i="17" s="1"/>
  <c r="G123" i="17" s="1"/>
  <c r="G124" i="17" s="1"/>
  <c r="G125" i="17" s="1"/>
  <c r="G126" i="17" s="1"/>
  <c r="G127" i="17" s="1"/>
  <c r="G128" i="17" s="1"/>
  <c r="G129" i="17" s="1"/>
  <c r="G130" i="17" s="1"/>
  <c r="G131" i="17" s="1"/>
  <c r="G132" i="17" s="1"/>
  <c r="G133" i="17" s="1"/>
  <c r="G134" i="17" s="1"/>
  <c r="G135" i="17" s="1"/>
  <c r="G136" i="17" s="1"/>
  <c r="G137" i="17" s="1"/>
  <c r="G138" i="17" s="1"/>
  <c r="G139" i="17" s="1"/>
  <c r="G140" i="17" s="1"/>
  <c r="G141" i="17" s="1"/>
  <c r="G142" i="17" s="1"/>
  <c r="G143" i="17" s="1"/>
  <c r="G144" i="17" s="1"/>
  <c r="G145" i="17" s="1"/>
  <c r="G146" i="17" s="1"/>
  <c r="G147" i="17" s="1"/>
  <c r="G148" i="17" s="1"/>
  <c r="G149" i="17" s="1"/>
  <c r="G150" i="17" s="1"/>
  <c r="G151" i="17" s="1"/>
  <c r="G152" i="17" s="1"/>
  <c r="G153" i="17" s="1"/>
  <c r="G154" i="17" s="1"/>
  <c r="G155" i="17" s="1"/>
  <c r="G156" i="17" s="1"/>
  <c r="G157" i="17" s="1"/>
  <c r="G158" i="17" s="1"/>
  <c r="G159" i="17" s="1"/>
  <c r="G160" i="17" s="1"/>
  <c r="G161" i="17" s="1"/>
  <c r="G162" i="17" s="1"/>
  <c r="G163" i="17" s="1"/>
  <c r="G164" i="17" s="1"/>
  <c r="G165" i="17" s="1"/>
  <c r="G166" i="17" s="1"/>
  <c r="G167" i="17" s="1"/>
  <c r="G168" i="17" s="1"/>
  <c r="G169" i="17" s="1"/>
  <c r="G170" i="17" s="1"/>
  <c r="G171" i="17" s="1"/>
  <c r="G172" i="17" s="1"/>
  <c r="G173" i="17" s="1"/>
  <c r="G174" i="17" s="1"/>
  <c r="G175" i="17" s="1"/>
  <c r="G176" i="17" s="1"/>
  <c r="G177" i="17" s="1"/>
  <c r="G178" i="17" s="1"/>
  <c r="G179" i="17" s="1"/>
  <c r="G180" i="17" s="1"/>
  <c r="G181" i="17" s="1"/>
  <c r="G182" i="17" s="1"/>
  <c r="G183" i="17" s="1"/>
  <c r="G184" i="17" s="1"/>
  <c r="G185" i="17" s="1"/>
  <c r="G186" i="17" s="1"/>
  <c r="G187" i="17" s="1"/>
  <c r="G188" i="17" s="1"/>
  <c r="G189" i="17" s="1"/>
  <c r="G190" i="17" s="1"/>
  <c r="G191" i="17" s="1"/>
  <c r="G192" i="17" s="1"/>
  <c r="G193" i="17" s="1"/>
  <c r="G194" i="17" s="1"/>
  <c r="G195" i="17" s="1"/>
  <c r="G196" i="17" s="1"/>
  <c r="G197" i="17" s="1"/>
  <c r="G198" i="17" s="1"/>
  <c r="G199" i="17" s="1"/>
  <c r="G200" i="17" s="1"/>
  <c r="G201" i="17" s="1"/>
  <c r="G202" i="17" s="1"/>
  <c r="G203" i="17" s="1"/>
  <c r="G204" i="17" s="1"/>
  <c r="G205" i="17" s="1"/>
  <c r="G206" i="17" s="1"/>
  <c r="G207" i="17" s="1"/>
  <c r="G208" i="17" s="1"/>
  <c r="G209" i="17" s="1"/>
  <c r="G210" i="17" s="1"/>
  <c r="G211" i="17" s="1"/>
  <c r="G212" i="17" s="1"/>
  <c r="G213" i="17" s="1"/>
  <c r="G214" i="17" s="1"/>
  <c r="G215" i="17" s="1"/>
  <c r="G216" i="17" s="1"/>
  <c r="G217" i="17" s="1"/>
  <c r="G218" i="17" s="1"/>
  <c r="G219" i="17" s="1"/>
  <c r="G220" i="17" s="1"/>
  <c r="G221" i="17" s="1"/>
  <c r="G222" i="17" s="1"/>
  <c r="G223" i="17" s="1"/>
  <c r="G224" i="17" s="1"/>
  <c r="G225" i="17" s="1"/>
  <c r="G226" i="17" s="1"/>
  <c r="G227" i="17" s="1"/>
  <c r="G228" i="17" s="1"/>
  <c r="G229" i="17" s="1"/>
  <c r="G230" i="17" s="1"/>
  <c r="G231" i="17" s="1"/>
  <c r="G232" i="17" s="1"/>
  <c r="G233" i="17" s="1"/>
  <c r="G234" i="17" s="1"/>
  <c r="G235" i="17" s="1"/>
  <c r="G236" i="17" s="1"/>
  <c r="G237" i="17" s="1"/>
  <c r="G238" i="17" s="1"/>
  <c r="G239" i="17" s="1"/>
  <c r="G240" i="17" s="1"/>
  <c r="G241" i="17" s="1"/>
  <c r="G242" i="17" s="1"/>
  <c r="G243" i="17" s="1"/>
  <c r="G244" i="17" s="1"/>
  <c r="G245" i="17" s="1"/>
  <c r="G246" i="17" s="1"/>
  <c r="G247" i="17" s="1"/>
  <c r="G248" i="17" s="1"/>
  <c r="G249" i="17" s="1"/>
  <c r="G250" i="17" s="1"/>
  <c r="G251" i="17" s="1"/>
  <c r="G252" i="17" s="1"/>
  <c r="G253" i="17" s="1"/>
  <c r="G254" i="17" s="1"/>
  <c r="G255" i="17" s="1"/>
  <c r="G256" i="17" s="1"/>
  <c r="G257" i="17" s="1"/>
  <c r="G258" i="17" s="1"/>
  <c r="G259" i="17" s="1"/>
  <c r="G260" i="17" s="1"/>
  <c r="G41" i="17"/>
  <c r="Y66" i="17"/>
  <c r="X61" i="17"/>
  <c r="X62" i="17"/>
  <c r="X74" i="17" s="1"/>
  <c r="Y67" i="17"/>
  <c r="W91" i="17"/>
  <c r="X63" i="17"/>
  <c r="X75" i="17" s="1"/>
  <c r="X87" i="17" s="1"/>
  <c r="Y68" i="17"/>
  <c r="H26" i="17"/>
  <c r="H116" i="17" s="1"/>
  <c r="H24" i="17"/>
  <c r="H114" i="17" s="1"/>
  <c r="H22" i="17"/>
  <c r="H112" i="17" s="1"/>
  <c r="H20" i="17"/>
  <c r="H110" i="17" s="1"/>
  <c r="H18" i="17"/>
  <c r="H108" i="17" s="1"/>
  <c r="H16" i="17"/>
  <c r="H106" i="17" s="1"/>
  <c r="H25" i="17"/>
  <c r="H115" i="17" s="1"/>
  <c r="H23" i="17"/>
  <c r="H113" i="17" s="1"/>
  <c r="H21" i="17"/>
  <c r="H111" i="17" s="1"/>
  <c r="H19" i="17"/>
  <c r="H109" i="17" s="1"/>
  <c r="H17" i="17"/>
  <c r="H107" i="17" s="1"/>
  <c r="H15" i="17"/>
  <c r="W86" i="17"/>
  <c r="I8" i="17"/>
  <c r="I10" i="17" s="1"/>
  <c r="I9" i="17"/>
  <c r="X73" i="17"/>
  <c r="X85" i="17" s="1"/>
  <c r="Y73" i="17"/>
  <c r="X68" i="17"/>
  <c r="X80" i="17" s="1"/>
  <c r="X92" i="17" s="1"/>
  <c r="F93" i="17"/>
  <c r="F94" i="17" s="1"/>
  <c r="F95" i="17" s="1"/>
  <c r="F96" i="17" s="1"/>
  <c r="F97" i="17" s="1"/>
  <c r="F98" i="17" s="1"/>
  <c r="F99" i="17" s="1"/>
  <c r="F100" i="17" s="1"/>
  <c r="F101" i="17" s="1"/>
  <c r="F102" i="17" s="1"/>
  <c r="F103" i="17" s="1"/>
  <c r="F104" i="17" s="1"/>
  <c r="F105" i="17" s="1"/>
  <c r="F106" i="17" s="1"/>
  <c r="F107" i="17" s="1"/>
  <c r="F108" i="17" s="1"/>
  <c r="F109" i="17" s="1"/>
  <c r="F110" i="17" s="1"/>
  <c r="F111" i="17" s="1"/>
  <c r="F112" i="17" s="1"/>
  <c r="F113" i="17" s="1"/>
  <c r="F114" i="17" s="1"/>
  <c r="F115" i="17" s="1"/>
  <c r="F116" i="17" s="1"/>
  <c r="F117" i="17" s="1"/>
  <c r="F118" i="17" s="1"/>
  <c r="F119" i="17" s="1"/>
  <c r="F120" i="17" s="1"/>
  <c r="F121" i="17" s="1"/>
  <c r="F122" i="17" s="1"/>
  <c r="F123" i="17" s="1"/>
  <c r="F124" i="17" s="1"/>
  <c r="F125" i="17" s="1"/>
  <c r="F126" i="17" s="1"/>
  <c r="F127" i="17" s="1"/>
  <c r="F128" i="17" s="1"/>
  <c r="F129" i="17" s="1"/>
  <c r="F130" i="17" s="1"/>
  <c r="F131" i="17" s="1"/>
  <c r="F132" i="17" s="1"/>
  <c r="F133" i="17" s="1"/>
  <c r="F134" i="17" s="1"/>
  <c r="F135" i="17" s="1"/>
  <c r="F136" i="17" s="1"/>
  <c r="F137" i="17" s="1"/>
  <c r="F138" i="17" s="1"/>
  <c r="F139" i="17" s="1"/>
  <c r="F140" i="17" s="1"/>
  <c r="F141" i="17" s="1"/>
  <c r="F142" i="17" s="1"/>
  <c r="F143" i="17" s="1"/>
  <c r="F144" i="17" s="1"/>
  <c r="F145" i="17" s="1"/>
  <c r="F146" i="17" s="1"/>
  <c r="F147" i="17" s="1"/>
  <c r="F148" i="17" s="1"/>
  <c r="F149" i="17" s="1"/>
  <c r="F150" i="17" s="1"/>
  <c r="F151" i="17" s="1"/>
  <c r="F152" i="17" s="1"/>
  <c r="F153" i="17" s="1"/>
  <c r="F154" i="17" s="1"/>
  <c r="F155" i="17" s="1"/>
  <c r="F156" i="17" s="1"/>
  <c r="F157" i="17" s="1"/>
  <c r="F158" i="17" s="1"/>
  <c r="F159" i="17" s="1"/>
  <c r="F160" i="17" s="1"/>
  <c r="F161" i="17" s="1"/>
  <c r="F162" i="17" s="1"/>
  <c r="F163" i="17" s="1"/>
  <c r="F164" i="17" s="1"/>
  <c r="F165" i="17" s="1"/>
  <c r="F166" i="17" s="1"/>
  <c r="F167" i="17" s="1"/>
  <c r="F168" i="17" s="1"/>
  <c r="F169" i="17" s="1"/>
  <c r="F170" i="17" s="1"/>
  <c r="F171" i="17" s="1"/>
  <c r="F172" i="17" s="1"/>
  <c r="F173" i="17" s="1"/>
  <c r="F174" i="17" s="1"/>
  <c r="F175" i="17" s="1"/>
  <c r="F176" i="17" s="1"/>
  <c r="F177" i="17" s="1"/>
  <c r="F178" i="17" s="1"/>
  <c r="F179" i="17" s="1"/>
  <c r="F180" i="17" s="1"/>
  <c r="F181" i="17" s="1"/>
  <c r="F182" i="17" s="1"/>
  <c r="F183" i="17" s="1"/>
  <c r="F184" i="17" s="1"/>
  <c r="F185" i="17" s="1"/>
  <c r="F186" i="17" s="1"/>
  <c r="F187" i="17" s="1"/>
  <c r="F188" i="17" s="1"/>
  <c r="F189" i="17" s="1"/>
  <c r="F190" i="17" s="1"/>
  <c r="F191" i="17" s="1"/>
  <c r="F192" i="17" s="1"/>
  <c r="F193" i="17" s="1"/>
  <c r="F194" i="17" s="1"/>
  <c r="F195" i="17" s="1"/>
  <c r="F196" i="17" s="1"/>
  <c r="F197" i="17" s="1"/>
  <c r="F198" i="17" s="1"/>
  <c r="F199" i="17" s="1"/>
  <c r="F200" i="17" s="1"/>
  <c r="F201" i="17" s="1"/>
  <c r="F202" i="17" s="1"/>
  <c r="F203" i="17" s="1"/>
  <c r="F204" i="17" s="1"/>
  <c r="F205" i="17" s="1"/>
  <c r="F206" i="17" s="1"/>
  <c r="F207" i="17" s="1"/>
  <c r="F208" i="17" s="1"/>
  <c r="F209" i="17" s="1"/>
  <c r="F210" i="17" s="1"/>
  <c r="F211" i="17" s="1"/>
  <c r="F212" i="17" s="1"/>
  <c r="F213" i="17" s="1"/>
  <c r="F214" i="17" s="1"/>
  <c r="F215" i="17" s="1"/>
  <c r="F216" i="17" s="1"/>
  <c r="F217" i="17" s="1"/>
  <c r="F218" i="17" s="1"/>
  <c r="F219" i="17" s="1"/>
  <c r="F220" i="17" s="1"/>
  <c r="F221" i="17" s="1"/>
  <c r="F222" i="17" s="1"/>
  <c r="F223" i="17" s="1"/>
  <c r="F224" i="17" s="1"/>
  <c r="F225" i="17" s="1"/>
  <c r="F226" i="17" s="1"/>
  <c r="F227" i="17" s="1"/>
  <c r="F228" i="17" s="1"/>
  <c r="F229" i="17" s="1"/>
  <c r="F230" i="17" s="1"/>
  <c r="F231" i="17" s="1"/>
  <c r="F232" i="17" s="1"/>
  <c r="F233" i="17" s="1"/>
  <c r="F234" i="17" s="1"/>
  <c r="F235" i="17" s="1"/>
  <c r="F236" i="17" s="1"/>
  <c r="F237" i="17" s="1"/>
  <c r="F238" i="17" s="1"/>
  <c r="F239" i="17" s="1"/>
  <c r="F240" i="17" s="1"/>
  <c r="F241" i="17" s="1"/>
  <c r="F242" i="17" s="1"/>
  <c r="F243" i="17" s="1"/>
  <c r="F244" i="17" s="1"/>
  <c r="F245" i="17" s="1"/>
  <c r="F246" i="17" s="1"/>
  <c r="F247" i="17" s="1"/>
  <c r="F248" i="17" s="1"/>
  <c r="F249" i="17" s="1"/>
  <c r="F250" i="17" s="1"/>
  <c r="F251" i="17" s="1"/>
  <c r="F252" i="17" s="1"/>
  <c r="F253" i="17" s="1"/>
  <c r="F254" i="17" s="1"/>
  <c r="F255" i="17" s="1"/>
  <c r="F256" i="17" s="1"/>
  <c r="F257" i="17" s="1"/>
  <c r="F258" i="17" s="1"/>
  <c r="F259" i="17" s="1"/>
  <c r="F260" i="17" s="1"/>
  <c r="W93" i="17"/>
  <c r="F41" i="17"/>
  <c r="W103" i="17"/>
  <c r="W98" i="17"/>
  <c r="Y63" i="17"/>
  <c r="X58" i="17"/>
  <c r="X70" i="17" s="1"/>
  <c r="W114" i="17"/>
  <c r="X64" i="17"/>
  <c r="X76" i="17" s="1"/>
  <c r="Y69" i="17"/>
  <c r="Y61" i="17"/>
  <c r="Y57" i="17"/>
  <c r="Y62" i="17"/>
  <c r="Y58" i="17"/>
  <c r="X57" i="17"/>
  <c r="Y60" i="17"/>
  <c r="Y59" i="17"/>
  <c r="Y74" i="17"/>
  <c r="X69" i="17"/>
  <c r="F81" i="17"/>
  <c r="F40" i="17"/>
  <c r="F42" i="17" s="1"/>
  <c r="Y71" i="17"/>
  <c r="X66" i="17"/>
  <c r="X78" i="17" s="1"/>
  <c r="X90" i="17" s="1"/>
  <c r="X77" i="17"/>
  <c r="W83" i="17"/>
  <c r="Y72" i="17"/>
  <c r="X67" i="17"/>
  <c r="X79" i="17" s="1"/>
  <c r="G3" i="17"/>
  <c r="W81" i="17"/>
  <c r="Y77" i="17" s="1"/>
  <c r="W94" i="17"/>
  <c r="W96" i="17"/>
  <c r="W102" i="17"/>
  <c r="W95" i="17"/>
  <c r="W100" i="17"/>
  <c r="W97" i="17"/>
  <c r="D69" i="16"/>
  <c r="D70" i="16" s="1"/>
  <c r="D71" i="16" s="1"/>
  <c r="D72" i="16" s="1"/>
  <c r="D73" i="16" s="1"/>
  <c r="D74" i="16" s="1"/>
  <c r="D75" i="16" s="1"/>
  <c r="D76" i="16" s="1"/>
  <c r="D77" i="16" s="1"/>
  <c r="D78" i="16" s="1"/>
  <c r="D79" i="16" s="1"/>
  <c r="D80" i="16" s="1"/>
  <c r="D81" i="16" s="1"/>
  <c r="D82" i="16" s="1"/>
  <c r="D83" i="16" s="1"/>
  <c r="D84" i="16" s="1"/>
  <c r="D85" i="16" s="1"/>
  <c r="D86" i="16" s="1"/>
  <c r="D87" i="16" s="1"/>
  <c r="D88" i="16" s="1"/>
  <c r="D89" i="16" s="1"/>
  <c r="D90" i="16" s="1"/>
  <c r="D91" i="16" s="1"/>
  <c r="D92" i="16" s="1"/>
  <c r="D93" i="16" s="1"/>
  <c r="D94" i="16" s="1"/>
  <c r="D95" i="16" s="1"/>
  <c r="D96" i="16" s="1"/>
  <c r="D97" i="16" s="1"/>
  <c r="D98" i="16" s="1"/>
  <c r="D99" i="16" s="1"/>
  <c r="D100" i="16" s="1"/>
  <c r="D101" i="16" s="1"/>
  <c r="D102" i="16" s="1"/>
  <c r="D103" i="16" s="1"/>
  <c r="D104" i="16" s="1"/>
  <c r="D105" i="16" s="1"/>
  <c r="D106" i="16" s="1"/>
  <c r="D107" i="16" s="1"/>
  <c r="D108" i="16" s="1"/>
  <c r="D109" i="16" s="1"/>
  <c r="D110" i="16" s="1"/>
  <c r="D111" i="16" s="1"/>
  <c r="D112" i="16" s="1"/>
  <c r="D113" i="16" s="1"/>
  <c r="D114" i="16" s="1"/>
  <c r="D115" i="16" s="1"/>
  <c r="D116" i="16" s="1"/>
  <c r="D117" i="16" s="1"/>
  <c r="D118" i="16" s="1"/>
  <c r="D119" i="16" s="1"/>
  <c r="D120" i="16" s="1"/>
  <c r="D121" i="16" s="1"/>
  <c r="D122" i="16" s="1"/>
  <c r="D123" i="16" s="1"/>
  <c r="D124" i="16" s="1"/>
  <c r="D125" i="16" s="1"/>
  <c r="D126" i="16" s="1"/>
  <c r="D127" i="16" s="1"/>
  <c r="D128" i="16" s="1"/>
  <c r="D129" i="16" s="1"/>
  <c r="D130" i="16" s="1"/>
  <c r="D131" i="16" s="1"/>
  <c r="D132" i="16" s="1"/>
  <c r="D133" i="16" s="1"/>
  <c r="D134" i="16" s="1"/>
  <c r="D135" i="16" s="1"/>
  <c r="D136" i="16" s="1"/>
  <c r="D137" i="16" s="1"/>
  <c r="D138" i="16" s="1"/>
  <c r="D139" i="16" s="1"/>
  <c r="D140" i="16" s="1"/>
  <c r="D141" i="16" s="1"/>
  <c r="D142" i="16" s="1"/>
  <c r="D143" i="16" s="1"/>
  <c r="D144" i="16" s="1"/>
  <c r="D145" i="16" s="1"/>
  <c r="D146" i="16" s="1"/>
  <c r="D147" i="16" s="1"/>
  <c r="D148" i="16" s="1"/>
  <c r="D149" i="16" s="1"/>
  <c r="D150" i="16" s="1"/>
  <c r="D151" i="16" s="1"/>
  <c r="D152" i="16" s="1"/>
  <c r="D153" i="16" s="1"/>
  <c r="D154" i="16" s="1"/>
  <c r="D155" i="16" s="1"/>
  <c r="D156" i="16" s="1"/>
  <c r="D157" i="16" s="1"/>
  <c r="D158" i="16" s="1"/>
  <c r="D159" i="16" s="1"/>
  <c r="D160" i="16" s="1"/>
  <c r="D161" i="16" s="1"/>
  <c r="D162" i="16" s="1"/>
  <c r="D163" i="16" s="1"/>
  <c r="D164" i="16" s="1"/>
  <c r="D165" i="16" s="1"/>
  <c r="D166" i="16" s="1"/>
  <c r="D167" i="16" s="1"/>
  <c r="D168" i="16" s="1"/>
  <c r="D169" i="16" s="1"/>
  <c r="D170" i="16" s="1"/>
  <c r="D171" i="16" s="1"/>
  <c r="D172" i="16" s="1"/>
  <c r="D173" i="16" s="1"/>
  <c r="D174" i="16" s="1"/>
  <c r="D175" i="16" s="1"/>
  <c r="D176" i="16" s="1"/>
  <c r="D177" i="16" s="1"/>
  <c r="D178" i="16" s="1"/>
  <c r="D179" i="16" s="1"/>
  <c r="D180" i="16" s="1"/>
  <c r="D181" i="16" s="1"/>
  <c r="D182" i="16" s="1"/>
  <c r="D183" i="16" s="1"/>
  <c r="D184" i="16" s="1"/>
  <c r="D185" i="16" s="1"/>
  <c r="D186" i="16" s="1"/>
  <c r="D187" i="16" s="1"/>
  <c r="D188" i="16" s="1"/>
  <c r="D189" i="16" s="1"/>
  <c r="D190" i="16" s="1"/>
  <c r="D191" i="16" s="1"/>
  <c r="D192" i="16" s="1"/>
  <c r="D193" i="16" s="1"/>
  <c r="D194" i="16" s="1"/>
  <c r="D195" i="16" s="1"/>
  <c r="D196" i="16" s="1"/>
  <c r="D197" i="16" s="1"/>
  <c r="D198" i="16" s="1"/>
  <c r="D199" i="16" s="1"/>
  <c r="D200" i="16" s="1"/>
  <c r="D201" i="16" s="1"/>
  <c r="D202" i="16" s="1"/>
  <c r="D203" i="16" s="1"/>
  <c r="D204" i="16" s="1"/>
  <c r="D205" i="16" s="1"/>
  <c r="D206" i="16" s="1"/>
  <c r="D207" i="16" s="1"/>
  <c r="D208" i="16" s="1"/>
  <c r="D209" i="16" s="1"/>
  <c r="D210" i="16" s="1"/>
  <c r="D211" i="16" s="1"/>
  <c r="D212" i="16" s="1"/>
  <c r="D213" i="16" s="1"/>
  <c r="D214" i="16" s="1"/>
  <c r="D215" i="16" s="1"/>
  <c r="D216" i="16" s="1"/>
  <c r="D217" i="16" s="1"/>
  <c r="D218" i="16" s="1"/>
  <c r="D219" i="16" s="1"/>
  <c r="D220" i="16" s="1"/>
  <c r="D221" i="16" s="1"/>
  <c r="D222" i="16" s="1"/>
  <c r="D223" i="16" s="1"/>
  <c r="D224" i="16" s="1"/>
  <c r="D225" i="16" s="1"/>
  <c r="D226" i="16" s="1"/>
  <c r="D227" i="16" s="1"/>
  <c r="D228" i="16" s="1"/>
  <c r="D229" i="16" s="1"/>
  <c r="D230" i="16" s="1"/>
  <c r="D231" i="16" s="1"/>
  <c r="D232" i="16" s="1"/>
  <c r="D233" i="16" s="1"/>
  <c r="D234" i="16" s="1"/>
  <c r="D235" i="16" s="1"/>
  <c r="D236" i="16" s="1"/>
  <c r="D237" i="16" s="1"/>
  <c r="D238" i="16" s="1"/>
  <c r="D239" i="16" s="1"/>
  <c r="D240" i="16" s="1"/>
  <c r="D241" i="16" s="1"/>
  <c r="D242" i="16" s="1"/>
  <c r="D243" i="16" s="1"/>
  <c r="D244" i="16" s="1"/>
  <c r="D245" i="16" s="1"/>
  <c r="D246" i="16" s="1"/>
  <c r="D247" i="16" s="1"/>
  <c r="D248" i="16" s="1"/>
  <c r="D249" i="16" s="1"/>
  <c r="D250" i="16" s="1"/>
  <c r="D251" i="16" s="1"/>
  <c r="D252" i="16" s="1"/>
  <c r="D253" i="16" s="1"/>
  <c r="D254" i="16" s="1"/>
  <c r="D255" i="16" s="1"/>
  <c r="D256" i="16" s="1"/>
  <c r="D257" i="16" s="1"/>
  <c r="D258" i="16" s="1"/>
  <c r="D259" i="16" s="1"/>
  <c r="D260" i="16" s="1"/>
  <c r="V69" i="16"/>
  <c r="W69" i="16" s="1"/>
  <c r="D41" i="16"/>
  <c r="W80" i="16"/>
  <c r="V61" i="16"/>
  <c r="W61" i="16" s="1"/>
  <c r="W73" i="16" s="1"/>
  <c r="F38" i="16"/>
  <c r="F34" i="16"/>
  <c r="F33" i="16"/>
  <c r="F32" i="16"/>
  <c r="F31" i="16"/>
  <c r="F30" i="16"/>
  <c r="F29" i="16"/>
  <c r="F28" i="16"/>
  <c r="F27" i="16"/>
  <c r="F35" i="16"/>
  <c r="F36" i="16"/>
  <c r="F37" i="16"/>
  <c r="W74" i="16"/>
  <c r="F22" i="16"/>
  <c r="F23" i="16"/>
  <c r="F19" i="16"/>
  <c r="F16" i="16"/>
  <c r="F24" i="16"/>
  <c r="F20" i="16"/>
  <c r="F25" i="16"/>
  <c r="F21" i="16"/>
  <c r="F17" i="16"/>
  <c r="F15" i="16"/>
  <c r="F26" i="16"/>
  <c r="F18" i="16"/>
  <c r="V66" i="16"/>
  <c r="W66" i="16" s="1"/>
  <c r="X57" i="16"/>
  <c r="H263" i="16"/>
  <c r="H44" i="16"/>
  <c r="I1" i="16"/>
  <c r="H6" i="16"/>
  <c r="H7" i="16" s="1"/>
  <c r="D57" i="16"/>
  <c r="D40" i="16"/>
  <c r="D42" i="16" s="1"/>
  <c r="V67" i="16"/>
  <c r="W67" i="16" s="1"/>
  <c r="U57" i="16"/>
  <c r="C58" i="16"/>
  <c r="G8" i="16"/>
  <c r="G10" i="16" s="1"/>
  <c r="G9" i="16"/>
  <c r="D59" i="15"/>
  <c r="V59" i="15"/>
  <c r="W59" i="15" s="1"/>
  <c r="V71" i="15"/>
  <c r="D63" i="15"/>
  <c r="V63" i="15"/>
  <c r="W63" i="15" s="1"/>
  <c r="V68" i="15"/>
  <c r="W68" i="15" s="1"/>
  <c r="D69" i="15"/>
  <c r="D70" i="15" s="1"/>
  <c r="D71" i="15" s="1"/>
  <c r="D72" i="15" s="1"/>
  <c r="D73" i="15" s="1"/>
  <c r="D74" i="15" s="1"/>
  <c r="D75" i="15" s="1"/>
  <c r="D76" i="15" s="1"/>
  <c r="D77" i="15" s="1"/>
  <c r="D78" i="15" s="1"/>
  <c r="D79" i="15" s="1"/>
  <c r="D80" i="15" s="1"/>
  <c r="D81" i="15" s="1"/>
  <c r="D82" i="15" s="1"/>
  <c r="D83" i="15" s="1"/>
  <c r="D84" i="15" s="1"/>
  <c r="D85" i="15" s="1"/>
  <c r="D86" i="15" s="1"/>
  <c r="D87" i="15" s="1"/>
  <c r="D88" i="15" s="1"/>
  <c r="D89" i="15" s="1"/>
  <c r="D90" i="15" s="1"/>
  <c r="D91" i="15" s="1"/>
  <c r="D92" i="15" s="1"/>
  <c r="D93" i="15" s="1"/>
  <c r="D94" i="15" s="1"/>
  <c r="D95" i="15" s="1"/>
  <c r="D96" i="15" s="1"/>
  <c r="D97" i="15" s="1"/>
  <c r="D98" i="15" s="1"/>
  <c r="D99" i="15" s="1"/>
  <c r="D100" i="15" s="1"/>
  <c r="D101" i="15" s="1"/>
  <c r="D102" i="15" s="1"/>
  <c r="D103" i="15" s="1"/>
  <c r="D104" i="15" s="1"/>
  <c r="D105" i="15" s="1"/>
  <c r="D106" i="15" s="1"/>
  <c r="D107" i="15" s="1"/>
  <c r="D108" i="15" s="1"/>
  <c r="D109" i="15" s="1"/>
  <c r="D110" i="15" s="1"/>
  <c r="D111" i="15" s="1"/>
  <c r="D112" i="15" s="1"/>
  <c r="D113" i="15" s="1"/>
  <c r="D114" i="15" s="1"/>
  <c r="D115" i="15" s="1"/>
  <c r="D116" i="15" s="1"/>
  <c r="D117" i="15" s="1"/>
  <c r="D118" i="15" s="1"/>
  <c r="D119" i="15" s="1"/>
  <c r="D120" i="15" s="1"/>
  <c r="D121" i="15" s="1"/>
  <c r="D122" i="15" s="1"/>
  <c r="D123" i="15" s="1"/>
  <c r="D124" i="15" s="1"/>
  <c r="D125" i="15" s="1"/>
  <c r="D126" i="15" s="1"/>
  <c r="D127" i="15" s="1"/>
  <c r="D128" i="15" s="1"/>
  <c r="D129" i="15" s="1"/>
  <c r="D130" i="15" s="1"/>
  <c r="D131" i="15" s="1"/>
  <c r="D132" i="15" s="1"/>
  <c r="D133" i="15" s="1"/>
  <c r="D134" i="15" s="1"/>
  <c r="D135" i="15" s="1"/>
  <c r="D136" i="15" s="1"/>
  <c r="D137" i="15" s="1"/>
  <c r="D138" i="15" s="1"/>
  <c r="D139" i="15" s="1"/>
  <c r="D140" i="15" s="1"/>
  <c r="D141" i="15" s="1"/>
  <c r="D142" i="15" s="1"/>
  <c r="D143" i="15" s="1"/>
  <c r="D144" i="15" s="1"/>
  <c r="D145" i="15" s="1"/>
  <c r="D146" i="15" s="1"/>
  <c r="D147" i="15" s="1"/>
  <c r="D148" i="15" s="1"/>
  <c r="D149" i="15" s="1"/>
  <c r="D150" i="15" s="1"/>
  <c r="D151" i="15" s="1"/>
  <c r="D152" i="15" s="1"/>
  <c r="D153" i="15" s="1"/>
  <c r="D154" i="15" s="1"/>
  <c r="D155" i="15" s="1"/>
  <c r="D156" i="15" s="1"/>
  <c r="D157" i="15" s="1"/>
  <c r="D158" i="15" s="1"/>
  <c r="D159" i="15" s="1"/>
  <c r="D160" i="15" s="1"/>
  <c r="D161" i="15" s="1"/>
  <c r="D162" i="15" s="1"/>
  <c r="D163" i="15" s="1"/>
  <c r="D164" i="15" s="1"/>
  <c r="D165" i="15" s="1"/>
  <c r="D166" i="15" s="1"/>
  <c r="D167" i="15" s="1"/>
  <c r="D168" i="15" s="1"/>
  <c r="D169" i="15" s="1"/>
  <c r="D170" i="15" s="1"/>
  <c r="D171" i="15" s="1"/>
  <c r="D172" i="15" s="1"/>
  <c r="D173" i="15" s="1"/>
  <c r="D174" i="15" s="1"/>
  <c r="D175" i="15" s="1"/>
  <c r="D176" i="15" s="1"/>
  <c r="D177" i="15" s="1"/>
  <c r="D178" i="15" s="1"/>
  <c r="D179" i="15" s="1"/>
  <c r="D180" i="15" s="1"/>
  <c r="D181" i="15" s="1"/>
  <c r="D182" i="15" s="1"/>
  <c r="D183" i="15" s="1"/>
  <c r="D184" i="15" s="1"/>
  <c r="D185" i="15" s="1"/>
  <c r="D186" i="15" s="1"/>
  <c r="D187" i="15" s="1"/>
  <c r="D188" i="15" s="1"/>
  <c r="D189" i="15" s="1"/>
  <c r="D190" i="15" s="1"/>
  <c r="D191" i="15" s="1"/>
  <c r="D192" i="15" s="1"/>
  <c r="D193" i="15" s="1"/>
  <c r="D194" i="15" s="1"/>
  <c r="D195" i="15" s="1"/>
  <c r="D196" i="15" s="1"/>
  <c r="D197" i="15" s="1"/>
  <c r="D198" i="15" s="1"/>
  <c r="D199" i="15" s="1"/>
  <c r="D200" i="15" s="1"/>
  <c r="D201" i="15" s="1"/>
  <c r="D202" i="15" s="1"/>
  <c r="D203" i="15" s="1"/>
  <c r="D204" i="15" s="1"/>
  <c r="D205" i="15" s="1"/>
  <c r="D206" i="15" s="1"/>
  <c r="D207" i="15" s="1"/>
  <c r="D208" i="15" s="1"/>
  <c r="D209" i="15" s="1"/>
  <c r="D210" i="15" s="1"/>
  <c r="D211" i="15" s="1"/>
  <c r="D212" i="15" s="1"/>
  <c r="D213" i="15" s="1"/>
  <c r="D214" i="15" s="1"/>
  <c r="D215" i="15" s="1"/>
  <c r="D216" i="15" s="1"/>
  <c r="D217" i="15" s="1"/>
  <c r="D218" i="15" s="1"/>
  <c r="D219" i="15" s="1"/>
  <c r="D220" i="15" s="1"/>
  <c r="D221" i="15" s="1"/>
  <c r="D222" i="15" s="1"/>
  <c r="D223" i="15" s="1"/>
  <c r="D224" i="15" s="1"/>
  <c r="D225" i="15" s="1"/>
  <c r="D226" i="15" s="1"/>
  <c r="D227" i="15" s="1"/>
  <c r="D228" i="15" s="1"/>
  <c r="D229" i="15" s="1"/>
  <c r="D230" i="15" s="1"/>
  <c r="D231" i="15" s="1"/>
  <c r="D232" i="15" s="1"/>
  <c r="D233" i="15" s="1"/>
  <c r="D234" i="15" s="1"/>
  <c r="D235" i="15" s="1"/>
  <c r="D236" i="15" s="1"/>
  <c r="D237" i="15" s="1"/>
  <c r="D238" i="15" s="1"/>
  <c r="D239" i="15" s="1"/>
  <c r="D240" i="15" s="1"/>
  <c r="D241" i="15" s="1"/>
  <c r="D242" i="15" s="1"/>
  <c r="D243" i="15" s="1"/>
  <c r="D244" i="15" s="1"/>
  <c r="D245" i="15" s="1"/>
  <c r="D246" i="15" s="1"/>
  <c r="D247" i="15" s="1"/>
  <c r="D248" i="15" s="1"/>
  <c r="D249" i="15" s="1"/>
  <c r="D250" i="15" s="1"/>
  <c r="D251" i="15" s="1"/>
  <c r="D252" i="15" s="1"/>
  <c r="D253" i="15" s="1"/>
  <c r="D254" i="15" s="1"/>
  <c r="D255" i="15" s="1"/>
  <c r="D256" i="15" s="1"/>
  <c r="D257" i="15" s="1"/>
  <c r="D258" i="15" s="1"/>
  <c r="D259" i="15" s="1"/>
  <c r="D260" i="15" s="1"/>
  <c r="V69" i="15"/>
  <c r="D41" i="15"/>
  <c r="D66" i="15"/>
  <c r="V66" i="15"/>
  <c r="W66" i="15" s="1"/>
  <c r="V67" i="15"/>
  <c r="W67" i="15" s="1"/>
  <c r="G3" i="15"/>
  <c r="D57" i="15"/>
  <c r="U57" i="15" s="1"/>
  <c r="D40" i="15"/>
  <c r="D42" i="15" s="1"/>
  <c r="D65" i="15"/>
  <c r="V65" i="15"/>
  <c r="W65" i="15" s="1"/>
  <c r="D60" i="15"/>
  <c r="V60" i="15"/>
  <c r="W60" i="15" s="1"/>
  <c r="V57" i="15"/>
  <c r="W57" i="15" s="1"/>
  <c r="C59" i="15"/>
  <c r="V64" i="15"/>
  <c r="W64" i="15" s="1"/>
  <c r="D58" i="15"/>
  <c r="U58" i="15" s="1"/>
  <c r="V58" i="15"/>
  <c r="W58" i="15" s="1"/>
  <c r="D61" i="15"/>
  <c r="V61" i="15"/>
  <c r="W61" i="15" s="1"/>
  <c r="D62" i="15"/>
  <c r="V62" i="15"/>
  <c r="W62" i="15" s="1"/>
  <c r="D41" i="14"/>
  <c r="D69" i="14"/>
  <c r="D70" i="14" s="1"/>
  <c r="D71" i="14" s="1"/>
  <c r="D72" i="14" s="1"/>
  <c r="D73" i="14" s="1"/>
  <c r="D74" i="14" s="1"/>
  <c r="D75" i="14" s="1"/>
  <c r="D76" i="14" s="1"/>
  <c r="D77" i="14" s="1"/>
  <c r="D78" i="14" s="1"/>
  <c r="D79" i="14" s="1"/>
  <c r="D80" i="14" s="1"/>
  <c r="D81" i="14" s="1"/>
  <c r="D82" i="14" s="1"/>
  <c r="D83" i="14" s="1"/>
  <c r="D84" i="14" s="1"/>
  <c r="D85" i="14" s="1"/>
  <c r="D86" i="14" s="1"/>
  <c r="D87" i="14" s="1"/>
  <c r="D88" i="14" s="1"/>
  <c r="D89" i="14" s="1"/>
  <c r="D90" i="14" s="1"/>
  <c r="D91" i="14" s="1"/>
  <c r="D92" i="14" s="1"/>
  <c r="D93" i="14" s="1"/>
  <c r="D94" i="14" s="1"/>
  <c r="D95" i="14" s="1"/>
  <c r="D96" i="14" s="1"/>
  <c r="D97" i="14" s="1"/>
  <c r="D98" i="14" s="1"/>
  <c r="D99" i="14" s="1"/>
  <c r="D100" i="14" s="1"/>
  <c r="D101" i="14" s="1"/>
  <c r="D102" i="14" s="1"/>
  <c r="D103" i="14" s="1"/>
  <c r="D104" i="14" s="1"/>
  <c r="D105" i="14" s="1"/>
  <c r="D106" i="14" s="1"/>
  <c r="D107" i="14" s="1"/>
  <c r="D108" i="14" s="1"/>
  <c r="D109" i="14" s="1"/>
  <c r="D110" i="14" s="1"/>
  <c r="D111" i="14" s="1"/>
  <c r="D112" i="14" s="1"/>
  <c r="D113" i="14" s="1"/>
  <c r="D114" i="14" s="1"/>
  <c r="D115" i="14" s="1"/>
  <c r="D116" i="14" s="1"/>
  <c r="D117" i="14" s="1"/>
  <c r="D118" i="14" s="1"/>
  <c r="D119" i="14" s="1"/>
  <c r="D120" i="14" s="1"/>
  <c r="D121" i="14" s="1"/>
  <c r="D122" i="14" s="1"/>
  <c r="D123" i="14" s="1"/>
  <c r="D124" i="14" s="1"/>
  <c r="D125" i="14" s="1"/>
  <c r="D126" i="14" s="1"/>
  <c r="D127" i="14" s="1"/>
  <c r="D128" i="14" s="1"/>
  <c r="D129" i="14" s="1"/>
  <c r="D130" i="14" s="1"/>
  <c r="D131" i="14" s="1"/>
  <c r="D132" i="14" s="1"/>
  <c r="D133" i="14" s="1"/>
  <c r="D134" i="14" s="1"/>
  <c r="D135" i="14" s="1"/>
  <c r="D136" i="14" s="1"/>
  <c r="D137" i="14" s="1"/>
  <c r="D138" i="14" s="1"/>
  <c r="D139" i="14" s="1"/>
  <c r="D140" i="14" s="1"/>
  <c r="D141" i="14" s="1"/>
  <c r="D142" i="14" s="1"/>
  <c r="D143" i="14" s="1"/>
  <c r="D144" i="14" s="1"/>
  <c r="D145" i="14" s="1"/>
  <c r="D146" i="14" s="1"/>
  <c r="D147" i="14" s="1"/>
  <c r="D148" i="14" s="1"/>
  <c r="D149" i="14" s="1"/>
  <c r="D150" i="14" s="1"/>
  <c r="D151" i="14" s="1"/>
  <c r="D152" i="14" s="1"/>
  <c r="D153" i="14" s="1"/>
  <c r="D154" i="14" s="1"/>
  <c r="D155" i="14" s="1"/>
  <c r="D156" i="14" s="1"/>
  <c r="D157" i="14" s="1"/>
  <c r="D158" i="14" s="1"/>
  <c r="D159" i="14" s="1"/>
  <c r="D160" i="14" s="1"/>
  <c r="D161" i="14" s="1"/>
  <c r="D162" i="14" s="1"/>
  <c r="D163" i="14" s="1"/>
  <c r="D164" i="14" s="1"/>
  <c r="D165" i="14" s="1"/>
  <c r="D166" i="14" s="1"/>
  <c r="D167" i="14" s="1"/>
  <c r="D168" i="14" s="1"/>
  <c r="D169" i="14" s="1"/>
  <c r="D170" i="14" s="1"/>
  <c r="D171" i="14" s="1"/>
  <c r="D172" i="14" s="1"/>
  <c r="D173" i="14" s="1"/>
  <c r="D174" i="14" s="1"/>
  <c r="D175" i="14" s="1"/>
  <c r="D176" i="14" s="1"/>
  <c r="D177" i="14" s="1"/>
  <c r="D178" i="14" s="1"/>
  <c r="D179" i="14" s="1"/>
  <c r="D180" i="14" s="1"/>
  <c r="D181" i="14" s="1"/>
  <c r="D182" i="14" s="1"/>
  <c r="D183" i="14" s="1"/>
  <c r="D184" i="14" s="1"/>
  <c r="D185" i="14" s="1"/>
  <c r="D186" i="14" s="1"/>
  <c r="D187" i="14" s="1"/>
  <c r="D188" i="14" s="1"/>
  <c r="D189" i="14" s="1"/>
  <c r="D190" i="14" s="1"/>
  <c r="D191" i="14" s="1"/>
  <c r="D192" i="14" s="1"/>
  <c r="D193" i="14" s="1"/>
  <c r="D194" i="14" s="1"/>
  <c r="D195" i="14" s="1"/>
  <c r="D196" i="14" s="1"/>
  <c r="D197" i="14" s="1"/>
  <c r="D198" i="14" s="1"/>
  <c r="D199" i="14" s="1"/>
  <c r="D200" i="14" s="1"/>
  <c r="D201" i="14" s="1"/>
  <c r="D202" i="14" s="1"/>
  <c r="D203" i="14" s="1"/>
  <c r="D204" i="14" s="1"/>
  <c r="D205" i="14" s="1"/>
  <c r="D206" i="14" s="1"/>
  <c r="D207" i="14" s="1"/>
  <c r="D208" i="14" s="1"/>
  <c r="D209" i="14" s="1"/>
  <c r="D210" i="14" s="1"/>
  <c r="D211" i="14" s="1"/>
  <c r="D212" i="14" s="1"/>
  <c r="D213" i="14" s="1"/>
  <c r="D214" i="14" s="1"/>
  <c r="D215" i="14" s="1"/>
  <c r="D216" i="14" s="1"/>
  <c r="D217" i="14" s="1"/>
  <c r="D218" i="14" s="1"/>
  <c r="D219" i="14" s="1"/>
  <c r="D220" i="14" s="1"/>
  <c r="D221" i="14" s="1"/>
  <c r="D222" i="14" s="1"/>
  <c r="D223" i="14" s="1"/>
  <c r="D224" i="14" s="1"/>
  <c r="D225" i="14" s="1"/>
  <c r="D226" i="14" s="1"/>
  <c r="D227" i="14" s="1"/>
  <c r="D228" i="14" s="1"/>
  <c r="D229" i="14" s="1"/>
  <c r="D230" i="14" s="1"/>
  <c r="D231" i="14" s="1"/>
  <c r="D232" i="14" s="1"/>
  <c r="D233" i="14" s="1"/>
  <c r="D234" i="14" s="1"/>
  <c r="D235" i="14" s="1"/>
  <c r="D236" i="14" s="1"/>
  <c r="D237" i="14" s="1"/>
  <c r="D238" i="14" s="1"/>
  <c r="D239" i="14" s="1"/>
  <c r="D240" i="14" s="1"/>
  <c r="D241" i="14" s="1"/>
  <c r="D242" i="14" s="1"/>
  <c r="D243" i="14" s="1"/>
  <c r="D244" i="14" s="1"/>
  <c r="D245" i="14" s="1"/>
  <c r="D246" i="14" s="1"/>
  <c r="D247" i="14" s="1"/>
  <c r="D248" i="14" s="1"/>
  <c r="D249" i="14" s="1"/>
  <c r="D250" i="14" s="1"/>
  <c r="D251" i="14" s="1"/>
  <c r="D252" i="14" s="1"/>
  <c r="D253" i="14" s="1"/>
  <c r="D254" i="14" s="1"/>
  <c r="D255" i="14" s="1"/>
  <c r="D256" i="14" s="1"/>
  <c r="D257" i="14" s="1"/>
  <c r="D258" i="14" s="1"/>
  <c r="D259" i="14" s="1"/>
  <c r="D260" i="14" s="1"/>
  <c r="V69" i="14"/>
  <c r="E41" i="14"/>
  <c r="E81" i="14"/>
  <c r="E82" i="14" s="1"/>
  <c r="E83" i="14" s="1"/>
  <c r="E84" i="14" s="1"/>
  <c r="E85" i="14" s="1"/>
  <c r="E86" i="14" s="1"/>
  <c r="E87" i="14" s="1"/>
  <c r="E88" i="14" s="1"/>
  <c r="E89" i="14" s="1"/>
  <c r="E90" i="14" s="1"/>
  <c r="E91" i="14" s="1"/>
  <c r="E92" i="14" s="1"/>
  <c r="E93" i="14" s="1"/>
  <c r="E94" i="14" s="1"/>
  <c r="E95" i="14" s="1"/>
  <c r="E96" i="14" s="1"/>
  <c r="E97" i="14" s="1"/>
  <c r="E98" i="14" s="1"/>
  <c r="E99" i="14" s="1"/>
  <c r="E100" i="14" s="1"/>
  <c r="E101" i="14" s="1"/>
  <c r="E102" i="14" s="1"/>
  <c r="E103" i="14" s="1"/>
  <c r="E104" i="14" s="1"/>
  <c r="E105" i="14" s="1"/>
  <c r="E106" i="14" s="1"/>
  <c r="E107" i="14" s="1"/>
  <c r="E108" i="14" s="1"/>
  <c r="E109" i="14" s="1"/>
  <c r="E110" i="14" s="1"/>
  <c r="E111" i="14" s="1"/>
  <c r="E112" i="14" s="1"/>
  <c r="E113" i="14" s="1"/>
  <c r="E114" i="14" s="1"/>
  <c r="E115" i="14" s="1"/>
  <c r="E116" i="14" s="1"/>
  <c r="E117" i="14" s="1"/>
  <c r="E118" i="14" s="1"/>
  <c r="E119" i="14" s="1"/>
  <c r="E120" i="14" s="1"/>
  <c r="E121" i="14" s="1"/>
  <c r="E122" i="14" s="1"/>
  <c r="E123" i="14" s="1"/>
  <c r="E124" i="14" s="1"/>
  <c r="E125" i="14" s="1"/>
  <c r="E126" i="14" s="1"/>
  <c r="E127" i="14" s="1"/>
  <c r="E128" i="14" s="1"/>
  <c r="E129" i="14" s="1"/>
  <c r="E130" i="14" s="1"/>
  <c r="E131" i="14" s="1"/>
  <c r="E132" i="14" s="1"/>
  <c r="E133" i="14" s="1"/>
  <c r="E134" i="14" s="1"/>
  <c r="E135" i="14" s="1"/>
  <c r="E136" i="14" s="1"/>
  <c r="E137" i="14" s="1"/>
  <c r="E138" i="14" s="1"/>
  <c r="E139" i="14" s="1"/>
  <c r="E140" i="14" s="1"/>
  <c r="E141" i="14" s="1"/>
  <c r="E142" i="14" s="1"/>
  <c r="E143" i="14" s="1"/>
  <c r="E144" i="14" s="1"/>
  <c r="E145" i="14" s="1"/>
  <c r="E146" i="14" s="1"/>
  <c r="E147" i="14" s="1"/>
  <c r="E148" i="14" s="1"/>
  <c r="E149" i="14" s="1"/>
  <c r="E150" i="14" s="1"/>
  <c r="E151" i="14" s="1"/>
  <c r="E152" i="14" s="1"/>
  <c r="E153" i="14" s="1"/>
  <c r="E154" i="14" s="1"/>
  <c r="E155" i="14" s="1"/>
  <c r="E156" i="14" s="1"/>
  <c r="E157" i="14" s="1"/>
  <c r="E158" i="14" s="1"/>
  <c r="E159" i="14" s="1"/>
  <c r="E160" i="14" s="1"/>
  <c r="E161" i="14" s="1"/>
  <c r="E162" i="14" s="1"/>
  <c r="E163" i="14" s="1"/>
  <c r="E164" i="14" s="1"/>
  <c r="E165" i="14" s="1"/>
  <c r="E166" i="14" s="1"/>
  <c r="E167" i="14" s="1"/>
  <c r="E168" i="14" s="1"/>
  <c r="E169" i="14" s="1"/>
  <c r="E170" i="14" s="1"/>
  <c r="E171" i="14" s="1"/>
  <c r="E172" i="14" s="1"/>
  <c r="E173" i="14" s="1"/>
  <c r="E174" i="14" s="1"/>
  <c r="E175" i="14" s="1"/>
  <c r="E176" i="14" s="1"/>
  <c r="E177" i="14" s="1"/>
  <c r="E178" i="14" s="1"/>
  <c r="E179" i="14" s="1"/>
  <c r="E180" i="14" s="1"/>
  <c r="E181" i="14" s="1"/>
  <c r="E182" i="14" s="1"/>
  <c r="E183" i="14" s="1"/>
  <c r="E184" i="14" s="1"/>
  <c r="E185" i="14" s="1"/>
  <c r="E186" i="14" s="1"/>
  <c r="E187" i="14" s="1"/>
  <c r="E188" i="14" s="1"/>
  <c r="E189" i="14" s="1"/>
  <c r="E190" i="14" s="1"/>
  <c r="E191" i="14" s="1"/>
  <c r="E192" i="14" s="1"/>
  <c r="E193" i="14" s="1"/>
  <c r="E194" i="14" s="1"/>
  <c r="E195" i="14" s="1"/>
  <c r="E196" i="14" s="1"/>
  <c r="E197" i="14" s="1"/>
  <c r="E198" i="14" s="1"/>
  <c r="E199" i="14" s="1"/>
  <c r="E200" i="14" s="1"/>
  <c r="E201" i="14" s="1"/>
  <c r="E202" i="14" s="1"/>
  <c r="E203" i="14" s="1"/>
  <c r="E204" i="14" s="1"/>
  <c r="E205" i="14" s="1"/>
  <c r="E206" i="14" s="1"/>
  <c r="E207" i="14" s="1"/>
  <c r="E208" i="14" s="1"/>
  <c r="E209" i="14" s="1"/>
  <c r="E210" i="14" s="1"/>
  <c r="E211" i="14" s="1"/>
  <c r="E212" i="14" s="1"/>
  <c r="E213" i="14" s="1"/>
  <c r="E214" i="14" s="1"/>
  <c r="E215" i="14" s="1"/>
  <c r="E216" i="14" s="1"/>
  <c r="E217" i="14" s="1"/>
  <c r="E218" i="14" s="1"/>
  <c r="E219" i="14" s="1"/>
  <c r="E220" i="14" s="1"/>
  <c r="E221" i="14" s="1"/>
  <c r="E222" i="14" s="1"/>
  <c r="E223" i="14" s="1"/>
  <c r="E224" i="14" s="1"/>
  <c r="E225" i="14" s="1"/>
  <c r="E226" i="14" s="1"/>
  <c r="E227" i="14" s="1"/>
  <c r="E228" i="14" s="1"/>
  <c r="E229" i="14" s="1"/>
  <c r="E230" i="14" s="1"/>
  <c r="E231" i="14" s="1"/>
  <c r="E232" i="14" s="1"/>
  <c r="E233" i="14" s="1"/>
  <c r="E234" i="14" s="1"/>
  <c r="E235" i="14" s="1"/>
  <c r="E236" i="14" s="1"/>
  <c r="E237" i="14" s="1"/>
  <c r="E238" i="14" s="1"/>
  <c r="E239" i="14" s="1"/>
  <c r="E240" i="14" s="1"/>
  <c r="E241" i="14" s="1"/>
  <c r="E242" i="14" s="1"/>
  <c r="E243" i="14" s="1"/>
  <c r="E244" i="14" s="1"/>
  <c r="E245" i="14" s="1"/>
  <c r="E246" i="14" s="1"/>
  <c r="E247" i="14" s="1"/>
  <c r="E248" i="14" s="1"/>
  <c r="E249" i="14" s="1"/>
  <c r="E250" i="14" s="1"/>
  <c r="E251" i="14" s="1"/>
  <c r="E252" i="14" s="1"/>
  <c r="E253" i="14" s="1"/>
  <c r="E254" i="14" s="1"/>
  <c r="E255" i="14" s="1"/>
  <c r="E256" i="14" s="1"/>
  <c r="E257" i="14" s="1"/>
  <c r="E258" i="14" s="1"/>
  <c r="E259" i="14" s="1"/>
  <c r="E260" i="14" s="1"/>
  <c r="D61" i="14"/>
  <c r="V61" i="14"/>
  <c r="G8" i="14"/>
  <c r="G10" i="14" s="1"/>
  <c r="G9" i="14"/>
  <c r="V74" i="14"/>
  <c r="C59" i="14"/>
  <c r="D60" i="14"/>
  <c r="V60" i="14"/>
  <c r="D62" i="14"/>
  <c r="V62" i="14"/>
  <c r="D59" i="14"/>
  <c r="V59" i="14"/>
  <c r="F16" i="14"/>
  <c r="F82" i="14" s="1"/>
  <c r="F18" i="14"/>
  <c r="F84" i="14" s="1"/>
  <c r="F20" i="14"/>
  <c r="F86" i="14" s="1"/>
  <c r="F22" i="14"/>
  <c r="F88" i="14" s="1"/>
  <c r="F24" i="14"/>
  <c r="F90" i="14" s="1"/>
  <c r="F19" i="14"/>
  <c r="F85" i="14" s="1"/>
  <c r="F21" i="14"/>
  <c r="F87" i="14" s="1"/>
  <c r="F26" i="14"/>
  <c r="F92" i="14" s="1"/>
  <c r="F15" i="14"/>
  <c r="V81" i="14" s="1"/>
  <c r="F23" i="14"/>
  <c r="F89" i="14" s="1"/>
  <c r="F25" i="14"/>
  <c r="F91" i="14" s="1"/>
  <c r="F17" i="14"/>
  <c r="F83" i="14" s="1"/>
  <c r="D67" i="14"/>
  <c r="V67" i="14"/>
  <c r="D66" i="14"/>
  <c r="V66" i="14"/>
  <c r="D65" i="14"/>
  <c r="V65" i="14"/>
  <c r="D40" i="14"/>
  <c r="D42" i="14" s="1"/>
  <c r="D57" i="14"/>
  <c r="U57" i="14" s="1"/>
  <c r="V57" i="14"/>
  <c r="D64" i="14"/>
  <c r="V64" i="14"/>
  <c r="E40" i="14"/>
  <c r="E42" i="14" s="1"/>
  <c r="E69" i="14"/>
  <c r="I1" i="14"/>
  <c r="H6" i="14"/>
  <c r="H7" i="14" s="1"/>
  <c r="H44" i="14"/>
  <c r="H262" i="14"/>
  <c r="V73" i="14"/>
  <c r="V76" i="14"/>
  <c r="F27" i="14"/>
  <c r="F31" i="14"/>
  <c r="F35" i="14"/>
  <c r="F29" i="14"/>
  <c r="F32" i="14"/>
  <c r="F34" i="14"/>
  <c r="F37" i="14"/>
  <c r="F28" i="14"/>
  <c r="F30" i="14"/>
  <c r="F33" i="14"/>
  <c r="F36" i="14"/>
  <c r="F38" i="14"/>
  <c r="D68" i="14"/>
  <c r="V68" i="14"/>
  <c r="D58" i="14"/>
  <c r="U58" i="14" s="1"/>
  <c r="V58" i="14"/>
  <c r="D63" i="14"/>
  <c r="V63" i="14"/>
  <c r="E15" i="12"/>
  <c r="E50" i="12" s="1"/>
  <c r="E61" i="12" s="1"/>
  <c r="E73" i="12" s="1"/>
  <c r="E42" i="12"/>
  <c r="E46" i="12"/>
  <c r="E57" i="12" s="1"/>
  <c r="E69" i="12" s="1"/>
  <c r="F14" i="12"/>
  <c r="E49" i="12"/>
  <c r="E60" i="12" s="1"/>
  <c r="E72" i="12" s="1"/>
  <c r="E48" i="12"/>
  <c r="E59" i="12" s="1"/>
  <c r="E71" i="12" s="1"/>
  <c r="D48" i="12"/>
  <c r="D59" i="12" s="1"/>
  <c r="D71" i="12" s="1"/>
  <c r="D49" i="12"/>
  <c r="D60" i="12" s="1"/>
  <c r="D72" i="12" s="1"/>
  <c r="D42" i="12"/>
  <c r="D45" i="12"/>
  <c r="D50" i="12"/>
  <c r="D61" i="12" s="1"/>
  <c r="D73" i="12" s="1"/>
  <c r="D51" i="12"/>
  <c r="D62" i="12" s="1"/>
  <c r="D74" i="12" s="1"/>
  <c r="D46" i="12"/>
  <c r="D57" i="12" s="1"/>
  <c r="D69" i="12" s="1"/>
  <c r="D47" i="12"/>
  <c r="D58" i="12" s="1"/>
  <c r="C76" i="13"/>
  <c r="C52" i="13"/>
  <c r="C53" i="13" s="1"/>
  <c r="C64" i="13"/>
  <c r="E42" i="13"/>
  <c r="E45" i="13"/>
  <c r="E48" i="13"/>
  <c r="E59" i="13" s="1"/>
  <c r="E71" i="13" s="1"/>
  <c r="E46" i="13"/>
  <c r="E57" i="13" s="1"/>
  <c r="E69" i="13" s="1"/>
  <c r="D47" i="13"/>
  <c r="D58" i="13" s="1"/>
  <c r="D45" i="13"/>
  <c r="D48" i="13"/>
  <c r="D59" i="13" s="1"/>
  <c r="D71" i="13" s="1"/>
  <c r="D50" i="13"/>
  <c r="D61" i="13" s="1"/>
  <c r="D73" i="13" s="1"/>
  <c r="D51" i="13"/>
  <c r="D62" i="13" s="1"/>
  <c r="D74" i="13" s="1"/>
  <c r="D46" i="13"/>
  <c r="D57" i="13" s="1"/>
  <c r="D69" i="13" s="1"/>
  <c r="D49" i="13"/>
  <c r="D60" i="13" s="1"/>
  <c r="D72" i="13" s="1"/>
  <c r="D42" i="13"/>
  <c r="B53" i="13"/>
  <c r="B63" i="13"/>
  <c r="B65" i="13" s="1"/>
  <c r="B68" i="13"/>
  <c r="B75" i="13" s="1"/>
  <c r="C63" i="13"/>
  <c r="C68" i="13"/>
  <c r="C75" i="13" s="1"/>
  <c r="C65" i="12"/>
  <c r="C53" i="12"/>
  <c r="B65" i="12"/>
  <c r="W111" i="17" l="1"/>
  <c r="W108" i="17"/>
  <c r="H3" i="18"/>
  <c r="W89" i="19"/>
  <c r="W91" i="19"/>
  <c r="W88" i="19"/>
  <c r="W80" i="15"/>
  <c r="W76" i="15"/>
  <c r="V72" i="15"/>
  <c r="W72" i="15" s="1"/>
  <c r="V78" i="15"/>
  <c r="W78" i="15" s="1"/>
  <c r="V79" i="15"/>
  <c r="W69" i="15"/>
  <c r="H262" i="15"/>
  <c r="H44" i="15"/>
  <c r="H6" i="15"/>
  <c r="H7" i="15" s="1"/>
  <c r="I1" i="15"/>
  <c r="F25" i="15"/>
  <c r="F22" i="15"/>
  <c r="F15" i="15"/>
  <c r="F23" i="15"/>
  <c r="F19" i="15"/>
  <c r="F20" i="15"/>
  <c r="F18" i="15"/>
  <c r="F16" i="15"/>
  <c r="F21" i="15"/>
  <c r="F26" i="15"/>
  <c r="F17" i="15"/>
  <c r="F24" i="15"/>
  <c r="G9" i="15"/>
  <c r="G8" i="15"/>
  <c r="G10" i="15" s="1"/>
  <c r="F28" i="15"/>
  <c r="F33" i="15"/>
  <c r="F30" i="15"/>
  <c r="F35" i="15"/>
  <c r="F36" i="15"/>
  <c r="F29" i="15"/>
  <c r="F32" i="15"/>
  <c r="F38" i="15"/>
  <c r="F37" i="15"/>
  <c r="F31" i="15"/>
  <c r="F27" i="15"/>
  <c r="F34" i="15"/>
  <c r="E41" i="15"/>
  <c r="E81" i="15"/>
  <c r="E82" i="15" s="1"/>
  <c r="E83" i="15" s="1"/>
  <c r="E84" i="15" s="1"/>
  <c r="E85" i="15" s="1"/>
  <c r="E86" i="15" s="1"/>
  <c r="E87" i="15" s="1"/>
  <c r="E88" i="15" s="1"/>
  <c r="E89" i="15" s="1"/>
  <c r="E90" i="15" s="1"/>
  <c r="E91" i="15" s="1"/>
  <c r="E92" i="15" s="1"/>
  <c r="E93" i="15" s="1"/>
  <c r="E94" i="15" s="1"/>
  <c r="E95" i="15" s="1"/>
  <c r="E96" i="15" s="1"/>
  <c r="E97" i="15" s="1"/>
  <c r="E98" i="15" s="1"/>
  <c r="E99" i="15" s="1"/>
  <c r="E100" i="15" s="1"/>
  <c r="E101" i="15" s="1"/>
  <c r="E102" i="15" s="1"/>
  <c r="E103" i="15" s="1"/>
  <c r="E104" i="15" s="1"/>
  <c r="E105" i="15" s="1"/>
  <c r="E106" i="15" s="1"/>
  <c r="E107" i="15" s="1"/>
  <c r="E108" i="15" s="1"/>
  <c r="E109" i="15" s="1"/>
  <c r="E110" i="15" s="1"/>
  <c r="E111" i="15" s="1"/>
  <c r="E112" i="15" s="1"/>
  <c r="E113" i="15" s="1"/>
  <c r="E114" i="15" s="1"/>
  <c r="E115" i="15" s="1"/>
  <c r="E116" i="15" s="1"/>
  <c r="E117" i="15" s="1"/>
  <c r="E118" i="15" s="1"/>
  <c r="E119" i="15" s="1"/>
  <c r="E120" i="15" s="1"/>
  <c r="E121" i="15" s="1"/>
  <c r="E122" i="15" s="1"/>
  <c r="E123" i="15" s="1"/>
  <c r="E124" i="15" s="1"/>
  <c r="E125" i="15" s="1"/>
  <c r="E126" i="15" s="1"/>
  <c r="E127" i="15" s="1"/>
  <c r="E128" i="15" s="1"/>
  <c r="E129" i="15" s="1"/>
  <c r="E130" i="15" s="1"/>
  <c r="E131" i="15" s="1"/>
  <c r="E132" i="15" s="1"/>
  <c r="E133" i="15" s="1"/>
  <c r="E134" i="15" s="1"/>
  <c r="E135" i="15" s="1"/>
  <c r="E136" i="15" s="1"/>
  <c r="E137" i="15" s="1"/>
  <c r="E138" i="15" s="1"/>
  <c r="E139" i="15" s="1"/>
  <c r="E140" i="15" s="1"/>
  <c r="E141" i="15" s="1"/>
  <c r="E142" i="15" s="1"/>
  <c r="E143" i="15" s="1"/>
  <c r="E144" i="15" s="1"/>
  <c r="E145" i="15" s="1"/>
  <c r="E146" i="15" s="1"/>
  <c r="E147" i="15" s="1"/>
  <c r="E148" i="15" s="1"/>
  <c r="E149" i="15" s="1"/>
  <c r="E150" i="15" s="1"/>
  <c r="E151" i="15" s="1"/>
  <c r="E152" i="15" s="1"/>
  <c r="E153" i="15" s="1"/>
  <c r="E154" i="15" s="1"/>
  <c r="E155" i="15" s="1"/>
  <c r="E156" i="15" s="1"/>
  <c r="E157" i="15" s="1"/>
  <c r="E158" i="15" s="1"/>
  <c r="E159" i="15" s="1"/>
  <c r="E160" i="15" s="1"/>
  <c r="E161" i="15" s="1"/>
  <c r="E162" i="15" s="1"/>
  <c r="E163" i="15" s="1"/>
  <c r="E164" i="15" s="1"/>
  <c r="E165" i="15" s="1"/>
  <c r="E166" i="15" s="1"/>
  <c r="E167" i="15" s="1"/>
  <c r="E168" i="15" s="1"/>
  <c r="E169" i="15" s="1"/>
  <c r="E170" i="15" s="1"/>
  <c r="E171" i="15" s="1"/>
  <c r="E172" i="15" s="1"/>
  <c r="E173" i="15" s="1"/>
  <c r="E174" i="15" s="1"/>
  <c r="E175" i="15" s="1"/>
  <c r="E176" i="15" s="1"/>
  <c r="E177" i="15" s="1"/>
  <c r="E178" i="15" s="1"/>
  <c r="E179" i="15" s="1"/>
  <c r="E180" i="15" s="1"/>
  <c r="E181" i="15" s="1"/>
  <c r="E182" i="15" s="1"/>
  <c r="E183" i="15" s="1"/>
  <c r="E184" i="15" s="1"/>
  <c r="E185" i="15" s="1"/>
  <c r="E186" i="15" s="1"/>
  <c r="E187" i="15" s="1"/>
  <c r="E188" i="15" s="1"/>
  <c r="E189" i="15" s="1"/>
  <c r="E190" i="15" s="1"/>
  <c r="E191" i="15" s="1"/>
  <c r="E192" i="15" s="1"/>
  <c r="E193" i="15" s="1"/>
  <c r="E194" i="15" s="1"/>
  <c r="E195" i="15" s="1"/>
  <c r="E196" i="15" s="1"/>
  <c r="E197" i="15" s="1"/>
  <c r="E198" i="15" s="1"/>
  <c r="E199" i="15" s="1"/>
  <c r="E200" i="15" s="1"/>
  <c r="E201" i="15" s="1"/>
  <c r="E202" i="15" s="1"/>
  <c r="E203" i="15" s="1"/>
  <c r="E204" i="15" s="1"/>
  <c r="E205" i="15" s="1"/>
  <c r="E206" i="15" s="1"/>
  <c r="E207" i="15" s="1"/>
  <c r="E208" i="15" s="1"/>
  <c r="E209" i="15" s="1"/>
  <c r="E210" i="15" s="1"/>
  <c r="E211" i="15" s="1"/>
  <c r="E212" i="15" s="1"/>
  <c r="E213" i="15" s="1"/>
  <c r="E214" i="15" s="1"/>
  <c r="E215" i="15" s="1"/>
  <c r="E216" i="15" s="1"/>
  <c r="E217" i="15" s="1"/>
  <c r="E218" i="15" s="1"/>
  <c r="E219" i="15" s="1"/>
  <c r="E220" i="15" s="1"/>
  <c r="E221" i="15" s="1"/>
  <c r="E222" i="15" s="1"/>
  <c r="E223" i="15" s="1"/>
  <c r="E224" i="15" s="1"/>
  <c r="E225" i="15" s="1"/>
  <c r="E226" i="15" s="1"/>
  <c r="E227" i="15" s="1"/>
  <c r="E228" i="15" s="1"/>
  <c r="E229" i="15" s="1"/>
  <c r="E230" i="15" s="1"/>
  <c r="E231" i="15" s="1"/>
  <c r="E232" i="15" s="1"/>
  <c r="E233" i="15" s="1"/>
  <c r="E234" i="15" s="1"/>
  <c r="E235" i="15" s="1"/>
  <c r="E236" i="15" s="1"/>
  <c r="E237" i="15" s="1"/>
  <c r="E238" i="15" s="1"/>
  <c r="E239" i="15" s="1"/>
  <c r="E240" i="15" s="1"/>
  <c r="E241" i="15" s="1"/>
  <c r="E242" i="15" s="1"/>
  <c r="E243" i="15" s="1"/>
  <c r="E244" i="15" s="1"/>
  <c r="E245" i="15" s="1"/>
  <c r="E246" i="15" s="1"/>
  <c r="E247" i="15" s="1"/>
  <c r="E248" i="15" s="1"/>
  <c r="E249" i="15" s="1"/>
  <c r="E250" i="15" s="1"/>
  <c r="E251" i="15" s="1"/>
  <c r="E252" i="15" s="1"/>
  <c r="E253" i="15" s="1"/>
  <c r="E254" i="15" s="1"/>
  <c r="E255" i="15" s="1"/>
  <c r="E256" i="15" s="1"/>
  <c r="E257" i="15" s="1"/>
  <c r="E258" i="15" s="1"/>
  <c r="E259" i="15" s="1"/>
  <c r="E260" i="15" s="1"/>
  <c r="E69" i="15"/>
  <c r="E40" i="15"/>
  <c r="E42" i="15" s="1"/>
  <c r="V75" i="15"/>
  <c r="W75" i="15" s="1"/>
  <c r="V74" i="15"/>
  <c r="W74" i="15" s="1"/>
  <c r="V77" i="15"/>
  <c r="W77" i="15" s="1"/>
  <c r="V84" i="14"/>
  <c r="V85" i="14"/>
  <c r="V87" i="14"/>
  <c r="V90" i="14"/>
  <c r="V82" i="14"/>
  <c r="H262" i="20"/>
  <c r="H44" i="20"/>
  <c r="I1" i="20"/>
  <c r="H6" i="20"/>
  <c r="H7" i="20" s="1"/>
  <c r="G9" i="20"/>
  <c r="G8" i="20"/>
  <c r="G10" i="20" s="1"/>
  <c r="C59" i="20"/>
  <c r="U58" i="20"/>
  <c r="I3" i="20"/>
  <c r="F25" i="20"/>
  <c r="F91" i="20" s="1"/>
  <c r="F23" i="20"/>
  <c r="F89" i="20" s="1"/>
  <c r="F21" i="20"/>
  <c r="F87" i="20" s="1"/>
  <c r="F19" i="20"/>
  <c r="F85" i="20" s="1"/>
  <c r="F17" i="20"/>
  <c r="F83" i="20" s="1"/>
  <c r="F15" i="20"/>
  <c r="F26" i="20"/>
  <c r="F92" i="20" s="1"/>
  <c r="F24" i="20"/>
  <c r="F90" i="20" s="1"/>
  <c r="F22" i="20"/>
  <c r="F88" i="20" s="1"/>
  <c r="F20" i="20"/>
  <c r="F86" i="20" s="1"/>
  <c r="F18" i="20"/>
  <c r="F84" i="20" s="1"/>
  <c r="F16" i="20"/>
  <c r="F82" i="20" s="1"/>
  <c r="E69" i="20"/>
  <c r="E40" i="20"/>
  <c r="E42" i="20" s="1"/>
  <c r="E41" i="20"/>
  <c r="E81" i="20"/>
  <c r="E82" i="20" s="1"/>
  <c r="E83" i="20" s="1"/>
  <c r="E84" i="20" s="1"/>
  <c r="E85" i="20" s="1"/>
  <c r="E86" i="20" s="1"/>
  <c r="E87" i="20" s="1"/>
  <c r="E88" i="20" s="1"/>
  <c r="E89" i="20" s="1"/>
  <c r="E90" i="20" s="1"/>
  <c r="E91" i="20" s="1"/>
  <c r="E92" i="20" s="1"/>
  <c r="E93" i="20" s="1"/>
  <c r="E94" i="20" s="1"/>
  <c r="E95" i="20" s="1"/>
  <c r="E96" i="20" s="1"/>
  <c r="E97" i="20" s="1"/>
  <c r="E98" i="20" s="1"/>
  <c r="E99" i="20" s="1"/>
  <c r="E100" i="20" s="1"/>
  <c r="E101" i="20" s="1"/>
  <c r="E102" i="20" s="1"/>
  <c r="E103" i="20" s="1"/>
  <c r="E104" i="20" s="1"/>
  <c r="E105" i="20" s="1"/>
  <c r="E106" i="20" s="1"/>
  <c r="E107" i="20" s="1"/>
  <c r="E108" i="20" s="1"/>
  <c r="E109" i="20" s="1"/>
  <c r="E110" i="20" s="1"/>
  <c r="E111" i="20" s="1"/>
  <c r="E112" i="20" s="1"/>
  <c r="E113" i="20" s="1"/>
  <c r="E114" i="20" s="1"/>
  <c r="E115" i="20" s="1"/>
  <c r="E116" i="20" s="1"/>
  <c r="E117" i="20" s="1"/>
  <c r="E118" i="20" s="1"/>
  <c r="E119" i="20" s="1"/>
  <c r="E120" i="20" s="1"/>
  <c r="E121" i="20" s="1"/>
  <c r="E122" i="20" s="1"/>
  <c r="E123" i="20" s="1"/>
  <c r="E124" i="20" s="1"/>
  <c r="E125" i="20" s="1"/>
  <c r="E126" i="20" s="1"/>
  <c r="E127" i="20" s="1"/>
  <c r="E128" i="20" s="1"/>
  <c r="E129" i="20" s="1"/>
  <c r="E130" i="20" s="1"/>
  <c r="E131" i="20" s="1"/>
  <c r="E132" i="20" s="1"/>
  <c r="E133" i="20" s="1"/>
  <c r="E134" i="20" s="1"/>
  <c r="E135" i="20" s="1"/>
  <c r="E136" i="20" s="1"/>
  <c r="E137" i="20" s="1"/>
  <c r="E138" i="20" s="1"/>
  <c r="E139" i="20" s="1"/>
  <c r="E140" i="20" s="1"/>
  <c r="E141" i="20" s="1"/>
  <c r="E142" i="20" s="1"/>
  <c r="E143" i="20" s="1"/>
  <c r="E144" i="20" s="1"/>
  <c r="E145" i="20" s="1"/>
  <c r="E146" i="20" s="1"/>
  <c r="E147" i="20" s="1"/>
  <c r="E148" i="20" s="1"/>
  <c r="E149" i="20" s="1"/>
  <c r="E150" i="20" s="1"/>
  <c r="E151" i="20" s="1"/>
  <c r="E152" i="20" s="1"/>
  <c r="E153" i="20" s="1"/>
  <c r="E154" i="20" s="1"/>
  <c r="E155" i="20" s="1"/>
  <c r="E156" i="20" s="1"/>
  <c r="E157" i="20" s="1"/>
  <c r="E158" i="20" s="1"/>
  <c r="E159" i="20" s="1"/>
  <c r="E160" i="20" s="1"/>
  <c r="E161" i="20" s="1"/>
  <c r="E162" i="20" s="1"/>
  <c r="E163" i="20" s="1"/>
  <c r="E164" i="20" s="1"/>
  <c r="E165" i="20" s="1"/>
  <c r="E166" i="20" s="1"/>
  <c r="E167" i="20" s="1"/>
  <c r="E168" i="20" s="1"/>
  <c r="E169" i="20" s="1"/>
  <c r="E170" i="20" s="1"/>
  <c r="E171" i="20" s="1"/>
  <c r="E172" i="20" s="1"/>
  <c r="E173" i="20" s="1"/>
  <c r="E174" i="20" s="1"/>
  <c r="E175" i="20" s="1"/>
  <c r="E176" i="20" s="1"/>
  <c r="E177" i="20" s="1"/>
  <c r="E178" i="20" s="1"/>
  <c r="E179" i="20" s="1"/>
  <c r="E180" i="20" s="1"/>
  <c r="E181" i="20" s="1"/>
  <c r="E182" i="20" s="1"/>
  <c r="E183" i="20" s="1"/>
  <c r="E184" i="20" s="1"/>
  <c r="E185" i="20" s="1"/>
  <c r="E186" i="20" s="1"/>
  <c r="E187" i="20" s="1"/>
  <c r="E188" i="20" s="1"/>
  <c r="E189" i="20" s="1"/>
  <c r="E190" i="20" s="1"/>
  <c r="E191" i="20" s="1"/>
  <c r="E192" i="20" s="1"/>
  <c r="E193" i="20" s="1"/>
  <c r="E194" i="20" s="1"/>
  <c r="E195" i="20" s="1"/>
  <c r="E196" i="20" s="1"/>
  <c r="E197" i="20" s="1"/>
  <c r="E198" i="20" s="1"/>
  <c r="E199" i="20" s="1"/>
  <c r="E200" i="20" s="1"/>
  <c r="E201" i="20" s="1"/>
  <c r="E202" i="20" s="1"/>
  <c r="E203" i="20" s="1"/>
  <c r="E204" i="20" s="1"/>
  <c r="E205" i="20" s="1"/>
  <c r="E206" i="20" s="1"/>
  <c r="E207" i="20" s="1"/>
  <c r="E208" i="20" s="1"/>
  <c r="E209" i="20" s="1"/>
  <c r="E210" i="20" s="1"/>
  <c r="E211" i="20" s="1"/>
  <c r="E212" i="20" s="1"/>
  <c r="E213" i="20" s="1"/>
  <c r="E214" i="20" s="1"/>
  <c r="E215" i="20" s="1"/>
  <c r="E216" i="20" s="1"/>
  <c r="E217" i="20" s="1"/>
  <c r="E218" i="20" s="1"/>
  <c r="E219" i="20" s="1"/>
  <c r="E220" i="20" s="1"/>
  <c r="E221" i="20" s="1"/>
  <c r="E222" i="20" s="1"/>
  <c r="E223" i="20" s="1"/>
  <c r="E224" i="20" s="1"/>
  <c r="E225" i="20" s="1"/>
  <c r="E226" i="20" s="1"/>
  <c r="E227" i="20" s="1"/>
  <c r="E228" i="20" s="1"/>
  <c r="E229" i="20" s="1"/>
  <c r="E230" i="20" s="1"/>
  <c r="E231" i="20" s="1"/>
  <c r="E232" i="20" s="1"/>
  <c r="E233" i="20" s="1"/>
  <c r="E234" i="20" s="1"/>
  <c r="E235" i="20" s="1"/>
  <c r="E236" i="20" s="1"/>
  <c r="E237" i="20" s="1"/>
  <c r="E238" i="20" s="1"/>
  <c r="E239" i="20" s="1"/>
  <c r="E240" i="20" s="1"/>
  <c r="E241" i="20" s="1"/>
  <c r="E242" i="20" s="1"/>
  <c r="E243" i="20" s="1"/>
  <c r="E244" i="20" s="1"/>
  <c r="E245" i="20" s="1"/>
  <c r="E246" i="20" s="1"/>
  <c r="E247" i="20" s="1"/>
  <c r="E248" i="20" s="1"/>
  <c r="E249" i="20" s="1"/>
  <c r="E250" i="20" s="1"/>
  <c r="E251" i="20" s="1"/>
  <c r="E252" i="20" s="1"/>
  <c r="E253" i="20" s="1"/>
  <c r="E254" i="20" s="1"/>
  <c r="E255" i="20" s="1"/>
  <c r="E256" i="20" s="1"/>
  <c r="E257" i="20" s="1"/>
  <c r="E258" i="20" s="1"/>
  <c r="E259" i="20" s="1"/>
  <c r="E260" i="20" s="1"/>
  <c r="F35" i="20"/>
  <c r="F36" i="20"/>
  <c r="F32" i="20"/>
  <c r="F28" i="20"/>
  <c r="F37" i="20"/>
  <c r="F38" i="20"/>
  <c r="F34" i="20"/>
  <c r="F30" i="20"/>
  <c r="F33" i="20"/>
  <c r="F31" i="20"/>
  <c r="F29" i="20"/>
  <c r="F27" i="20"/>
  <c r="Y60" i="19"/>
  <c r="Y61" i="19"/>
  <c r="Y57" i="19"/>
  <c r="Y62" i="19"/>
  <c r="Y58" i="19"/>
  <c r="X57" i="19"/>
  <c r="Y59" i="19"/>
  <c r="Y66" i="19"/>
  <c r="X61" i="19"/>
  <c r="X73" i="19" s="1"/>
  <c r="X85" i="19" s="1"/>
  <c r="X63" i="19"/>
  <c r="X75" i="19" s="1"/>
  <c r="Y68" i="19"/>
  <c r="W84" i="19"/>
  <c r="H9" i="19"/>
  <c r="H8" i="19"/>
  <c r="H10" i="19" s="1"/>
  <c r="C59" i="19"/>
  <c r="U58" i="19"/>
  <c r="W90" i="19"/>
  <c r="Y71" i="19"/>
  <c r="X66" i="19"/>
  <c r="X78" i="19" s="1"/>
  <c r="Y67" i="19"/>
  <c r="X62" i="19"/>
  <c r="X74" i="19" s="1"/>
  <c r="X82" i="19"/>
  <c r="Y70" i="19"/>
  <c r="X89" i="19"/>
  <c r="X71" i="19"/>
  <c r="X83" i="19" s="1"/>
  <c r="X64" i="19"/>
  <c r="X76" i="19" s="1"/>
  <c r="X88" i="19" s="1"/>
  <c r="Y69" i="19"/>
  <c r="Y65" i="19"/>
  <c r="X60" i="19"/>
  <c r="X72" i="19" s="1"/>
  <c r="G35" i="19"/>
  <c r="G31" i="19"/>
  <c r="G27" i="19"/>
  <c r="G36" i="19"/>
  <c r="G32" i="19"/>
  <c r="G28" i="19"/>
  <c r="G37" i="19"/>
  <c r="G33" i="19"/>
  <c r="G29" i="19"/>
  <c r="G38" i="19"/>
  <c r="G34" i="19"/>
  <c r="G30" i="19"/>
  <c r="F40" i="19"/>
  <c r="F42" i="19" s="1"/>
  <c r="F81" i="19"/>
  <c r="I262" i="19"/>
  <c r="I44" i="19"/>
  <c r="I6" i="19"/>
  <c r="I7" i="19" s="1"/>
  <c r="J1" i="19"/>
  <c r="F93" i="19"/>
  <c r="F94" i="19" s="1"/>
  <c r="F95" i="19" s="1"/>
  <c r="F96" i="19" s="1"/>
  <c r="F97" i="19" s="1"/>
  <c r="F98" i="19" s="1"/>
  <c r="F99" i="19" s="1"/>
  <c r="F100" i="19" s="1"/>
  <c r="F101" i="19" s="1"/>
  <c r="F102" i="19" s="1"/>
  <c r="F103" i="19" s="1"/>
  <c r="F104" i="19" s="1"/>
  <c r="F105" i="19" s="1"/>
  <c r="F106" i="19" s="1"/>
  <c r="F107" i="19" s="1"/>
  <c r="F108" i="19" s="1"/>
  <c r="F109" i="19" s="1"/>
  <c r="F110" i="19" s="1"/>
  <c r="F111" i="19" s="1"/>
  <c r="F112" i="19" s="1"/>
  <c r="F113" i="19" s="1"/>
  <c r="F114" i="19" s="1"/>
  <c r="F115" i="19" s="1"/>
  <c r="F116" i="19" s="1"/>
  <c r="F117" i="19" s="1"/>
  <c r="F118" i="19" s="1"/>
  <c r="F119" i="19" s="1"/>
  <c r="F120" i="19" s="1"/>
  <c r="F121" i="19" s="1"/>
  <c r="F122" i="19" s="1"/>
  <c r="F123" i="19" s="1"/>
  <c r="F124" i="19" s="1"/>
  <c r="F125" i="19" s="1"/>
  <c r="F126" i="19" s="1"/>
  <c r="F127" i="19" s="1"/>
  <c r="F128" i="19" s="1"/>
  <c r="F129" i="19" s="1"/>
  <c r="F130" i="19" s="1"/>
  <c r="F131" i="19" s="1"/>
  <c r="F132" i="19" s="1"/>
  <c r="F133" i="19" s="1"/>
  <c r="F134" i="19" s="1"/>
  <c r="F135" i="19" s="1"/>
  <c r="F136" i="19" s="1"/>
  <c r="F137" i="19" s="1"/>
  <c r="F138" i="19" s="1"/>
  <c r="F139" i="19" s="1"/>
  <c r="F140" i="19" s="1"/>
  <c r="F141" i="19" s="1"/>
  <c r="F142" i="19" s="1"/>
  <c r="F143" i="19" s="1"/>
  <c r="F144" i="19" s="1"/>
  <c r="F145" i="19" s="1"/>
  <c r="F146" i="19" s="1"/>
  <c r="F147" i="19" s="1"/>
  <c r="F148" i="19" s="1"/>
  <c r="F149" i="19" s="1"/>
  <c r="F150" i="19" s="1"/>
  <c r="F151" i="19" s="1"/>
  <c r="F152" i="19" s="1"/>
  <c r="F153" i="19" s="1"/>
  <c r="F154" i="19" s="1"/>
  <c r="F155" i="19" s="1"/>
  <c r="F156" i="19" s="1"/>
  <c r="F157" i="19" s="1"/>
  <c r="F158" i="19" s="1"/>
  <c r="F159" i="19" s="1"/>
  <c r="F160" i="19" s="1"/>
  <c r="F161" i="19" s="1"/>
  <c r="F162" i="19" s="1"/>
  <c r="F163" i="19" s="1"/>
  <c r="F164" i="19" s="1"/>
  <c r="F165" i="19" s="1"/>
  <c r="F166" i="19" s="1"/>
  <c r="F167" i="19" s="1"/>
  <c r="F168" i="19" s="1"/>
  <c r="F169" i="19" s="1"/>
  <c r="F170" i="19" s="1"/>
  <c r="F171" i="19" s="1"/>
  <c r="F172" i="19" s="1"/>
  <c r="F173" i="19" s="1"/>
  <c r="F174" i="19" s="1"/>
  <c r="F175" i="19" s="1"/>
  <c r="F176" i="19" s="1"/>
  <c r="F177" i="19" s="1"/>
  <c r="F178" i="19" s="1"/>
  <c r="F179" i="19" s="1"/>
  <c r="F180" i="19" s="1"/>
  <c r="F181" i="19" s="1"/>
  <c r="F182" i="19" s="1"/>
  <c r="F183" i="19" s="1"/>
  <c r="F184" i="19" s="1"/>
  <c r="F185" i="19" s="1"/>
  <c r="F186" i="19" s="1"/>
  <c r="F187" i="19" s="1"/>
  <c r="F188" i="19" s="1"/>
  <c r="F189" i="19" s="1"/>
  <c r="F190" i="19" s="1"/>
  <c r="F191" i="19" s="1"/>
  <c r="F192" i="19" s="1"/>
  <c r="F193" i="19" s="1"/>
  <c r="F194" i="19" s="1"/>
  <c r="F195" i="19" s="1"/>
  <c r="F196" i="19" s="1"/>
  <c r="F197" i="19" s="1"/>
  <c r="F198" i="19" s="1"/>
  <c r="F199" i="19" s="1"/>
  <c r="F200" i="19" s="1"/>
  <c r="F201" i="19" s="1"/>
  <c r="F202" i="19" s="1"/>
  <c r="F203" i="19" s="1"/>
  <c r="F204" i="19" s="1"/>
  <c r="F205" i="19" s="1"/>
  <c r="F206" i="19" s="1"/>
  <c r="F207" i="19" s="1"/>
  <c r="F208" i="19" s="1"/>
  <c r="F209" i="19" s="1"/>
  <c r="F210" i="19" s="1"/>
  <c r="F211" i="19" s="1"/>
  <c r="F212" i="19" s="1"/>
  <c r="F213" i="19" s="1"/>
  <c r="F214" i="19" s="1"/>
  <c r="F215" i="19" s="1"/>
  <c r="F216" i="19" s="1"/>
  <c r="F217" i="19" s="1"/>
  <c r="F218" i="19" s="1"/>
  <c r="F219" i="19" s="1"/>
  <c r="F220" i="19" s="1"/>
  <c r="F221" i="19" s="1"/>
  <c r="F222" i="19" s="1"/>
  <c r="F223" i="19" s="1"/>
  <c r="F224" i="19" s="1"/>
  <c r="F225" i="19" s="1"/>
  <c r="F226" i="19" s="1"/>
  <c r="F227" i="19" s="1"/>
  <c r="F228" i="19" s="1"/>
  <c r="F229" i="19" s="1"/>
  <c r="F230" i="19" s="1"/>
  <c r="F231" i="19" s="1"/>
  <c r="F232" i="19" s="1"/>
  <c r="F233" i="19" s="1"/>
  <c r="F234" i="19" s="1"/>
  <c r="F235" i="19" s="1"/>
  <c r="F236" i="19" s="1"/>
  <c r="F237" i="19" s="1"/>
  <c r="F238" i="19" s="1"/>
  <c r="F239" i="19" s="1"/>
  <c r="F240" i="19" s="1"/>
  <c r="F241" i="19" s="1"/>
  <c r="F242" i="19" s="1"/>
  <c r="F243" i="19" s="1"/>
  <c r="F244" i="19" s="1"/>
  <c r="F245" i="19" s="1"/>
  <c r="F246" i="19" s="1"/>
  <c r="F247" i="19" s="1"/>
  <c r="F248" i="19" s="1"/>
  <c r="F249" i="19" s="1"/>
  <c r="F250" i="19" s="1"/>
  <c r="F251" i="19" s="1"/>
  <c r="F252" i="19" s="1"/>
  <c r="F253" i="19" s="1"/>
  <c r="F254" i="19" s="1"/>
  <c r="F255" i="19" s="1"/>
  <c r="F256" i="19" s="1"/>
  <c r="F257" i="19" s="1"/>
  <c r="F258" i="19" s="1"/>
  <c r="F259" i="19" s="1"/>
  <c r="F260" i="19" s="1"/>
  <c r="F41" i="19"/>
  <c r="G25" i="19"/>
  <c r="G103" i="19" s="1"/>
  <c r="G23" i="19"/>
  <c r="G101" i="19" s="1"/>
  <c r="G21" i="19"/>
  <c r="G99" i="19" s="1"/>
  <c r="G19" i="19"/>
  <c r="G97" i="19" s="1"/>
  <c r="G17" i="19"/>
  <c r="G95" i="19" s="1"/>
  <c r="G15" i="19"/>
  <c r="G26" i="19"/>
  <c r="G104" i="19" s="1"/>
  <c r="G24" i="19"/>
  <c r="G102" i="19" s="1"/>
  <c r="G22" i="19"/>
  <c r="G100" i="19" s="1"/>
  <c r="G20" i="19"/>
  <c r="G98" i="19" s="1"/>
  <c r="G18" i="19"/>
  <c r="G96" i="19" s="1"/>
  <c r="G16" i="19"/>
  <c r="G94" i="19" s="1"/>
  <c r="W86" i="19"/>
  <c r="X92" i="19"/>
  <c r="Y78" i="19"/>
  <c r="X67" i="19"/>
  <c r="X79" i="19" s="1"/>
  <c r="X91" i="19" s="1"/>
  <c r="Y72" i="19"/>
  <c r="W81" i="19"/>
  <c r="Y73" i="19"/>
  <c r="J3" i="19"/>
  <c r="Y74" i="19"/>
  <c r="X69" i="19"/>
  <c r="W87" i="19"/>
  <c r="Y63" i="19"/>
  <c r="Y64" i="19"/>
  <c r="H26" i="18"/>
  <c r="H116" i="18" s="1"/>
  <c r="H24" i="18"/>
  <c r="H114" i="18" s="1"/>
  <c r="H22" i="18"/>
  <c r="H112" i="18" s="1"/>
  <c r="H20" i="18"/>
  <c r="H110" i="18" s="1"/>
  <c r="H18" i="18"/>
  <c r="H108" i="18" s="1"/>
  <c r="H16" i="18"/>
  <c r="H106" i="18" s="1"/>
  <c r="H25" i="18"/>
  <c r="H115" i="18" s="1"/>
  <c r="H23" i="18"/>
  <c r="H113" i="18" s="1"/>
  <c r="H21" i="18"/>
  <c r="H111" i="18" s="1"/>
  <c r="H19" i="18"/>
  <c r="H109" i="18" s="1"/>
  <c r="H17" i="18"/>
  <c r="H107" i="18" s="1"/>
  <c r="H15" i="18"/>
  <c r="U58" i="18"/>
  <c r="C59" i="18"/>
  <c r="J262" i="18"/>
  <c r="J44" i="18"/>
  <c r="K1" i="18"/>
  <c r="J6" i="18"/>
  <c r="J7" i="18" s="1"/>
  <c r="G93" i="18"/>
  <c r="G40" i="18"/>
  <c r="G42" i="18" s="1"/>
  <c r="I8" i="18"/>
  <c r="I10" i="18" s="1"/>
  <c r="I9" i="18"/>
  <c r="G105" i="18"/>
  <c r="G106" i="18" s="1"/>
  <c r="G107" i="18" s="1"/>
  <c r="G108" i="18" s="1"/>
  <c r="G109" i="18" s="1"/>
  <c r="G110" i="18" s="1"/>
  <c r="G111" i="18" s="1"/>
  <c r="G112" i="18" s="1"/>
  <c r="G113" i="18" s="1"/>
  <c r="G114" i="18" s="1"/>
  <c r="G115" i="18" s="1"/>
  <c r="G116" i="18" s="1"/>
  <c r="G117" i="18" s="1"/>
  <c r="G118" i="18" s="1"/>
  <c r="G119" i="18" s="1"/>
  <c r="G120" i="18" s="1"/>
  <c r="G121" i="18" s="1"/>
  <c r="G122" i="18" s="1"/>
  <c r="G123" i="18" s="1"/>
  <c r="G124" i="18" s="1"/>
  <c r="G125" i="18" s="1"/>
  <c r="G126" i="18" s="1"/>
  <c r="G127" i="18" s="1"/>
  <c r="G128" i="18" s="1"/>
  <c r="G129" i="18" s="1"/>
  <c r="G130" i="18" s="1"/>
  <c r="G131" i="18" s="1"/>
  <c r="G132" i="18" s="1"/>
  <c r="G133" i="18" s="1"/>
  <c r="G134" i="18" s="1"/>
  <c r="G135" i="18" s="1"/>
  <c r="G136" i="18" s="1"/>
  <c r="G137" i="18" s="1"/>
  <c r="G138" i="18" s="1"/>
  <c r="G139" i="18" s="1"/>
  <c r="G140" i="18" s="1"/>
  <c r="G141" i="18" s="1"/>
  <c r="G142" i="18" s="1"/>
  <c r="G143" i="18" s="1"/>
  <c r="G144" i="18" s="1"/>
  <c r="G145" i="18" s="1"/>
  <c r="G146" i="18" s="1"/>
  <c r="G147" i="18" s="1"/>
  <c r="G148" i="18" s="1"/>
  <c r="G149" i="18" s="1"/>
  <c r="G150" i="18" s="1"/>
  <c r="G151" i="18" s="1"/>
  <c r="G152" i="18" s="1"/>
  <c r="G153" i="18" s="1"/>
  <c r="G154" i="18" s="1"/>
  <c r="G155" i="18" s="1"/>
  <c r="G156" i="18" s="1"/>
  <c r="G157" i="18" s="1"/>
  <c r="G158" i="18" s="1"/>
  <c r="G159" i="18" s="1"/>
  <c r="G160" i="18" s="1"/>
  <c r="G161" i="18" s="1"/>
  <c r="G162" i="18" s="1"/>
  <c r="G163" i="18" s="1"/>
  <c r="G164" i="18" s="1"/>
  <c r="G165" i="18" s="1"/>
  <c r="G166" i="18" s="1"/>
  <c r="G167" i="18" s="1"/>
  <c r="G168" i="18" s="1"/>
  <c r="G169" i="18" s="1"/>
  <c r="G170" i="18" s="1"/>
  <c r="G171" i="18" s="1"/>
  <c r="G172" i="18" s="1"/>
  <c r="G173" i="18" s="1"/>
  <c r="G174" i="18" s="1"/>
  <c r="G175" i="18" s="1"/>
  <c r="G176" i="18" s="1"/>
  <c r="G177" i="18" s="1"/>
  <c r="G178" i="18" s="1"/>
  <c r="G179" i="18" s="1"/>
  <c r="G180" i="18" s="1"/>
  <c r="G181" i="18" s="1"/>
  <c r="G182" i="18" s="1"/>
  <c r="G183" i="18" s="1"/>
  <c r="G184" i="18" s="1"/>
  <c r="G185" i="18" s="1"/>
  <c r="G186" i="18" s="1"/>
  <c r="G187" i="18" s="1"/>
  <c r="G188" i="18" s="1"/>
  <c r="G189" i="18" s="1"/>
  <c r="G190" i="18" s="1"/>
  <c r="G191" i="18" s="1"/>
  <c r="G192" i="18" s="1"/>
  <c r="G193" i="18" s="1"/>
  <c r="G194" i="18" s="1"/>
  <c r="G195" i="18" s="1"/>
  <c r="G196" i="18" s="1"/>
  <c r="G197" i="18" s="1"/>
  <c r="G198" i="18" s="1"/>
  <c r="G199" i="18" s="1"/>
  <c r="G200" i="18" s="1"/>
  <c r="G201" i="18" s="1"/>
  <c r="G202" i="18" s="1"/>
  <c r="G203" i="18" s="1"/>
  <c r="G204" i="18" s="1"/>
  <c r="G205" i="18" s="1"/>
  <c r="G206" i="18" s="1"/>
  <c r="G207" i="18" s="1"/>
  <c r="G208" i="18" s="1"/>
  <c r="G209" i="18" s="1"/>
  <c r="G210" i="18" s="1"/>
  <c r="G211" i="18" s="1"/>
  <c r="G212" i="18" s="1"/>
  <c r="G213" i="18" s="1"/>
  <c r="G214" i="18" s="1"/>
  <c r="G215" i="18" s="1"/>
  <c r="G216" i="18" s="1"/>
  <c r="G217" i="18" s="1"/>
  <c r="G218" i="18" s="1"/>
  <c r="G219" i="18" s="1"/>
  <c r="G220" i="18" s="1"/>
  <c r="G221" i="18" s="1"/>
  <c r="G222" i="18" s="1"/>
  <c r="G223" i="18" s="1"/>
  <c r="G224" i="18" s="1"/>
  <c r="G225" i="18" s="1"/>
  <c r="G226" i="18" s="1"/>
  <c r="G227" i="18" s="1"/>
  <c r="G228" i="18" s="1"/>
  <c r="G229" i="18" s="1"/>
  <c r="G230" i="18" s="1"/>
  <c r="G231" i="18" s="1"/>
  <c r="G232" i="18" s="1"/>
  <c r="G233" i="18" s="1"/>
  <c r="G234" i="18" s="1"/>
  <c r="G235" i="18" s="1"/>
  <c r="G236" i="18" s="1"/>
  <c r="G237" i="18" s="1"/>
  <c r="G238" i="18" s="1"/>
  <c r="G239" i="18" s="1"/>
  <c r="G240" i="18" s="1"/>
  <c r="G241" i="18" s="1"/>
  <c r="G242" i="18" s="1"/>
  <c r="G243" i="18" s="1"/>
  <c r="G244" i="18" s="1"/>
  <c r="G245" i="18" s="1"/>
  <c r="G246" i="18" s="1"/>
  <c r="G247" i="18" s="1"/>
  <c r="G248" i="18" s="1"/>
  <c r="G249" i="18" s="1"/>
  <c r="G250" i="18" s="1"/>
  <c r="G251" i="18" s="1"/>
  <c r="G252" i="18" s="1"/>
  <c r="G253" i="18" s="1"/>
  <c r="G254" i="18" s="1"/>
  <c r="G255" i="18" s="1"/>
  <c r="G256" i="18" s="1"/>
  <c r="G257" i="18" s="1"/>
  <c r="G258" i="18" s="1"/>
  <c r="G259" i="18" s="1"/>
  <c r="G260" i="18" s="1"/>
  <c r="G41" i="18"/>
  <c r="H36" i="18"/>
  <c r="H32" i="18"/>
  <c r="H37" i="18"/>
  <c r="H33" i="18"/>
  <c r="H38" i="18"/>
  <c r="H34" i="18"/>
  <c r="H35" i="18"/>
  <c r="H31" i="18"/>
  <c r="H30" i="18"/>
  <c r="H27" i="18"/>
  <c r="H28" i="18"/>
  <c r="H29" i="18"/>
  <c r="I25" i="17"/>
  <c r="I127" i="17" s="1"/>
  <c r="I23" i="17"/>
  <c r="I125" i="17" s="1"/>
  <c r="I21" i="17"/>
  <c r="I123" i="17" s="1"/>
  <c r="I19" i="17"/>
  <c r="I121" i="17" s="1"/>
  <c r="I17" i="17"/>
  <c r="I119" i="17" s="1"/>
  <c r="I15" i="17"/>
  <c r="I26" i="17"/>
  <c r="I128" i="17" s="1"/>
  <c r="I24" i="17"/>
  <c r="I126" i="17" s="1"/>
  <c r="I22" i="17"/>
  <c r="I124" i="17" s="1"/>
  <c r="I20" i="17"/>
  <c r="I122" i="17" s="1"/>
  <c r="I18" i="17"/>
  <c r="I120" i="17" s="1"/>
  <c r="I16" i="17"/>
  <c r="I118" i="17" s="1"/>
  <c r="H105" i="17"/>
  <c r="H40" i="17"/>
  <c r="H42" i="17" s="1"/>
  <c r="Y95" i="17"/>
  <c r="Y96" i="17"/>
  <c r="X91" i="17"/>
  <c r="X99" i="17"/>
  <c r="X89" i="17"/>
  <c r="Y94" i="17"/>
  <c r="W121" i="17"/>
  <c r="W128" i="17"/>
  <c r="Y93" i="17"/>
  <c r="X88" i="17"/>
  <c r="W116" i="17"/>
  <c r="X81" i="17"/>
  <c r="X93" i="17" s="1"/>
  <c r="Y86" i="17"/>
  <c r="H3" i="17"/>
  <c r="Y88" i="17"/>
  <c r="X83" i="17"/>
  <c r="X95" i="17" s="1"/>
  <c r="Z68" i="17"/>
  <c r="Y98" i="17"/>
  <c r="X86" i="17"/>
  <c r="Y91" i="17"/>
  <c r="W110" i="17"/>
  <c r="Y97" i="17"/>
  <c r="W105" i="17"/>
  <c r="Y99" i="17" s="1"/>
  <c r="J9" i="17"/>
  <c r="J8" i="17"/>
  <c r="J10" i="17" s="1"/>
  <c r="Y89" i="17"/>
  <c r="X84" i="17"/>
  <c r="X96" i="17" s="1"/>
  <c r="X108" i="17" s="1"/>
  <c r="W126" i="17"/>
  <c r="W125" i="17"/>
  <c r="W119" i="17"/>
  <c r="Y90" i="17"/>
  <c r="W109" i="17"/>
  <c r="Y80" i="17"/>
  <c r="Y78" i="17"/>
  <c r="W107" i="17"/>
  <c r="W115" i="17"/>
  <c r="X101" i="17"/>
  <c r="Y79" i="17"/>
  <c r="Y83" i="17"/>
  <c r="H117" i="17"/>
  <c r="H118" i="17" s="1"/>
  <c r="H119" i="17" s="1"/>
  <c r="H120" i="17" s="1"/>
  <c r="H121" i="17" s="1"/>
  <c r="H122" i="17" s="1"/>
  <c r="H123" i="17" s="1"/>
  <c r="H124" i="17" s="1"/>
  <c r="H125" i="17" s="1"/>
  <c r="H126" i="17" s="1"/>
  <c r="H127" i="17" s="1"/>
  <c r="H128" i="17" s="1"/>
  <c r="H129" i="17" s="1"/>
  <c r="H130" i="17" s="1"/>
  <c r="H131" i="17" s="1"/>
  <c r="H132" i="17" s="1"/>
  <c r="H133" i="17" s="1"/>
  <c r="H134" i="17" s="1"/>
  <c r="H135" i="17" s="1"/>
  <c r="H136" i="17" s="1"/>
  <c r="H137" i="17" s="1"/>
  <c r="H138" i="17" s="1"/>
  <c r="H139" i="17" s="1"/>
  <c r="H140" i="17" s="1"/>
  <c r="H141" i="17" s="1"/>
  <c r="H142" i="17" s="1"/>
  <c r="H143" i="17" s="1"/>
  <c r="H144" i="17" s="1"/>
  <c r="H145" i="17" s="1"/>
  <c r="H146" i="17" s="1"/>
  <c r="H147" i="17" s="1"/>
  <c r="H148" i="17" s="1"/>
  <c r="H149" i="17" s="1"/>
  <c r="H150" i="17" s="1"/>
  <c r="H151" i="17" s="1"/>
  <c r="H152" i="17" s="1"/>
  <c r="H153" i="17" s="1"/>
  <c r="H154" i="17" s="1"/>
  <c r="H155" i="17" s="1"/>
  <c r="H156" i="17" s="1"/>
  <c r="H157" i="17" s="1"/>
  <c r="H158" i="17" s="1"/>
  <c r="H159" i="17" s="1"/>
  <c r="H160" i="17" s="1"/>
  <c r="H161" i="17" s="1"/>
  <c r="H162" i="17" s="1"/>
  <c r="H163" i="17" s="1"/>
  <c r="H164" i="17" s="1"/>
  <c r="H165" i="17" s="1"/>
  <c r="H166" i="17" s="1"/>
  <c r="H167" i="17" s="1"/>
  <c r="H168" i="17" s="1"/>
  <c r="H169" i="17" s="1"/>
  <c r="H170" i="17" s="1"/>
  <c r="H171" i="17" s="1"/>
  <c r="H172" i="17" s="1"/>
  <c r="H173" i="17" s="1"/>
  <c r="H174" i="17" s="1"/>
  <c r="H175" i="17" s="1"/>
  <c r="H176" i="17" s="1"/>
  <c r="H177" i="17" s="1"/>
  <c r="H178" i="17" s="1"/>
  <c r="H179" i="17" s="1"/>
  <c r="H180" i="17" s="1"/>
  <c r="H181" i="17" s="1"/>
  <c r="H182" i="17" s="1"/>
  <c r="H183" i="17" s="1"/>
  <c r="H184" i="17" s="1"/>
  <c r="H185" i="17" s="1"/>
  <c r="H186" i="17" s="1"/>
  <c r="H187" i="17" s="1"/>
  <c r="H188" i="17" s="1"/>
  <c r="H189" i="17" s="1"/>
  <c r="H190" i="17" s="1"/>
  <c r="H191" i="17" s="1"/>
  <c r="H192" i="17" s="1"/>
  <c r="H193" i="17" s="1"/>
  <c r="H194" i="17" s="1"/>
  <c r="H195" i="17" s="1"/>
  <c r="H196" i="17" s="1"/>
  <c r="H197" i="17" s="1"/>
  <c r="H198" i="17" s="1"/>
  <c r="H199" i="17" s="1"/>
  <c r="H200" i="17" s="1"/>
  <c r="H201" i="17" s="1"/>
  <c r="H202" i="17" s="1"/>
  <c r="H203" i="17" s="1"/>
  <c r="H204" i="17" s="1"/>
  <c r="H205" i="17" s="1"/>
  <c r="H206" i="17" s="1"/>
  <c r="H207" i="17" s="1"/>
  <c r="H208" i="17" s="1"/>
  <c r="H209" i="17" s="1"/>
  <c r="H210" i="17" s="1"/>
  <c r="H211" i="17" s="1"/>
  <c r="H212" i="17" s="1"/>
  <c r="H213" i="17" s="1"/>
  <c r="H214" i="17" s="1"/>
  <c r="H215" i="17" s="1"/>
  <c r="H216" i="17" s="1"/>
  <c r="H217" i="17" s="1"/>
  <c r="H218" i="17" s="1"/>
  <c r="H219" i="17" s="1"/>
  <c r="H220" i="17" s="1"/>
  <c r="H221" i="17" s="1"/>
  <c r="H222" i="17" s="1"/>
  <c r="H223" i="17" s="1"/>
  <c r="H224" i="17" s="1"/>
  <c r="H225" i="17" s="1"/>
  <c r="H226" i="17" s="1"/>
  <c r="H227" i="17" s="1"/>
  <c r="H228" i="17" s="1"/>
  <c r="H229" i="17" s="1"/>
  <c r="H230" i="17" s="1"/>
  <c r="H231" i="17" s="1"/>
  <c r="H232" i="17" s="1"/>
  <c r="H233" i="17" s="1"/>
  <c r="H234" i="17" s="1"/>
  <c r="H235" i="17" s="1"/>
  <c r="H236" i="17" s="1"/>
  <c r="H237" i="17" s="1"/>
  <c r="H238" i="17" s="1"/>
  <c r="H239" i="17" s="1"/>
  <c r="H240" i="17" s="1"/>
  <c r="H241" i="17" s="1"/>
  <c r="H242" i="17" s="1"/>
  <c r="H243" i="17" s="1"/>
  <c r="H244" i="17" s="1"/>
  <c r="H245" i="17" s="1"/>
  <c r="H246" i="17" s="1"/>
  <c r="H247" i="17" s="1"/>
  <c r="H248" i="17" s="1"/>
  <c r="H249" i="17" s="1"/>
  <c r="H250" i="17" s="1"/>
  <c r="H251" i="17" s="1"/>
  <c r="H252" i="17" s="1"/>
  <c r="H253" i="17" s="1"/>
  <c r="H254" i="17" s="1"/>
  <c r="H255" i="17" s="1"/>
  <c r="H256" i="17" s="1"/>
  <c r="H257" i="17" s="1"/>
  <c r="H258" i="17" s="1"/>
  <c r="H259" i="17" s="1"/>
  <c r="H260" i="17" s="1"/>
  <c r="W117" i="17"/>
  <c r="H41" i="17"/>
  <c r="W120" i="17"/>
  <c r="W123" i="17"/>
  <c r="W112" i="17"/>
  <c r="X97" i="17"/>
  <c r="Y81" i="17"/>
  <c r="Y84" i="17"/>
  <c r="X111" i="17"/>
  <c r="X98" i="17"/>
  <c r="X100" i="17"/>
  <c r="Y107" i="17"/>
  <c r="X102" i="17"/>
  <c r="X114" i="17" s="1"/>
  <c r="Y82" i="17"/>
  <c r="Y92" i="17"/>
  <c r="Z80" i="17"/>
  <c r="X103" i="17"/>
  <c r="I38" i="17"/>
  <c r="I34" i="17"/>
  <c r="I30" i="17"/>
  <c r="I35" i="17"/>
  <c r="I31" i="17"/>
  <c r="I28" i="17"/>
  <c r="I27" i="17"/>
  <c r="I37" i="17"/>
  <c r="I33" i="17"/>
  <c r="I29" i="17"/>
  <c r="I36" i="17"/>
  <c r="I32" i="17"/>
  <c r="Y75" i="17"/>
  <c r="W113" i="17"/>
  <c r="X104" i="17"/>
  <c r="X82" i="17"/>
  <c r="X94" i="17" s="1"/>
  <c r="Y87" i="17"/>
  <c r="C60" i="17"/>
  <c r="U59" i="17"/>
  <c r="K262" i="17"/>
  <c r="K44" i="17"/>
  <c r="K6" i="17"/>
  <c r="K7" i="17" s="1"/>
  <c r="L1" i="17"/>
  <c r="Y76" i="17"/>
  <c r="W118" i="17"/>
  <c r="W124" i="17"/>
  <c r="W127" i="17"/>
  <c r="W106" i="17"/>
  <c r="Y102" i="17" s="1"/>
  <c r="Y85" i="17"/>
  <c r="X68" i="16"/>
  <c r="X64" i="16"/>
  <c r="X58" i="16"/>
  <c r="X60" i="16"/>
  <c r="X71" i="16"/>
  <c r="F81" i="16"/>
  <c r="F40" i="16"/>
  <c r="F42" i="16" s="1"/>
  <c r="V81" i="16"/>
  <c r="W81" i="16" s="1"/>
  <c r="F86" i="16"/>
  <c r="V86" i="16"/>
  <c r="W86" i="16" s="1"/>
  <c r="F89" i="16"/>
  <c r="V89" i="16"/>
  <c r="W89" i="16" s="1"/>
  <c r="V101" i="16"/>
  <c r="W101" i="16" s="1"/>
  <c r="G23" i="16"/>
  <c r="G101" i="16" s="1"/>
  <c r="G16" i="16"/>
  <c r="G94" i="16" s="1"/>
  <c r="G24" i="16"/>
  <c r="G102" i="16" s="1"/>
  <c r="G20" i="16"/>
  <c r="G98" i="16" s="1"/>
  <c r="G25" i="16"/>
  <c r="G103" i="16" s="1"/>
  <c r="G21" i="16"/>
  <c r="G99" i="16" s="1"/>
  <c r="G17" i="16"/>
  <c r="G95" i="16" s="1"/>
  <c r="G15" i="16"/>
  <c r="G26" i="16"/>
  <c r="G104" i="16" s="1"/>
  <c r="G22" i="16"/>
  <c r="G100" i="16" s="1"/>
  <c r="G18" i="16"/>
  <c r="G96" i="16" s="1"/>
  <c r="G19" i="16"/>
  <c r="G97" i="16" s="1"/>
  <c r="H9" i="16"/>
  <c r="H8" i="16"/>
  <c r="H10" i="16" s="1"/>
  <c r="X69" i="16"/>
  <c r="F84" i="16"/>
  <c r="V84" i="16"/>
  <c r="W84" i="16" s="1"/>
  <c r="F82" i="16"/>
  <c r="V82" i="16"/>
  <c r="W82" i="16" s="1"/>
  <c r="V98" i="16"/>
  <c r="W98" i="16" s="1"/>
  <c r="X66" i="16"/>
  <c r="X63" i="16"/>
  <c r="C59" i="16"/>
  <c r="U58" i="16"/>
  <c r="I263" i="16"/>
  <c r="I44" i="16"/>
  <c r="I6" i="16"/>
  <c r="I7" i="16" s="1"/>
  <c r="J1" i="16"/>
  <c r="X59" i="16"/>
  <c r="X61" i="16"/>
  <c r="F92" i="16"/>
  <c r="V92" i="16"/>
  <c r="W92" i="16" s="1"/>
  <c r="F91" i="16"/>
  <c r="V91" i="16"/>
  <c r="F85" i="16"/>
  <c r="V85" i="16"/>
  <c r="W85" i="16" s="1"/>
  <c r="V102" i="16"/>
  <c r="V95" i="16"/>
  <c r="V99" i="16"/>
  <c r="G35" i="16"/>
  <c r="G36" i="16"/>
  <c r="G38" i="16"/>
  <c r="G34" i="16"/>
  <c r="G33" i="16"/>
  <c r="G32" i="16"/>
  <c r="G31" i="16"/>
  <c r="G30" i="16"/>
  <c r="G29" i="16"/>
  <c r="G37" i="16"/>
  <c r="G27" i="16"/>
  <c r="G28" i="16"/>
  <c r="X67" i="16"/>
  <c r="X62" i="16"/>
  <c r="W78" i="16"/>
  <c r="X77" i="16" s="1"/>
  <c r="X65" i="16"/>
  <c r="F83" i="16"/>
  <c r="V83" i="16"/>
  <c r="W83" i="16" s="1"/>
  <c r="F90" i="16"/>
  <c r="V90" i="16"/>
  <c r="F88" i="16"/>
  <c r="V88" i="16"/>
  <c r="W88" i="16" s="1"/>
  <c r="X70" i="16"/>
  <c r="V93" i="16"/>
  <c r="F41" i="16"/>
  <c r="F93" i="16"/>
  <c r="F94" i="16" s="1"/>
  <c r="F95" i="16" s="1"/>
  <c r="F96" i="16" s="1"/>
  <c r="F97" i="16" s="1"/>
  <c r="F98" i="16" s="1"/>
  <c r="F99" i="16" s="1"/>
  <c r="F100" i="16" s="1"/>
  <c r="F101" i="16" s="1"/>
  <c r="F102" i="16" s="1"/>
  <c r="F103" i="16" s="1"/>
  <c r="F104" i="16" s="1"/>
  <c r="F105" i="16" s="1"/>
  <c r="F106" i="16" s="1"/>
  <c r="F107" i="16" s="1"/>
  <c r="F108" i="16" s="1"/>
  <c r="F109" i="16" s="1"/>
  <c r="F110" i="16" s="1"/>
  <c r="F111" i="16" s="1"/>
  <c r="F112" i="16" s="1"/>
  <c r="F113" i="16" s="1"/>
  <c r="F114" i="16" s="1"/>
  <c r="F115" i="16" s="1"/>
  <c r="F116" i="16" s="1"/>
  <c r="F117" i="16" s="1"/>
  <c r="F118" i="16" s="1"/>
  <c r="F119" i="16" s="1"/>
  <c r="F120" i="16" s="1"/>
  <c r="F121" i="16" s="1"/>
  <c r="F122" i="16" s="1"/>
  <c r="F123" i="16" s="1"/>
  <c r="F124" i="16" s="1"/>
  <c r="F125" i="16" s="1"/>
  <c r="F126" i="16" s="1"/>
  <c r="F127" i="16" s="1"/>
  <c r="F128" i="16" s="1"/>
  <c r="F129" i="16" s="1"/>
  <c r="F130" i="16" s="1"/>
  <c r="F131" i="16" s="1"/>
  <c r="F132" i="16" s="1"/>
  <c r="F133" i="16" s="1"/>
  <c r="F134" i="16" s="1"/>
  <c r="F135" i="16" s="1"/>
  <c r="F136" i="16" s="1"/>
  <c r="F137" i="16" s="1"/>
  <c r="F138" i="16" s="1"/>
  <c r="F139" i="16" s="1"/>
  <c r="F140" i="16" s="1"/>
  <c r="F141" i="16" s="1"/>
  <c r="F142" i="16" s="1"/>
  <c r="F143" i="16" s="1"/>
  <c r="F144" i="16" s="1"/>
  <c r="F145" i="16" s="1"/>
  <c r="F146" i="16" s="1"/>
  <c r="F147" i="16" s="1"/>
  <c r="F148" i="16" s="1"/>
  <c r="F149" i="16" s="1"/>
  <c r="F150" i="16" s="1"/>
  <c r="F151" i="16" s="1"/>
  <c r="F152" i="16" s="1"/>
  <c r="F153" i="16" s="1"/>
  <c r="F154" i="16" s="1"/>
  <c r="F155" i="16" s="1"/>
  <c r="F156" i="16" s="1"/>
  <c r="F157" i="16" s="1"/>
  <c r="F158" i="16" s="1"/>
  <c r="F159" i="16" s="1"/>
  <c r="F160" i="16" s="1"/>
  <c r="F161" i="16" s="1"/>
  <c r="F162" i="16" s="1"/>
  <c r="F163" i="16" s="1"/>
  <c r="F164" i="16" s="1"/>
  <c r="F165" i="16" s="1"/>
  <c r="F166" i="16" s="1"/>
  <c r="F167" i="16" s="1"/>
  <c r="F168" i="16" s="1"/>
  <c r="F169" i="16" s="1"/>
  <c r="F170" i="16" s="1"/>
  <c r="F171" i="16" s="1"/>
  <c r="F172" i="16" s="1"/>
  <c r="F173" i="16" s="1"/>
  <c r="F174" i="16" s="1"/>
  <c r="F175" i="16" s="1"/>
  <c r="F176" i="16" s="1"/>
  <c r="F177" i="16" s="1"/>
  <c r="F178" i="16" s="1"/>
  <c r="F179" i="16" s="1"/>
  <c r="F180" i="16" s="1"/>
  <c r="F181" i="16" s="1"/>
  <c r="F182" i="16" s="1"/>
  <c r="F183" i="16" s="1"/>
  <c r="F184" i="16" s="1"/>
  <c r="F185" i="16" s="1"/>
  <c r="F186" i="16" s="1"/>
  <c r="F187" i="16" s="1"/>
  <c r="F188" i="16" s="1"/>
  <c r="F189" i="16" s="1"/>
  <c r="F190" i="16" s="1"/>
  <c r="F191" i="16" s="1"/>
  <c r="F192" i="16" s="1"/>
  <c r="F193" i="16" s="1"/>
  <c r="F194" i="16" s="1"/>
  <c r="F195" i="16" s="1"/>
  <c r="F196" i="16" s="1"/>
  <c r="F197" i="16" s="1"/>
  <c r="F198" i="16" s="1"/>
  <c r="F199" i="16" s="1"/>
  <c r="F200" i="16" s="1"/>
  <c r="F201" i="16" s="1"/>
  <c r="F202" i="16" s="1"/>
  <c r="F203" i="16" s="1"/>
  <c r="F204" i="16" s="1"/>
  <c r="F205" i="16" s="1"/>
  <c r="F206" i="16" s="1"/>
  <c r="F207" i="16" s="1"/>
  <c r="F208" i="16" s="1"/>
  <c r="F209" i="16" s="1"/>
  <c r="F210" i="16" s="1"/>
  <c r="F211" i="16" s="1"/>
  <c r="F212" i="16" s="1"/>
  <c r="F213" i="16" s="1"/>
  <c r="F214" i="16" s="1"/>
  <c r="F215" i="16" s="1"/>
  <c r="F216" i="16" s="1"/>
  <c r="F217" i="16" s="1"/>
  <c r="F218" i="16" s="1"/>
  <c r="F219" i="16" s="1"/>
  <c r="F220" i="16" s="1"/>
  <c r="F221" i="16" s="1"/>
  <c r="F222" i="16" s="1"/>
  <c r="F223" i="16" s="1"/>
  <c r="F224" i="16" s="1"/>
  <c r="F225" i="16" s="1"/>
  <c r="F226" i="16" s="1"/>
  <c r="F227" i="16" s="1"/>
  <c r="F228" i="16" s="1"/>
  <c r="F229" i="16" s="1"/>
  <c r="F230" i="16" s="1"/>
  <c r="F231" i="16" s="1"/>
  <c r="F232" i="16" s="1"/>
  <c r="F233" i="16" s="1"/>
  <c r="F234" i="16" s="1"/>
  <c r="F235" i="16" s="1"/>
  <c r="F236" i="16" s="1"/>
  <c r="F237" i="16" s="1"/>
  <c r="F238" i="16" s="1"/>
  <c r="F239" i="16" s="1"/>
  <c r="F240" i="16" s="1"/>
  <c r="F241" i="16" s="1"/>
  <c r="F242" i="16" s="1"/>
  <c r="F243" i="16" s="1"/>
  <c r="F244" i="16" s="1"/>
  <c r="F245" i="16" s="1"/>
  <c r="F246" i="16" s="1"/>
  <c r="F247" i="16" s="1"/>
  <c r="F248" i="16" s="1"/>
  <c r="F249" i="16" s="1"/>
  <c r="F250" i="16" s="1"/>
  <c r="F251" i="16" s="1"/>
  <c r="F252" i="16" s="1"/>
  <c r="F253" i="16" s="1"/>
  <c r="F254" i="16" s="1"/>
  <c r="F255" i="16" s="1"/>
  <c r="F256" i="16" s="1"/>
  <c r="F257" i="16" s="1"/>
  <c r="F258" i="16" s="1"/>
  <c r="F259" i="16" s="1"/>
  <c r="F260" i="16" s="1"/>
  <c r="V97" i="16"/>
  <c r="W97" i="16" s="1"/>
  <c r="F87" i="16"/>
  <c r="V87" i="16"/>
  <c r="W87" i="16" s="1"/>
  <c r="W79" i="16"/>
  <c r="W70" i="15"/>
  <c r="X59" i="15"/>
  <c r="X57" i="15"/>
  <c r="X58" i="15"/>
  <c r="W79" i="15"/>
  <c r="W73" i="15"/>
  <c r="C60" i="15"/>
  <c r="U59" i="15"/>
  <c r="H3" i="15"/>
  <c r="W71" i="15"/>
  <c r="W63" i="14"/>
  <c r="W75" i="14" s="1"/>
  <c r="W87" i="14" s="1"/>
  <c r="X68" i="14"/>
  <c r="X73" i="14"/>
  <c r="W68" i="14"/>
  <c r="W80" i="14" s="1"/>
  <c r="V83" i="14"/>
  <c r="F41" i="14"/>
  <c r="F93" i="14"/>
  <c r="F94" i="14" s="1"/>
  <c r="F95" i="14" s="1"/>
  <c r="F96" i="14" s="1"/>
  <c r="F97" i="14" s="1"/>
  <c r="F98" i="14" s="1"/>
  <c r="F99" i="14" s="1"/>
  <c r="F100" i="14" s="1"/>
  <c r="F101" i="14" s="1"/>
  <c r="F102" i="14" s="1"/>
  <c r="F103" i="14" s="1"/>
  <c r="F104" i="14" s="1"/>
  <c r="F105" i="14" s="1"/>
  <c r="F106" i="14" s="1"/>
  <c r="F107" i="14" s="1"/>
  <c r="F108" i="14" s="1"/>
  <c r="F109" i="14" s="1"/>
  <c r="F110" i="14" s="1"/>
  <c r="F111" i="14" s="1"/>
  <c r="F112" i="14" s="1"/>
  <c r="F113" i="14" s="1"/>
  <c r="F114" i="14" s="1"/>
  <c r="F115" i="14" s="1"/>
  <c r="F116" i="14" s="1"/>
  <c r="F117" i="14" s="1"/>
  <c r="F118" i="14" s="1"/>
  <c r="F119" i="14" s="1"/>
  <c r="F120" i="14" s="1"/>
  <c r="F121" i="14" s="1"/>
  <c r="F122" i="14" s="1"/>
  <c r="F123" i="14" s="1"/>
  <c r="F124" i="14" s="1"/>
  <c r="F125" i="14" s="1"/>
  <c r="F126" i="14" s="1"/>
  <c r="F127" i="14" s="1"/>
  <c r="F128" i="14" s="1"/>
  <c r="F129" i="14" s="1"/>
  <c r="F130" i="14" s="1"/>
  <c r="F131" i="14" s="1"/>
  <c r="F132" i="14" s="1"/>
  <c r="F133" i="14" s="1"/>
  <c r="F134" i="14" s="1"/>
  <c r="F135" i="14" s="1"/>
  <c r="F136" i="14" s="1"/>
  <c r="F137" i="14" s="1"/>
  <c r="F138" i="14" s="1"/>
  <c r="F139" i="14" s="1"/>
  <c r="F140" i="14" s="1"/>
  <c r="F141" i="14" s="1"/>
  <c r="F142" i="14" s="1"/>
  <c r="F143" i="14" s="1"/>
  <c r="F144" i="14" s="1"/>
  <c r="F145" i="14" s="1"/>
  <c r="F146" i="14" s="1"/>
  <c r="F147" i="14" s="1"/>
  <c r="F148" i="14" s="1"/>
  <c r="F149" i="14" s="1"/>
  <c r="F150" i="14" s="1"/>
  <c r="F151" i="14" s="1"/>
  <c r="F152" i="14" s="1"/>
  <c r="F153" i="14" s="1"/>
  <c r="F154" i="14" s="1"/>
  <c r="F155" i="14" s="1"/>
  <c r="F156" i="14" s="1"/>
  <c r="F157" i="14" s="1"/>
  <c r="F158" i="14" s="1"/>
  <c r="F159" i="14" s="1"/>
  <c r="F160" i="14" s="1"/>
  <c r="F161" i="14" s="1"/>
  <c r="F162" i="14" s="1"/>
  <c r="F163" i="14" s="1"/>
  <c r="F164" i="14" s="1"/>
  <c r="F165" i="14" s="1"/>
  <c r="F166" i="14" s="1"/>
  <c r="F167" i="14" s="1"/>
  <c r="F168" i="14" s="1"/>
  <c r="F169" i="14" s="1"/>
  <c r="F170" i="14" s="1"/>
  <c r="F171" i="14" s="1"/>
  <c r="F172" i="14" s="1"/>
  <c r="F173" i="14" s="1"/>
  <c r="F174" i="14" s="1"/>
  <c r="F175" i="14" s="1"/>
  <c r="F176" i="14" s="1"/>
  <c r="F177" i="14" s="1"/>
  <c r="F178" i="14" s="1"/>
  <c r="F179" i="14" s="1"/>
  <c r="F180" i="14" s="1"/>
  <c r="F181" i="14" s="1"/>
  <c r="F182" i="14" s="1"/>
  <c r="F183" i="14" s="1"/>
  <c r="F184" i="14" s="1"/>
  <c r="F185" i="14" s="1"/>
  <c r="F186" i="14" s="1"/>
  <c r="F187" i="14" s="1"/>
  <c r="F188" i="14" s="1"/>
  <c r="F189" i="14" s="1"/>
  <c r="F190" i="14" s="1"/>
  <c r="F191" i="14" s="1"/>
  <c r="F192" i="14" s="1"/>
  <c r="F193" i="14" s="1"/>
  <c r="F194" i="14" s="1"/>
  <c r="F195" i="14" s="1"/>
  <c r="F196" i="14" s="1"/>
  <c r="F197" i="14" s="1"/>
  <c r="F198" i="14" s="1"/>
  <c r="F199" i="14" s="1"/>
  <c r="F200" i="14" s="1"/>
  <c r="F201" i="14" s="1"/>
  <c r="F202" i="14" s="1"/>
  <c r="F203" i="14" s="1"/>
  <c r="F204" i="14" s="1"/>
  <c r="F205" i="14" s="1"/>
  <c r="F206" i="14" s="1"/>
  <c r="F207" i="14" s="1"/>
  <c r="F208" i="14" s="1"/>
  <c r="F209" i="14" s="1"/>
  <c r="F210" i="14" s="1"/>
  <c r="F211" i="14" s="1"/>
  <c r="F212" i="14" s="1"/>
  <c r="F213" i="14" s="1"/>
  <c r="F214" i="14" s="1"/>
  <c r="F215" i="14" s="1"/>
  <c r="F216" i="14" s="1"/>
  <c r="F217" i="14" s="1"/>
  <c r="F218" i="14" s="1"/>
  <c r="F219" i="14" s="1"/>
  <c r="F220" i="14" s="1"/>
  <c r="F221" i="14" s="1"/>
  <c r="F222" i="14" s="1"/>
  <c r="F223" i="14" s="1"/>
  <c r="F224" i="14" s="1"/>
  <c r="F225" i="14" s="1"/>
  <c r="F226" i="14" s="1"/>
  <c r="F227" i="14" s="1"/>
  <c r="F228" i="14" s="1"/>
  <c r="F229" i="14" s="1"/>
  <c r="F230" i="14" s="1"/>
  <c r="F231" i="14" s="1"/>
  <c r="F232" i="14" s="1"/>
  <c r="F233" i="14" s="1"/>
  <c r="F234" i="14" s="1"/>
  <c r="F235" i="14" s="1"/>
  <c r="F236" i="14" s="1"/>
  <c r="F237" i="14" s="1"/>
  <c r="F238" i="14" s="1"/>
  <c r="F239" i="14" s="1"/>
  <c r="F240" i="14" s="1"/>
  <c r="F241" i="14" s="1"/>
  <c r="F242" i="14" s="1"/>
  <c r="F243" i="14" s="1"/>
  <c r="F244" i="14" s="1"/>
  <c r="F245" i="14" s="1"/>
  <c r="F246" i="14" s="1"/>
  <c r="F247" i="14" s="1"/>
  <c r="F248" i="14" s="1"/>
  <c r="F249" i="14" s="1"/>
  <c r="F250" i="14" s="1"/>
  <c r="F251" i="14" s="1"/>
  <c r="F252" i="14" s="1"/>
  <c r="F253" i="14" s="1"/>
  <c r="F254" i="14" s="1"/>
  <c r="F255" i="14" s="1"/>
  <c r="F256" i="14" s="1"/>
  <c r="F257" i="14" s="1"/>
  <c r="F258" i="14" s="1"/>
  <c r="F259" i="14" s="1"/>
  <c r="F260" i="14" s="1"/>
  <c r="H9" i="14"/>
  <c r="H8" i="14"/>
  <c r="H10" i="14" s="1"/>
  <c r="X69" i="14"/>
  <c r="W64" i="14"/>
  <c r="W76" i="14" s="1"/>
  <c r="W65" i="14"/>
  <c r="W77" i="14" s="1"/>
  <c r="X70" i="14"/>
  <c r="V88" i="14"/>
  <c r="X72" i="14"/>
  <c r="W67" i="14"/>
  <c r="W79" i="14" s="1"/>
  <c r="W62" i="14"/>
  <c r="W74" i="14" s="1"/>
  <c r="X67" i="14"/>
  <c r="V89" i="14"/>
  <c r="X66" i="14"/>
  <c r="W61" i="14"/>
  <c r="W73" i="14" s="1"/>
  <c r="W85" i="14" s="1"/>
  <c r="X77" i="14"/>
  <c r="X76" i="14"/>
  <c r="G15" i="14"/>
  <c r="G17" i="14"/>
  <c r="G95" i="14" s="1"/>
  <c r="G19" i="14"/>
  <c r="G97" i="14" s="1"/>
  <c r="G21" i="14"/>
  <c r="G99" i="14" s="1"/>
  <c r="G23" i="14"/>
  <c r="G101" i="14" s="1"/>
  <c r="G25" i="14"/>
  <c r="G103" i="14" s="1"/>
  <c r="G16" i="14"/>
  <c r="G94" i="14" s="1"/>
  <c r="G18" i="14"/>
  <c r="G96" i="14" s="1"/>
  <c r="G20" i="14"/>
  <c r="G98" i="14" s="1"/>
  <c r="G22" i="14"/>
  <c r="G100" i="14" s="1"/>
  <c r="G24" i="14"/>
  <c r="G102" i="14" s="1"/>
  <c r="G26" i="14"/>
  <c r="G104" i="14" s="1"/>
  <c r="X75" i="14"/>
  <c r="X78" i="14"/>
  <c r="I6" i="14"/>
  <c r="I7" i="14" s="1"/>
  <c r="J1" i="14"/>
  <c r="I44" i="14"/>
  <c r="I262" i="14"/>
  <c r="X60" i="14"/>
  <c r="W57" i="14"/>
  <c r="W69" i="14" s="1"/>
  <c r="W81" i="14" s="1"/>
  <c r="X58" i="14"/>
  <c r="X59" i="14"/>
  <c r="X61" i="14"/>
  <c r="X57" i="14"/>
  <c r="X62" i="14"/>
  <c r="V86" i="14"/>
  <c r="X82" i="14" s="1"/>
  <c r="F40" i="14"/>
  <c r="F42" i="14" s="1"/>
  <c r="F81" i="14"/>
  <c r="U59" i="14"/>
  <c r="C60" i="14"/>
  <c r="X79" i="14"/>
  <c r="V91" i="14"/>
  <c r="W58" i="14"/>
  <c r="W70" i="14" s="1"/>
  <c r="W82" i="14" s="1"/>
  <c r="X63" i="14"/>
  <c r="W66" i="14"/>
  <c r="W78" i="14" s="1"/>
  <c r="X71" i="14"/>
  <c r="W59" i="14"/>
  <c r="W71" i="14" s="1"/>
  <c r="X64" i="14"/>
  <c r="X65" i="14"/>
  <c r="W60" i="14"/>
  <c r="W72" i="14" s="1"/>
  <c r="W84" i="14" s="1"/>
  <c r="V92" i="14"/>
  <c r="G28" i="14"/>
  <c r="G32" i="14"/>
  <c r="G36" i="14"/>
  <c r="G35" i="14"/>
  <c r="G29" i="14"/>
  <c r="G34" i="14"/>
  <c r="G37" i="14"/>
  <c r="G27" i="14"/>
  <c r="G31" i="14"/>
  <c r="G33" i="14"/>
  <c r="G38" i="14"/>
  <c r="G30" i="14"/>
  <c r="X74" i="14"/>
  <c r="C65" i="13"/>
  <c r="E45" i="12"/>
  <c r="D70" i="12"/>
  <c r="D76" i="12" s="1"/>
  <c r="D64" i="12"/>
  <c r="E47" i="12"/>
  <c r="E58" i="12" s="1"/>
  <c r="D56" i="12"/>
  <c r="D52" i="12"/>
  <c r="G14" i="12"/>
  <c r="F15" i="12"/>
  <c r="F42" i="12" s="1"/>
  <c r="E51" i="12"/>
  <c r="E62" i="12" s="1"/>
  <c r="E74" i="12" s="1"/>
  <c r="D56" i="13"/>
  <c r="D52" i="13"/>
  <c r="E47" i="13"/>
  <c r="E58" i="13" s="1"/>
  <c r="D70" i="13"/>
  <c r="D76" i="13" s="1"/>
  <c r="D64" i="13"/>
  <c r="E51" i="13"/>
  <c r="E62" i="13" s="1"/>
  <c r="E74" i="13" s="1"/>
  <c r="E50" i="13"/>
  <c r="E61" i="13" s="1"/>
  <c r="E73" i="13" s="1"/>
  <c r="E56" i="13"/>
  <c r="E49" i="13"/>
  <c r="E60" i="13" s="1"/>
  <c r="E72" i="13" s="1"/>
  <c r="F47" i="13"/>
  <c r="F58" i="13" s="1"/>
  <c r="F42" i="13"/>
  <c r="F51" i="13"/>
  <c r="F62" i="13" s="1"/>
  <c r="F74" i="13" s="1"/>
  <c r="F50" i="13"/>
  <c r="F61" i="13" s="1"/>
  <c r="F73" i="13" s="1"/>
  <c r="F45" i="13"/>
  <c r="F46" i="13"/>
  <c r="F57" i="13" s="1"/>
  <c r="F69" i="13" s="1"/>
  <c r="F49" i="13"/>
  <c r="F60" i="13" s="1"/>
  <c r="F72" i="13" s="1"/>
  <c r="W122" i="17" l="1"/>
  <c r="Z92" i="17"/>
  <c r="Y100" i="17"/>
  <c r="I3" i="18"/>
  <c r="W97" i="19"/>
  <c r="Y79" i="19"/>
  <c r="W94" i="19"/>
  <c r="W104" i="19"/>
  <c r="X104" i="19" s="1"/>
  <c r="X64" i="15"/>
  <c r="F83" i="15"/>
  <c r="V83" i="15"/>
  <c r="W83" i="15" s="1"/>
  <c r="F84" i="15"/>
  <c r="V84" i="15"/>
  <c r="W84" i="15" s="1"/>
  <c r="F81" i="15"/>
  <c r="F40" i="15"/>
  <c r="F42" i="15" s="1"/>
  <c r="H9" i="15"/>
  <c r="H8" i="15"/>
  <c r="H10" i="15" s="1"/>
  <c r="X68" i="15"/>
  <c r="G21" i="15"/>
  <c r="G99" i="15" s="1"/>
  <c r="G26" i="15"/>
  <c r="G104" i="15" s="1"/>
  <c r="G18" i="15"/>
  <c r="G96" i="15" s="1"/>
  <c r="G25" i="15"/>
  <c r="G103" i="15" s="1"/>
  <c r="G17" i="15"/>
  <c r="G95" i="15" s="1"/>
  <c r="G23" i="15"/>
  <c r="G101" i="15" s="1"/>
  <c r="G19" i="15"/>
  <c r="G97" i="15" s="1"/>
  <c r="G24" i="15"/>
  <c r="G102" i="15" s="1"/>
  <c r="G16" i="15"/>
  <c r="G94" i="15" s="1"/>
  <c r="G22" i="15"/>
  <c r="G100" i="15" s="1"/>
  <c r="G15" i="15"/>
  <c r="V93" i="15" s="1"/>
  <c r="W93" i="15" s="1"/>
  <c r="G20" i="15"/>
  <c r="G98" i="15" s="1"/>
  <c r="F92" i="15"/>
  <c r="V92" i="15"/>
  <c r="W92" i="15" s="1"/>
  <c r="F86" i="15"/>
  <c r="V86" i="15"/>
  <c r="W86" i="15" s="1"/>
  <c r="F88" i="15"/>
  <c r="V88" i="15"/>
  <c r="W88" i="15" s="1"/>
  <c r="V81" i="15"/>
  <c r="W81" i="15" s="1"/>
  <c r="F41" i="15"/>
  <c r="F93" i="15"/>
  <c r="F94" i="15" s="1"/>
  <c r="F95" i="15" s="1"/>
  <c r="F96" i="15" s="1"/>
  <c r="F97" i="15" s="1"/>
  <c r="F98" i="15" s="1"/>
  <c r="F99" i="15" s="1"/>
  <c r="F100" i="15" s="1"/>
  <c r="F101" i="15" s="1"/>
  <c r="F102" i="15" s="1"/>
  <c r="F103" i="15" s="1"/>
  <c r="F104" i="15" s="1"/>
  <c r="F105" i="15" s="1"/>
  <c r="F106" i="15" s="1"/>
  <c r="F107" i="15" s="1"/>
  <c r="F108" i="15" s="1"/>
  <c r="F109" i="15" s="1"/>
  <c r="F110" i="15" s="1"/>
  <c r="F111" i="15" s="1"/>
  <c r="F112" i="15" s="1"/>
  <c r="F113" i="15" s="1"/>
  <c r="F114" i="15" s="1"/>
  <c r="F115" i="15" s="1"/>
  <c r="F116" i="15" s="1"/>
  <c r="F117" i="15" s="1"/>
  <c r="F118" i="15" s="1"/>
  <c r="F119" i="15" s="1"/>
  <c r="F120" i="15" s="1"/>
  <c r="F121" i="15" s="1"/>
  <c r="F122" i="15" s="1"/>
  <c r="F123" i="15" s="1"/>
  <c r="F124" i="15" s="1"/>
  <c r="F125" i="15" s="1"/>
  <c r="F126" i="15" s="1"/>
  <c r="F127" i="15" s="1"/>
  <c r="F128" i="15" s="1"/>
  <c r="F129" i="15" s="1"/>
  <c r="F130" i="15" s="1"/>
  <c r="F131" i="15" s="1"/>
  <c r="F132" i="15" s="1"/>
  <c r="F133" i="15" s="1"/>
  <c r="F134" i="15" s="1"/>
  <c r="F135" i="15" s="1"/>
  <c r="F136" i="15" s="1"/>
  <c r="F137" i="15" s="1"/>
  <c r="F138" i="15" s="1"/>
  <c r="F139" i="15" s="1"/>
  <c r="F140" i="15" s="1"/>
  <c r="F141" i="15" s="1"/>
  <c r="F142" i="15" s="1"/>
  <c r="F143" i="15" s="1"/>
  <c r="F144" i="15" s="1"/>
  <c r="F145" i="15" s="1"/>
  <c r="F146" i="15" s="1"/>
  <c r="F147" i="15" s="1"/>
  <c r="F148" i="15" s="1"/>
  <c r="F149" i="15" s="1"/>
  <c r="F150" i="15" s="1"/>
  <c r="F151" i="15" s="1"/>
  <c r="F152" i="15" s="1"/>
  <c r="F153" i="15" s="1"/>
  <c r="F154" i="15" s="1"/>
  <c r="F155" i="15" s="1"/>
  <c r="F156" i="15" s="1"/>
  <c r="F157" i="15" s="1"/>
  <c r="F158" i="15" s="1"/>
  <c r="F159" i="15" s="1"/>
  <c r="F160" i="15" s="1"/>
  <c r="F161" i="15" s="1"/>
  <c r="F162" i="15" s="1"/>
  <c r="F163" i="15" s="1"/>
  <c r="F164" i="15" s="1"/>
  <c r="F165" i="15" s="1"/>
  <c r="F166" i="15" s="1"/>
  <c r="F167" i="15" s="1"/>
  <c r="F168" i="15" s="1"/>
  <c r="F169" i="15" s="1"/>
  <c r="F170" i="15" s="1"/>
  <c r="F171" i="15" s="1"/>
  <c r="F172" i="15" s="1"/>
  <c r="F173" i="15" s="1"/>
  <c r="F174" i="15" s="1"/>
  <c r="F175" i="15" s="1"/>
  <c r="F176" i="15" s="1"/>
  <c r="F177" i="15" s="1"/>
  <c r="F178" i="15" s="1"/>
  <c r="F179" i="15" s="1"/>
  <c r="F180" i="15" s="1"/>
  <c r="F181" i="15" s="1"/>
  <c r="F182" i="15" s="1"/>
  <c r="F183" i="15" s="1"/>
  <c r="F184" i="15" s="1"/>
  <c r="F185" i="15" s="1"/>
  <c r="F186" i="15" s="1"/>
  <c r="F187" i="15" s="1"/>
  <c r="F188" i="15" s="1"/>
  <c r="F189" i="15" s="1"/>
  <c r="F190" i="15" s="1"/>
  <c r="F191" i="15" s="1"/>
  <c r="F192" i="15" s="1"/>
  <c r="F193" i="15" s="1"/>
  <c r="F194" i="15" s="1"/>
  <c r="F195" i="15" s="1"/>
  <c r="F196" i="15" s="1"/>
  <c r="F197" i="15" s="1"/>
  <c r="F198" i="15" s="1"/>
  <c r="F199" i="15" s="1"/>
  <c r="F200" i="15" s="1"/>
  <c r="F201" i="15" s="1"/>
  <c r="F202" i="15" s="1"/>
  <c r="F203" i="15" s="1"/>
  <c r="F204" i="15" s="1"/>
  <c r="F205" i="15" s="1"/>
  <c r="F206" i="15" s="1"/>
  <c r="F207" i="15" s="1"/>
  <c r="F208" i="15" s="1"/>
  <c r="F209" i="15" s="1"/>
  <c r="F210" i="15" s="1"/>
  <c r="F211" i="15" s="1"/>
  <c r="F212" i="15" s="1"/>
  <c r="F213" i="15" s="1"/>
  <c r="F214" i="15" s="1"/>
  <c r="F215" i="15" s="1"/>
  <c r="F216" i="15" s="1"/>
  <c r="F217" i="15" s="1"/>
  <c r="F218" i="15" s="1"/>
  <c r="F219" i="15" s="1"/>
  <c r="F220" i="15" s="1"/>
  <c r="F221" i="15" s="1"/>
  <c r="F222" i="15" s="1"/>
  <c r="F223" i="15" s="1"/>
  <c r="F224" i="15" s="1"/>
  <c r="F225" i="15" s="1"/>
  <c r="F226" i="15" s="1"/>
  <c r="F227" i="15" s="1"/>
  <c r="F228" i="15" s="1"/>
  <c r="F229" i="15" s="1"/>
  <c r="F230" i="15" s="1"/>
  <c r="F231" i="15" s="1"/>
  <c r="F232" i="15" s="1"/>
  <c r="F233" i="15" s="1"/>
  <c r="F234" i="15" s="1"/>
  <c r="F235" i="15" s="1"/>
  <c r="F236" i="15" s="1"/>
  <c r="F237" i="15" s="1"/>
  <c r="F238" i="15" s="1"/>
  <c r="F239" i="15" s="1"/>
  <c r="F240" i="15" s="1"/>
  <c r="F241" i="15" s="1"/>
  <c r="F242" i="15" s="1"/>
  <c r="F243" i="15" s="1"/>
  <c r="F244" i="15" s="1"/>
  <c r="F245" i="15" s="1"/>
  <c r="F246" i="15" s="1"/>
  <c r="F247" i="15" s="1"/>
  <c r="F248" i="15" s="1"/>
  <c r="F249" i="15" s="1"/>
  <c r="F250" i="15" s="1"/>
  <c r="F251" i="15" s="1"/>
  <c r="F252" i="15" s="1"/>
  <c r="F253" i="15" s="1"/>
  <c r="F254" i="15" s="1"/>
  <c r="F255" i="15" s="1"/>
  <c r="F256" i="15" s="1"/>
  <c r="F257" i="15" s="1"/>
  <c r="F258" i="15" s="1"/>
  <c r="F259" i="15" s="1"/>
  <c r="F260" i="15" s="1"/>
  <c r="V98" i="15"/>
  <c r="V96" i="15"/>
  <c r="W96" i="15" s="1"/>
  <c r="G28" i="15"/>
  <c r="G38" i="15"/>
  <c r="G31" i="15"/>
  <c r="G36" i="15"/>
  <c r="G30" i="15"/>
  <c r="G32" i="15"/>
  <c r="G35" i="15"/>
  <c r="G37" i="15"/>
  <c r="G34" i="15"/>
  <c r="G27" i="15"/>
  <c r="G33" i="15"/>
  <c r="G29" i="15"/>
  <c r="F87" i="15"/>
  <c r="V87" i="15"/>
  <c r="W87" i="15" s="1"/>
  <c r="F85" i="15"/>
  <c r="V85" i="15"/>
  <c r="F91" i="15"/>
  <c r="V91" i="15"/>
  <c r="W91" i="15" s="1"/>
  <c r="V97" i="15"/>
  <c r="V99" i="15"/>
  <c r="F90" i="15"/>
  <c r="V90" i="15"/>
  <c r="W90" i="15" s="1"/>
  <c r="F82" i="15"/>
  <c r="V82" i="15"/>
  <c r="W82" i="15" s="1"/>
  <c r="X71" i="15" s="1"/>
  <c r="F89" i="15"/>
  <c r="V89" i="15"/>
  <c r="W89" i="15" s="1"/>
  <c r="I6" i="15"/>
  <c r="I7" i="15" s="1"/>
  <c r="J1" i="15"/>
  <c r="I262" i="15"/>
  <c r="I44" i="15"/>
  <c r="X85" i="14"/>
  <c r="W90" i="14"/>
  <c r="V95" i="14"/>
  <c r="V101" i="14"/>
  <c r="X80" i="14"/>
  <c r="V104" i="14"/>
  <c r="V97" i="14"/>
  <c r="W97" i="14" s="1"/>
  <c r="V99" i="14"/>
  <c r="H8" i="20"/>
  <c r="H10" i="20" s="1"/>
  <c r="H9" i="20"/>
  <c r="C60" i="20"/>
  <c r="U59" i="20"/>
  <c r="I262" i="20"/>
  <c r="I44" i="20"/>
  <c r="I6" i="20"/>
  <c r="I7" i="20" s="1"/>
  <c r="J1" i="20"/>
  <c r="F93" i="20"/>
  <c r="F94" i="20" s="1"/>
  <c r="F95" i="20" s="1"/>
  <c r="F96" i="20" s="1"/>
  <c r="F97" i="20" s="1"/>
  <c r="F98" i="20" s="1"/>
  <c r="F99" i="20" s="1"/>
  <c r="F100" i="20" s="1"/>
  <c r="F101" i="20" s="1"/>
  <c r="F102" i="20" s="1"/>
  <c r="F103" i="20" s="1"/>
  <c r="F104" i="20" s="1"/>
  <c r="F105" i="20" s="1"/>
  <c r="F106" i="20" s="1"/>
  <c r="F107" i="20" s="1"/>
  <c r="F108" i="20" s="1"/>
  <c r="F109" i="20" s="1"/>
  <c r="F110" i="20" s="1"/>
  <c r="F111" i="20" s="1"/>
  <c r="F112" i="20" s="1"/>
  <c r="F113" i="20" s="1"/>
  <c r="F114" i="20" s="1"/>
  <c r="F115" i="20" s="1"/>
  <c r="F116" i="20" s="1"/>
  <c r="F117" i="20" s="1"/>
  <c r="F118" i="20" s="1"/>
  <c r="F119" i="20" s="1"/>
  <c r="F120" i="20" s="1"/>
  <c r="F121" i="20" s="1"/>
  <c r="F122" i="20" s="1"/>
  <c r="F123" i="20" s="1"/>
  <c r="F124" i="20" s="1"/>
  <c r="F125" i="20" s="1"/>
  <c r="F126" i="20" s="1"/>
  <c r="F127" i="20" s="1"/>
  <c r="F128" i="20" s="1"/>
  <c r="F129" i="20" s="1"/>
  <c r="F130" i="20" s="1"/>
  <c r="F131" i="20" s="1"/>
  <c r="F132" i="20" s="1"/>
  <c r="F133" i="20" s="1"/>
  <c r="F134" i="20" s="1"/>
  <c r="F135" i="20" s="1"/>
  <c r="F136" i="20" s="1"/>
  <c r="F137" i="20" s="1"/>
  <c r="F138" i="20" s="1"/>
  <c r="F139" i="20" s="1"/>
  <c r="F140" i="20" s="1"/>
  <c r="F141" i="20" s="1"/>
  <c r="F142" i="20" s="1"/>
  <c r="F143" i="20" s="1"/>
  <c r="F144" i="20" s="1"/>
  <c r="F145" i="20" s="1"/>
  <c r="F146" i="20" s="1"/>
  <c r="F147" i="20" s="1"/>
  <c r="F148" i="20" s="1"/>
  <c r="F149" i="20" s="1"/>
  <c r="F150" i="20" s="1"/>
  <c r="F151" i="20" s="1"/>
  <c r="F152" i="20" s="1"/>
  <c r="F153" i="20" s="1"/>
  <c r="F154" i="20" s="1"/>
  <c r="F155" i="20" s="1"/>
  <c r="F156" i="20" s="1"/>
  <c r="F157" i="20" s="1"/>
  <c r="F158" i="20" s="1"/>
  <c r="F159" i="20" s="1"/>
  <c r="F160" i="20" s="1"/>
  <c r="F161" i="20" s="1"/>
  <c r="F162" i="20" s="1"/>
  <c r="F163" i="20" s="1"/>
  <c r="F164" i="20" s="1"/>
  <c r="F165" i="20" s="1"/>
  <c r="F166" i="20" s="1"/>
  <c r="F167" i="20" s="1"/>
  <c r="F168" i="20" s="1"/>
  <c r="F169" i="20" s="1"/>
  <c r="F170" i="20" s="1"/>
  <c r="F171" i="20" s="1"/>
  <c r="F172" i="20" s="1"/>
  <c r="F173" i="20" s="1"/>
  <c r="F174" i="20" s="1"/>
  <c r="F175" i="20" s="1"/>
  <c r="F176" i="20" s="1"/>
  <c r="F177" i="20" s="1"/>
  <c r="F178" i="20" s="1"/>
  <c r="F179" i="20" s="1"/>
  <c r="F180" i="20" s="1"/>
  <c r="F181" i="20" s="1"/>
  <c r="F182" i="20" s="1"/>
  <c r="F183" i="20" s="1"/>
  <c r="F184" i="20" s="1"/>
  <c r="F185" i="20" s="1"/>
  <c r="F186" i="20" s="1"/>
  <c r="F187" i="20" s="1"/>
  <c r="F188" i="20" s="1"/>
  <c r="F189" i="20" s="1"/>
  <c r="F190" i="20" s="1"/>
  <c r="F191" i="20" s="1"/>
  <c r="F192" i="20" s="1"/>
  <c r="F193" i="20" s="1"/>
  <c r="F194" i="20" s="1"/>
  <c r="F195" i="20" s="1"/>
  <c r="F196" i="20" s="1"/>
  <c r="F197" i="20" s="1"/>
  <c r="F198" i="20" s="1"/>
  <c r="F199" i="20" s="1"/>
  <c r="F200" i="20" s="1"/>
  <c r="F201" i="20" s="1"/>
  <c r="F202" i="20" s="1"/>
  <c r="F203" i="20" s="1"/>
  <c r="F204" i="20" s="1"/>
  <c r="F205" i="20" s="1"/>
  <c r="F206" i="20" s="1"/>
  <c r="F207" i="20" s="1"/>
  <c r="F208" i="20" s="1"/>
  <c r="F209" i="20" s="1"/>
  <c r="F210" i="20" s="1"/>
  <c r="F211" i="20" s="1"/>
  <c r="F212" i="20" s="1"/>
  <c r="F213" i="20" s="1"/>
  <c r="F214" i="20" s="1"/>
  <c r="F215" i="20" s="1"/>
  <c r="F216" i="20" s="1"/>
  <c r="F217" i="20" s="1"/>
  <c r="F218" i="20" s="1"/>
  <c r="F219" i="20" s="1"/>
  <c r="F220" i="20" s="1"/>
  <c r="F221" i="20" s="1"/>
  <c r="F222" i="20" s="1"/>
  <c r="F223" i="20" s="1"/>
  <c r="F224" i="20" s="1"/>
  <c r="F225" i="20" s="1"/>
  <c r="F226" i="20" s="1"/>
  <c r="F227" i="20" s="1"/>
  <c r="F228" i="20" s="1"/>
  <c r="F229" i="20" s="1"/>
  <c r="F230" i="20" s="1"/>
  <c r="F231" i="20" s="1"/>
  <c r="F232" i="20" s="1"/>
  <c r="F233" i="20" s="1"/>
  <c r="F234" i="20" s="1"/>
  <c r="F235" i="20" s="1"/>
  <c r="F236" i="20" s="1"/>
  <c r="F237" i="20" s="1"/>
  <c r="F238" i="20" s="1"/>
  <c r="F239" i="20" s="1"/>
  <c r="F240" i="20" s="1"/>
  <c r="F241" i="20" s="1"/>
  <c r="F242" i="20" s="1"/>
  <c r="F243" i="20" s="1"/>
  <c r="F244" i="20" s="1"/>
  <c r="F245" i="20" s="1"/>
  <c r="F246" i="20" s="1"/>
  <c r="F247" i="20" s="1"/>
  <c r="F248" i="20" s="1"/>
  <c r="F249" i="20" s="1"/>
  <c r="F250" i="20" s="1"/>
  <c r="F251" i="20" s="1"/>
  <c r="F252" i="20" s="1"/>
  <c r="F253" i="20" s="1"/>
  <c r="F254" i="20" s="1"/>
  <c r="F255" i="20" s="1"/>
  <c r="F256" i="20" s="1"/>
  <c r="F257" i="20" s="1"/>
  <c r="F258" i="20" s="1"/>
  <c r="F259" i="20" s="1"/>
  <c r="F260" i="20" s="1"/>
  <c r="F41" i="20"/>
  <c r="J3" i="20"/>
  <c r="G26" i="20"/>
  <c r="G104" i="20" s="1"/>
  <c r="G22" i="20"/>
  <c r="G100" i="20" s="1"/>
  <c r="G18" i="20"/>
  <c r="G96" i="20" s="1"/>
  <c r="G25" i="20"/>
  <c r="G103" i="20" s="1"/>
  <c r="G21" i="20"/>
  <c r="G99" i="20" s="1"/>
  <c r="G17" i="20"/>
  <c r="G95" i="20" s="1"/>
  <c r="G24" i="20"/>
  <c r="G102" i="20" s="1"/>
  <c r="G20" i="20"/>
  <c r="G98" i="20" s="1"/>
  <c r="G16" i="20"/>
  <c r="G94" i="20" s="1"/>
  <c r="G23" i="20"/>
  <c r="G101" i="20" s="1"/>
  <c r="G19" i="20"/>
  <c r="G97" i="20" s="1"/>
  <c r="G15" i="20"/>
  <c r="G36" i="20"/>
  <c r="G37" i="20"/>
  <c r="G33" i="20"/>
  <c r="G29" i="20"/>
  <c r="G38" i="20"/>
  <c r="G34" i="20"/>
  <c r="G35" i="20"/>
  <c r="G31" i="20"/>
  <c r="G27" i="20"/>
  <c r="G32" i="20"/>
  <c r="G30" i="20"/>
  <c r="G28" i="20"/>
  <c r="F40" i="20"/>
  <c r="F42" i="20" s="1"/>
  <c r="F81" i="20"/>
  <c r="K3" i="19"/>
  <c r="J262" i="19"/>
  <c r="J44" i="19"/>
  <c r="J6" i="19"/>
  <c r="J7" i="19" s="1"/>
  <c r="K1" i="19"/>
  <c r="X90" i="19"/>
  <c r="W98" i="19"/>
  <c r="X84" i="19"/>
  <c r="X97" i="19"/>
  <c r="X87" i="19"/>
  <c r="G93" i="19"/>
  <c r="G40" i="19"/>
  <c r="G42" i="19" s="1"/>
  <c r="W93" i="19"/>
  <c r="I9" i="19"/>
  <c r="I8" i="19"/>
  <c r="I10" i="19" s="1"/>
  <c r="W96" i="19"/>
  <c r="Y91" i="19" s="1"/>
  <c r="W95" i="19"/>
  <c r="X94" i="19"/>
  <c r="W102" i="19"/>
  <c r="C60" i="19"/>
  <c r="U59" i="19"/>
  <c r="H25" i="19"/>
  <c r="H115" i="19" s="1"/>
  <c r="H23" i="19"/>
  <c r="H113" i="19" s="1"/>
  <c r="H21" i="19"/>
  <c r="H111" i="19" s="1"/>
  <c r="H19" i="19"/>
  <c r="H109" i="19" s="1"/>
  <c r="H15" i="19"/>
  <c r="H26" i="19"/>
  <c r="H116" i="19" s="1"/>
  <c r="H24" i="19"/>
  <c r="H114" i="19" s="1"/>
  <c r="H22" i="19"/>
  <c r="H112" i="19" s="1"/>
  <c r="H20" i="19"/>
  <c r="H110" i="19" s="1"/>
  <c r="H18" i="19"/>
  <c r="H108" i="19" s="1"/>
  <c r="H16" i="19"/>
  <c r="H106" i="19" s="1"/>
  <c r="H17" i="19"/>
  <c r="H107" i="19" s="1"/>
  <c r="X86" i="19"/>
  <c r="Y86" i="19"/>
  <c r="X81" i="19"/>
  <c r="Y80" i="19"/>
  <c r="Y84" i="19"/>
  <c r="Y83" i="19"/>
  <c r="Y81" i="19"/>
  <c r="Y85" i="19"/>
  <c r="Y82" i="19"/>
  <c r="Y75" i="19"/>
  <c r="Z80" i="19" s="1"/>
  <c r="W100" i="19"/>
  <c r="W103" i="19"/>
  <c r="W105" i="19"/>
  <c r="G105" i="19"/>
  <c r="G106" i="19" s="1"/>
  <c r="G107" i="19" s="1"/>
  <c r="G108" i="19" s="1"/>
  <c r="G109" i="19" s="1"/>
  <c r="G110" i="19" s="1"/>
  <c r="G111" i="19" s="1"/>
  <c r="G112" i="19" s="1"/>
  <c r="G113" i="19" s="1"/>
  <c r="G114" i="19" s="1"/>
  <c r="G115" i="19" s="1"/>
  <c r="G116" i="19" s="1"/>
  <c r="G117" i="19" s="1"/>
  <c r="G118" i="19" s="1"/>
  <c r="G119" i="19" s="1"/>
  <c r="G120" i="19" s="1"/>
  <c r="G121" i="19" s="1"/>
  <c r="G122" i="19" s="1"/>
  <c r="G123" i="19" s="1"/>
  <c r="G124" i="19" s="1"/>
  <c r="G125" i="19" s="1"/>
  <c r="G126" i="19" s="1"/>
  <c r="G127" i="19" s="1"/>
  <c r="G128" i="19" s="1"/>
  <c r="G129" i="19" s="1"/>
  <c r="G130" i="19" s="1"/>
  <c r="G131" i="19" s="1"/>
  <c r="G132" i="19" s="1"/>
  <c r="G133" i="19" s="1"/>
  <c r="G134" i="19" s="1"/>
  <c r="G135" i="19" s="1"/>
  <c r="G136" i="19" s="1"/>
  <c r="G137" i="19" s="1"/>
  <c r="G138" i="19" s="1"/>
  <c r="G139" i="19" s="1"/>
  <c r="G140" i="19" s="1"/>
  <c r="G141" i="19" s="1"/>
  <c r="G142" i="19" s="1"/>
  <c r="G143" i="19" s="1"/>
  <c r="G144" i="19" s="1"/>
  <c r="G145" i="19" s="1"/>
  <c r="G146" i="19" s="1"/>
  <c r="G147" i="19" s="1"/>
  <c r="G148" i="19" s="1"/>
  <c r="G149" i="19" s="1"/>
  <c r="G150" i="19" s="1"/>
  <c r="G151" i="19" s="1"/>
  <c r="G152" i="19" s="1"/>
  <c r="G153" i="19" s="1"/>
  <c r="G154" i="19" s="1"/>
  <c r="G155" i="19" s="1"/>
  <c r="G156" i="19" s="1"/>
  <c r="G157" i="19" s="1"/>
  <c r="G158" i="19" s="1"/>
  <c r="G159" i="19" s="1"/>
  <c r="G160" i="19" s="1"/>
  <c r="G161" i="19" s="1"/>
  <c r="G162" i="19" s="1"/>
  <c r="G163" i="19" s="1"/>
  <c r="G164" i="19" s="1"/>
  <c r="G165" i="19" s="1"/>
  <c r="G166" i="19" s="1"/>
  <c r="G167" i="19" s="1"/>
  <c r="G168" i="19" s="1"/>
  <c r="G169" i="19" s="1"/>
  <c r="G170" i="19" s="1"/>
  <c r="G171" i="19" s="1"/>
  <c r="G172" i="19" s="1"/>
  <c r="G173" i="19" s="1"/>
  <c r="G174" i="19" s="1"/>
  <c r="G175" i="19" s="1"/>
  <c r="G176" i="19" s="1"/>
  <c r="G177" i="19" s="1"/>
  <c r="G178" i="19" s="1"/>
  <c r="G179" i="19" s="1"/>
  <c r="G180" i="19" s="1"/>
  <c r="G181" i="19" s="1"/>
  <c r="G182" i="19" s="1"/>
  <c r="G183" i="19" s="1"/>
  <c r="G184" i="19" s="1"/>
  <c r="G185" i="19" s="1"/>
  <c r="G186" i="19" s="1"/>
  <c r="G187" i="19" s="1"/>
  <c r="G188" i="19" s="1"/>
  <c r="G189" i="19" s="1"/>
  <c r="G190" i="19" s="1"/>
  <c r="G191" i="19" s="1"/>
  <c r="G192" i="19" s="1"/>
  <c r="G193" i="19" s="1"/>
  <c r="G194" i="19" s="1"/>
  <c r="G195" i="19" s="1"/>
  <c r="G196" i="19" s="1"/>
  <c r="G197" i="19" s="1"/>
  <c r="G198" i="19" s="1"/>
  <c r="G199" i="19" s="1"/>
  <c r="G200" i="19" s="1"/>
  <c r="G201" i="19" s="1"/>
  <c r="G202" i="19" s="1"/>
  <c r="G203" i="19" s="1"/>
  <c r="G204" i="19" s="1"/>
  <c r="G205" i="19" s="1"/>
  <c r="G206" i="19" s="1"/>
  <c r="G207" i="19" s="1"/>
  <c r="G208" i="19" s="1"/>
  <c r="G209" i="19" s="1"/>
  <c r="G210" i="19" s="1"/>
  <c r="G211" i="19" s="1"/>
  <c r="G212" i="19" s="1"/>
  <c r="G213" i="19" s="1"/>
  <c r="G214" i="19" s="1"/>
  <c r="G215" i="19" s="1"/>
  <c r="G216" i="19" s="1"/>
  <c r="G217" i="19" s="1"/>
  <c r="G218" i="19" s="1"/>
  <c r="G219" i="19" s="1"/>
  <c r="G220" i="19" s="1"/>
  <c r="G221" i="19" s="1"/>
  <c r="G222" i="19" s="1"/>
  <c r="G223" i="19" s="1"/>
  <c r="G224" i="19" s="1"/>
  <c r="G225" i="19" s="1"/>
  <c r="G226" i="19" s="1"/>
  <c r="G227" i="19" s="1"/>
  <c r="G228" i="19" s="1"/>
  <c r="G229" i="19" s="1"/>
  <c r="G230" i="19" s="1"/>
  <c r="G231" i="19" s="1"/>
  <c r="G232" i="19" s="1"/>
  <c r="G233" i="19" s="1"/>
  <c r="G234" i="19" s="1"/>
  <c r="G235" i="19" s="1"/>
  <c r="G236" i="19" s="1"/>
  <c r="G237" i="19" s="1"/>
  <c r="G238" i="19" s="1"/>
  <c r="G239" i="19" s="1"/>
  <c r="G240" i="19" s="1"/>
  <c r="G241" i="19" s="1"/>
  <c r="G242" i="19" s="1"/>
  <c r="G243" i="19" s="1"/>
  <c r="G244" i="19" s="1"/>
  <c r="G245" i="19" s="1"/>
  <c r="G246" i="19" s="1"/>
  <c r="G247" i="19" s="1"/>
  <c r="G248" i="19" s="1"/>
  <c r="G249" i="19" s="1"/>
  <c r="G250" i="19" s="1"/>
  <c r="G251" i="19" s="1"/>
  <c r="G252" i="19" s="1"/>
  <c r="G253" i="19" s="1"/>
  <c r="G254" i="19" s="1"/>
  <c r="G255" i="19" s="1"/>
  <c r="G256" i="19" s="1"/>
  <c r="G257" i="19" s="1"/>
  <c r="G258" i="19" s="1"/>
  <c r="G259" i="19" s="1"/>
  <c r="G260" i="19" s="1"/>
  <c r="G41" i="19"/>
  <c r="Y76" i="19"/>
  <c r="W99" i="19"/>
  <c r="W101" i="19"/>
  <c r="H36" i="19"/>
  <c r="H32" i="19"/>
  <c r="H28" i="19"/>
  <c r="H37" i="19"/>
  <c r="H33" i="19"/>
  <c r="H29" i="19"/>
  <c r="H38" i="19"/>
  <c r="H34" i="19"/>
  <c r="H30" i="19"/>
  <c r="H35" i="19"/>
  <c r="H31" i="19"/>
  <c r="H27" i="19"/>
  <c r="Z68" i="19"/>
  <c r="Y77" i="19"/>
  <c r="I25" i="18"/>
  <c r="I127" i="18" s="1"/>
  <c r="I23" i="18"/>
  <c r="I125" i="18" s="1"/>
  <c r="I21" i="18"/>
  <c r="I123" i="18" s="1"/>
  <c r="I19" i="18"/>
  <c r="I121" i="18" s="1"/>
  <c r="I17" i="18"/>
  <c r="I119" i="18" s="1"/>
  <c r="I15" i="18"/>
  <c r="I26" i="18"/>
  <c r="I128" i="18" s="1"/>
  <c r="I24" i="18"/>
  <c r="I126" i="18" s="1"/>
  <c r="I22" i="18"/>
  <c r="I124" i="18" s="1"/>
  <c r="I20" i="18"/>
  <c r="I122" i="18" s="1"/>
  <c r="I18" i="18"/>
  <c r="I120" i="18" s="1"/>
  <c r="I16" i="18"/>
  <c r="I118" i="18" s="1"/>
  <c r="H40" i="18"/>
  <c r="H42" i="18" s="1"/>
  <c r="H105" i="18"/>
  <c r="J9" i="18"/>
  <c r="J8" i="18"/>
  <c r="J10" i="18" s="1"/>
  <c r="U59" i="18"/>
  <c r="C60" i="18"/>
  <c r="H117" i="18"/>
  <c r="H118" i="18" s="1"/>
  <c r="H119" i="18" s="1"/>
  <c r="H120" i="18" s="1"/>
  <c r="H121" i="18" s="1"/>
  <c r="H122" i="18" s="1"/>
  <c r="H123" i="18" s="1"/>
  <c r="H124" i="18" s="1"/>
  <c r="H125" i="18" s="1"/>
  <c r="H126" i="18" s="1"/>
  <c r="H127" i="18" s="1"/>
  <c r="H128" i="18" s="1"/>
  <c r="H129" i="18" s="1"/>
  <c r="H130" i="18" s="1"/>
  <c r="H131" i="18" s="1"/>
  <c r="H132" i="18" s="1"/>
  <c r="H133" i="18" s="1"/>
  <c r="H134" i="18" s="1"/>
  <c r="H135" i="18" s="1"/>
  <c r="H136" i="18" s="1"/>
  <c r="H137" i="18" s="1"/>
  <c r="H138" i="18" s="1"/>
  <c r="H139" i="18" s="1"/>
  <c r="H140" i="18" s="1"/>
  <c r="H141" i="18" s="1"/>
  <c r="H142" i="18" s="1"/>
  <c r="H143" i="18" s="1"/>
  <c r="H144" i="18" s="1"/>
  <c r="H145" i="18" s="1"/>
  <c r="H146" i="18" s="1"/>
  <c r="H147" i="18" s="1"/>
  <c r="H148" i="18" s="1"/>
  <c r="H149" i="18" s="1"/>
  <c r="H150" i="18" s="1"/>
  <c r="H151" i="18" s="1"/>
  <c r="H152" i="18" s="1"/>
  <c r="H153" i="18" s="1"/>
  <c r="H154" i="18" s="1"/>
  <c r="H155" i="18" s="1"/>
  <c r="H156" i="18" s="1"/>
  <c r="H157" i="18" s="1"/>
  <c r="H158" i="18" s="1"/>
  <c r="H159" i="18" s="1"/>
  <c r="H160" i="18" s="1"/>
  <c r="H161" i="18" s="1"/>
  <c r="H162" i="18" s="1"/>
  <c r="H163" i="18" s="1"/>
  <c r="H164" i="18" s="1"/>
  <c r="H165" i="18" s="1"/>
  <c r="H166" i="18" s="1"/>
  <c r="H167" i="18" s="1"/>
  <c r="H168" i="18" s="1"/>
  <c r="H169" i="18" s="1"/>
  <c r="H170" i="18" s="1"/>
  <c r="H171" i="18" s="1"/>
  <c r="H172" i="18" s="1"/>
  <c r="H173" i="18" s="1"/>
  <c r="H174" i="18" s="1"/>
  <c r="H175" i="18" s="1"/>
  <c r="H176" i="18" s="1"/>
  <c r="H177" i="18" s="1"/>
  <c r="H178" i="18" s="1"/>
  <c r="H179" i="18" s="1"/>
  <c r="H180" i="18" s="1"/>
  <c r="H181" i="18" s="1"/>
  <c r="H182" i="18" s="1"/>
  <c r="H183" i="18" s="1"/>
  <c r="H184" i="18" s="1"/>
  <c r="H185" i="18" s="1"/>
  <c r="H186" i="18" s="1"/>
  <c r="H187" i="18" s="1"/>
  <c r="H188" i="18" s="1"/>
  <c r="H189" i="18" s="1"/>
  <c r="H190" i="18" s="1"/>
  <c r="H191" i="18" s="1"/>
  <c r="H192" i="18" s="1"/>
  <c r="H193" i="18" s="1"/>
  <c r="H194" i="18" s="1"/>
  <c r="H195" i="18" s="1"/>
  <c r="H196" i="18" s="1"/>
  <c r="H197" i="18" s="1"/>
  <c r="H198" i="18" s="1"/>
  <c r="H199" i="18" s="1"/>
  <c r="H200" i="18" s="1"/>
  <c r="H201" i="18" s="1"/>
  <c r="H202" i="18" s="1"/>
  <c r="H203" i="18" s="1"/>
  <c r="H204" i="18" s="1"/>
  <c r="H205" i="18" s="1"/>
  <c r="H206" i="18" s="1"/>
  <c r="H207" i="18" s="1"/>
  <c r="H208" i="18" s="1"/>
  <c r="H209" i="18" s="1"/>
  <c r="H210" i="18" s="1"/>
  <c r="H211" i="18" s="1"/>
  <c r="H212" i="18" s="1"/>
  <c r="H213" i="18" s="1"/>
  <c r="H214" i="18" s="1"/>
  <c r="H215" i="18" s="1"/>
  <c r="H216" i="18" s="1"/>
  <c r="H217" i="18" s="1"/>
  <c r="H218" i="18" s="1"/>
  <c r="H219" i="18" s="1"/>
  <c r="H220" i="18" s="1"/>
  <c r="H221" i="18" s="1"/>
  <c r="H222" i="18" s="1"/>
  <c r="H223" i="18" s="1"/>
  <c r="H224" i="18" s="1"/>
  <c r="H225" i="18" s="1"/>
  <c r="H226" i="18" s="1"/>
  <c r="H227" i="18" s="1"/>
  <c r="H228" i="18" s="1"/>
  <c r="H229" i="18" s="1"/>
  <c r="H230" i="18" s="1"/>
  <c r="H231" i="18" s="1"/>
  <c r="H232" i="18" s="1"/>
  <c r="H233" i="18" s="1"/>
  <c r="H234" i="18" s="1"/>
  <c r="H235" i="18" s="1"/>
  <c r="H236" i="18" s="1"/>
  <c r="H237" i="18" s="1"/>
  <c r="H238" i="18" s="1"/>
  <c r="H239" i="18" s="1"/>
  <c r="H240" i="18" s="1"/>
  <c r="H241" i="18" s="1"/>
  <c r="H242" i="18" s="1"/>
  <c r="H243" i="18" s="1"/>
  <c r="H244" i="18" s="1"/>
  <c r="H245" i="18" s="1"/>
  <c r="H246" i="18" s="1"/>
  <c r="H247" i="18" s="1"/>
  <c r="H248" i="18" s="1"/>
  <c r="H249" i="18" s="1"/>
  <c r="H250" i="18" s="1"/>
  <c r="H251" i="18" s="1"/>
  <c r="H252" i="18" s="1"/>
  <c r="H253" i="18" s="1"/>
  <c r="H254" i="18" s="1"/>
  <c r="H255" i="18" s="1"/>
  <c r="H256" i="18" s="1"/>
  <c r="H257" i="18" s="1"/>
  <c r="H258" i="18" s="1"/>
  <c r="H259" i="18" s="1"/>
  <c r="H260" i="18" s="1"/>
  <c r="H41" i="18"/>
  <c r="I37" i="18"/>
  <c r="I33" i="18"/>
  <c r="I38" i="18"/>
  <c r="I34" i="18"/>
  <c r="I35" i="18"/>
  <c r="I31" i="18"/>
  <c r="I36" i="18"/>
  <c r="I32" i="18"/>
  <c r="I27" i="18"/>
  <c r="I28" i="18"/>
  <c r="I29" i="18"/>
  <c r="I30" i="18"/>
  <c r="K262" i="18"/>
  <c r="K44" i="18"/>
  <c r="K6" i="18"/>
  <c r="K7" i="18" s="1"/>
  <c r="L1" i="18"/>
  <c r="J25" i="17"/>
  <c r="J139" i="17" s="1"/>
  <c r="J23" i="17"/>
  <c r="J137" i="17" s="1"/>
  <c r="J21" i="17"/>
  <c r="J135" i="17" s="1"/>
  <c r="J19" i="17"/>
  <c r="J133" i="17" s="1"/>
  <c r="J17" i="17"/>
  <c r="J131" i="17" s="1"/>
  <c r="J15" i="17"/>
  <c r="W129" i="17" s="1"/>
  <c r="J26" i="17"/>
  <c r="J140" i="17" s="1"/>
  <c r="J24" i="17"/>
  <c r="J138" i="17" s="1"/>
  <c r="J22" i="17"/>
  <c r="J136" i="17" s="1"/>
  <c r="J20" i="17"/>
  <c r="J134" i="17" s="1"/>
  <c r="J18" i="17"/>
  <c r="J132" i="17" s="1"/>
  <c r="J16" i="17"/>
  <c r="J130" i="17" s="1"/>
  <c r="Y115" i="17"/>
  <c r="X110" i="17"/>
  <c r="X122" i="17" s="1"/>
  <c r="Y121" i="17"/>
  <c r="X116" i="17"/>
  <c r="W139" i="17"/>
  <c r="K9" i="17"/>
  <c r="K8" i="17"/>
  <c r="K10" i="17" s="1"/>
  <c r="C61" i="17"/>
  <c r="U60" i="17"/>
  <c r="Y109" i="17"/>
  <c r="W138" i="17"/>
  <c r="I41" i="17"/>
  <c r="I129" i="17"/>
  <c r="I130" i="17" s="1"/>
  <c r="I131" i="17" s="1"/>
  <c r="I132" i="17" s="1"/>
  <c r="I133" i="17" s="1"/>
  <c r="I134" i="17" s="1"/>
  <c r="I135" i="17" s="1"/>
  <c r="I136" i="17" s="1"/>
  <c r="I137" i="17" s="1"/>
  <c r="I138" i="17" s="1"/>
  <c r="I139" i="17" s="1"/>
  <c r="I140" i="17" s="1"/>
  <c r="I141" i="17" s="1"/>
  <c r="I142" i="17" s="1"/>
  <c r="I143" i="17" s="1"/>
  <c r="I144" i="17" s="1"/>
  <c r="I145" i="17" s="1"/>
  <c r="I146" i="17" s="1"/>
  <c r="I147" i="17" s="1"/>
  <c r="I148" i="17" s="1"/>
  <c r="I149" i="17" s="1"/>
  <c r="I150" i="17" s="1"/>
  <c r="I151" i="17" s="1"/>
  <c r="I152" i="17" s="1"/>
  <c r="I153" i="17" s="1"/>
  <c r="I154" i="17" s="1"/>
  <c r="I155" i="17" s="1"/>
  <c r="I156" i="17" s="1"/>
  <c r="I157" i="17" s="1"/>
  <c r="I158" i="17" s="1"/>
  <c r="I159" i="17" s="1"/>
  <c r="I160" i="17" s="1"/>
  <c r="I161" i="17" s="1"/>
  <c r="I162" i="17" s="1"/>
  <c r="I163" i="17" s="1"/>
  <c r="I164" i="17" s="1"/>
  <c r="I165" i="17" s="1"/>
  <c r="I166" i="17" s="1"/>
  <c r="I167" i="17" s="1"/>
  <c r="I168" i="17" s="1"/>
  <c r="I169" i="17" s="1"/>
  <c r="I170" i="17" s="1"/>
  <c r="I171" i="17" s="1"/>
  <c r="I172" i="17" s="1"/>
  <c r="I173" i="17" s="1"/>
  <c r="I174" i="17" s="1"/>
  <c r="I175" i="17" s="1"/>
  <c r="I176" i="17" s="1"/>
  <c r="I177" i="17" s="1"/>
  <c r="I178" i="17" s="1"/>
  <c r="I179" i="17" s="1"/>
  <c r="I180" i="17" s="1"/>
  <c r="I181" i="17" s="1"/>
  <c r="I182" i="17" s="1"/>
  <c r="I183" i="17" s="1"/>
  <c r="I184" i="17" s="1"/>
  <c r="I185" i="17" s="1"/>
  <c r="I186" i="17" s="1"/>
  <c r="I187" i="17" s="1"/>
  <c r="I188" i="17" s="1"/>
  <c r="I189" i="17" s="1"/>
  <c r="I190" i="17" s="1"/>
  <c r="I191" i="17" s="1"/>
  <c r="I192" i="17" s="1"/>
  <c r="I193" i="17" s="1"/>
  <c r="I194" i="17" s="1"/>
  <c r="I195" i="17" s="1"/>
  <c r="I196" i="17" s="1"/>
  <c r="I197" i="17" s="1"/>
  <c r="I198" i="17" s="1"/>
  <c r="I199" i="17" s="1"/>
  <c r="I200" i="17" s="1"/>
  <c r="I201" i="17" s="1"/>
  <c r="I202" i="17" s="1"/>
  <c r="I203" i="17" s="1"/>
  <c r="I204" i="17" s="1"/>
  <c r="I205" i="17" s="1"/>
  <c r="I206" i="17" s="1"/>
  <c r="I207" i="17" s="1"/>
  <c r="I208" i="17" s="1"/>
  <c r="I209" i="17" s="1"/>
  <c r="I210" i="17" s="1"/>
  <c r="I211" i="17" s="1"/>
  <c r="I212" i="17" s="1"/>
  <c r="I213" i="17" s="1"/>
  <c r="I214" i="17" s="1"/>
  <c r="I215" i="17" s="1"/>
  <c r="I216" i="17" s="1"/>
  <c r="I217" i="17" s="1"/>
  <c r="I218" i="17" s="1"/>
  <c r="I219" i="17" s="1"/>
  <c r="I220" i="17" s="1"/>
  <c r="I221" i="17" s="1"/>
  <c r="I222" i="17" s="1"/>
  <c r="I223" i="17" s="1"/>
  <c r="I224" i="17" s="1"/>
  <c r="I225" i="17" s="1"/>
  <c r="I226" i="17" s="1"/>
  <c r="I227" i="17" s="1"/>
  <c r="I228" i="17" s="1"/>
  <c r="I229" i="17" s="1"/>
  <c r="I230" i="17" s="1"/>
  <c r="I231" i="17" s="1"/>
  <c r="I232" i="17" s="1"/>
  <c r="I233" i="17" s="1"/>
  <c r="I234" i="17" s="1"/>
  <c r="I235" i="17" s="1"/>
  <c r="I236" i="17" s="1"/>
  <c r="I237" i="17" s="1"/>
  <c r="I238" i="17" s="1"/>
  <c r="I239" i="17" s="1"/>
  <c r="I240" i="17" s="1"/>
  <c r="I241" i="17" s="1"/>
  <c r="I242" i="17" s="1"/>
  <c r="I243" i="17" s="1"/>
  <c r="I244" i="17" s="1"/>
  <c r="I245" i="17" s="1"/>
  <c r="I246" i="17" s="1"/>
  <c r="I247" i="17" s="1"/>
  <c r="I248" i="17" s="1"/>
  <c r="I249" i="17" s="1"/>
  <c r="I250" i="17" s="1"/>
  <c r="I251" i="17" s="1"/>
  <c r="I252" i="17" s="1"/>
  <c r="I253" i="17" s="1"/>
  <c r="I254" i="17" s="1"/>
  <c r="I255" i="17" s="1"/>
  <c r="I256" i="17" s="1"/>
  <c r="I257" i="17" s="1"/>
  <c r="I258" i="17" s="1"/>
  <c r="I259" i="17" s="1"/>
  <c r="I260" i="17" s="1"/>
  <c r="W132" i="17"/>
  <c r="Y108" i="17"/>
  <c r="Y105" i="17"/>
  <c r="X120" i="17"/>
  <c r="Y120" i="17"/>
  <c r="X115" i="17"/>
  <c r="X127" i="17" s="1"/>
  <c r="Y114" i="17"/>
  <c r="X109" i="17"/>
  <c r="X121" i="17" s="1"/>
  <c r="X126" i="17"/>
  <c r="J35" i="17"/>
  <c r="J31" i="17"/>
  <c r="J36" i="17"/>
  <c r="J32" i="17"/>
  <c r="J37" i="17"/>
  <c r="J33" i="17"/>
  <c r="J29" i="17"/>
  <c r="J38" i="17"/>
  <c r="J34" i="17"/>
  <c r="J30" i="17"/>
  <c r="J28" i="17"/>
  <c r="J27" i="17"/>
  <c r="Y119" i="17"/>
  <c r="Y104" i="17"/>
  <c r="I117" i="17"/>
  <c r="I40" i="17"/>
  <c r="I42" i="17" s="1"/>
  <c r="Y118" i="17"/>
  <c r="X113" i="17"/>
  <c r="X125" i="17" s="1"/>
  <c r="W131" i="17"/>
  <c r="W130" i="17"/>
  <c r="W136" i="17"/>
  <c r="Y116" i="17"/>
  <c r="Y112" i="17"/>
  <c r="X107" i="17"/>
  <c r="X119" i="17" s="1"/>
  <c r="Y110" i="17"/>
  <c r="X105" i="17"/>
  <c r="X117" i="17" s="1"/>
  <c r="I3" i="17"/>
  <c r="L262" i="17"/>
  <c r="L44" i="17"/>
  <c r="L6" i="17"/>
  <c r="L7" i="17" s="1"/>
  <c r="M1" i="17"/>
  <c r="W134" i="17"/>
  <c r="X123" i="17"/>
  <c r="Y111" i="17"/>
  <c r="X106" i="17"/>
  <c r="X118" i="17" s="1"/>
  <c r="W135" i="17"/>
  <c r="W133" i="17"/>
  <c r="W140" i="17"/>
  <c r="Y113" i="17"/>
  <c r="Y103" i="17"/>
  <c r="X112" i="17"/>
  <c r="X124" i="17" s="1"/>
  <c r="Y117" i="17"/>
  <c r="Y122" i="17"/>
  <c r="Y106" i="17"/>
  <c r="X128" i="17"/>
  <c r="Y101" i="17"/>
  <c r="W99" i="16"/>
  <c r="I9" i="16"/>
  <c r="I8" i="16"/>
  <c r="I10" i="16" s="1"/>
  <c r="C60" i="16"/>
  <c r="U59" i="16"/>
  <c r="H36" i="16"/>
  <c r="H37" i="16"/>
  <c r="H35" i="16"/>
  <c r="H27" i="16"/>
  <c r="H38" i="16"/>
  <c r="H34" i="16"/>
  <c r="H33" i="16"/>
  <c r="H32" i="16"/>
  <c r="H31" i="16"/>
  <c r="H30" i="16"/>
  <c r="H29" i="16"/>
  <c r="H28" i="16"/>
  <c r="X74" i="16"/>
  <c r="X72" i="16"/>
  <c r="W91" i="16"/>
  <c r="V103" i="16"/>
  <c r="G93" i="16"/>
  <c r="G40" i="16"/>
  <c r="G42" i="16" s="1"/>
  <c r="V100" i="16"/>
  <c r="W100" i="16" s="1"/>
  <c r="X75" i="16"/>
  <c r="W95" i="16"/>
  <c r="V94" i="16"/>
  <c r="W94" i="16" s="1"/>
  <c r="V104" i="16"/>
  <c r="W104" i="16" s="1"/>
  <c r="W93" i="16"/>
  <c r="W90" i="16"/>
  <c r="X95" i="16" s="1"/>
  <c r="X85" i="16"/>
  <c r="X79" i="16"/>
  <c r="X87" i="16"/>
  <c r="V96" i="16"/>
  <c r="W96" i="16" s="1"/>
  <c r="X91" i="16"/>
  <c r="X83" i="16"/>
  <c r="X81" i="16"/>
  <c r="X80" i="16"/>
  <c r="X82" i="16"/>
  <c r="G105" i="16"/>
  <c r="G106" i="16" s="1"/>
  <c r="G107" i="16" s="1"/>
  <c r="G108" i="16" s="1"/>
  <c r="G109" i="16" s="1"/>
  <c r="G110" i="16" s="1"/>
  <c r="G111" i="16" s="1"/>
  <c r="G112" i="16" s="1"/>
  <c r="G113" i="16" s="1"/>
  <c r="G114" i="16" s="1"/>
  <c r="G115" i="16" s="1"/>
  <c r="G116" i="16" s="1"/>
  <c r="G117" i="16" s="1"/>
  <c r="G118" i="16" s="1"/>
  <c r="G119" i="16" s="1"/>
  <c r="G120" i="16" s="1"/>
  <c r="G121" i="16" s="1"/>
  <c r="G122" i="16" s="1"/>
  <c r="G123" i="16" s="1"/>
  <c r="G124" i="16" s="1"/>
  <c r="G125" i="16" s="1"/>
  <c r="G126" i="16" s="1"/>
  <c r="G127" i="16" s="1"/>
  <c r="G128" i="16" s="1"/>
  <c r="G129" i="16" s="1"/>
  <c r="G130" i="16" s="1"/>
  <c r="G131" i="16" s="1"/>
  <c r="G132" i="16" s="1"/>
  <c r="G133" i="16" s="1"/>
  <c r="G134" i="16" s="1"/>
  <c r="G135" i="16" s="1"/>
  <c r="G136" i="16" s="1"/>
  <c r="G137" i="16" s="1"/>
  <c r="G138" i="16" s="1"/>
  <c r="G139" i="16" s="1"/>
  <c r="G140" i="16" s="1"/>
  <c r="G141" i="16" s="1"/>
  <c r="G142" i="16" s="1"/>
  <c r="G143" i="16" s="1"/>
  <c r="G144" i="16" s="1"/>
  <c r="G145" i="16" s="1"/>
  <c r="G146" i="16" s="1"/>
  <c r="G147" i="16" s="1"/>
  <c r="G148" i="16" s="1"/>
  <c r="G149" i="16" s="1"/>
  <c r="G150" i="16" s="1"/>
  <c r="G151" i="16" s="1"/>
  <c r="G152" i="16" s="1"/>
  <c r="G153" i="16" s="1"/>
  <c r="G154" i="16" s="1"/>
  <c r="G155" i="16" s="1"/>
  <c r="G156" i="16" s="1"/>
  <c r="G157" i="16" s="1"/>
  <c r="G158" i="16" s="1"/>
  <c r="G159" i="16" s="1"/>
  <c r="G160" i="16" s="1"/>
  <c r="G161" i="16" s="1"/>
  <c r="G162" i="16" s="1"/>
  <c r="G163" i="16" s="1"/>
  <c r="G164" i="16" s="1"/>
  <c r="G165" i="16" s="1"/>
  <c r="G166" i="16" s="1"/>
  <c r="G167" i="16" s="1"/>
  <c r="G168" i="16" s="1"/>
  <c r="G169" i="16" s="1"/>
  <c r="G170" i="16" s="1"/>
  <c r="G171" i="16" s="1"/>
  <c r="G172" i="16" s="1"/>
  <c r="G173" i="16" s="1"/>
  <c r="G174" i="16" s="1"/>
  <c r="G175" i="16" s="1"/>
  <c r="G176" i="16" s="1"/>
  <c r="G177" i="16" s="1"/>
  <c r="G178" i="16" s="1"/>
  <c r="G179" i="16" s="1"/>
  <c r="G180" i="16" s="1"/>
  <c r="G181" i="16" s="1"/>
  <c r="G182" i="16" s="1"/>
  <c r="G183" i="16" s="1"/>
  <c r="G184" i="16" s="1"/>
  <c r="G185" i="16" s="1"/>
  <c r="G186" i="16" s="1"/>
  <c r="G187" i="16" s="1"/>
  <c r="G188" i="16" s="1"/>
  <c r="G189" i="16" s="1"/>
  <c r="G190" i="16" s="1"/>
  <c r="G191" i="16" s="1"/>
  <c r="G192" i="16" s="1"/>
  <c r="G193" i="16" s="1"/>
  <c r="G194" i="16" s="1"/>
  <c r="G195" i="16" s="1"/>
  <c r="G196" i="16" s="1"/>
  <c r="G197" i="16" s="1"/>
  <c r="G198" i="16" s="1"/>
  <c r="G199" i="16" s="1"/>
  <c r="G200" i="16" s="1"/>
  <c r="G201" i="16" s="1"/>
  <c r="G202" i="16" s="1"/>
  <c r="G203" i="16" s="1"/>
  <c r="G204" i="16" s="1"/>
  <c r="G205" i="16" s="1"/>
  <c r="G206" i="16" s="1"/>
  <c r="G207" i="16" s="1"/>
  <c r="G208" i="16" s="1"/>
  <c r="G209" i="16" s="1"/>
  <c r="G210" i="16" s="1"/>
  <c r="G211" i="16" s="1"/>
  <c r="G212" i="16" s="1"/>
  <c r="G213" i="16" s="1"/>
  <c r="G214" i="16" s="1"/>
  <c r="G215" i="16" s="1"/>
  <c r="G216" i="16" s="1"/>
  <c r="G217" i="16" s="1"/>
  <c r="G218" i="16" s="1"/>
  <c r="G219" i="16" s="1"/>
  <c r="G220" i="16" s="1"/>
  <c r="G221" i="16" s="1"/>
  <c r="G222" i="16" s="1"/>
  <c r="G223" i="16" s="1"/>
  <c r="G224" i="16" s="1"/>
  <c r="G225" i="16" s="1"/>
  <c r="G226" i="16" s="1"/>
  <c r="G227" i="16" s="1"/>
  <c r="G228" i="16" s="1"/>
  <c r="G229" i="16" s="1"/>
  <c r="G230" i="16" s="1"/>
  <c r="G231" i="16" s="1"/>
  <c r="G232" i="16" s="1"/>
  <c r="G233" i="16" s="1"/>
  <c r="G234" i="16" s="1"/>
  <c r="G235" i="16" s="1"/>
  <c r="G236" i="16" s="1"/>
  <c r="G237" i="16" s="1"/>
  <c r="G238" i="16" s="1"/>
  <c r="G239" i="16" s="1"/>
  <c r="G240" i="16" s="1"/>
  <c r="G241" i="16" s="1"/>
  <c r="G242" i="16" s="1"/>
  <c r="G243" i="16" s="1"/>
  <c r="G244" i="16" s="1"/>
  <c r="G245" i="16" s="1"/>
  <c r="G246" i="16" s="1"/>
  <c r="G247" i="16" s="1"/>
  <c r="G248" i="16" s="1"/>
  <c r="G249" i="16" s="1"/>
  <c r="G250" i="16" s="1"/>
  <c r="G251" i="16" s="1"/>
  <c r="G252" i="16" s="1"/>
  <c r="G253" i="16" s="1"/>
  <c r="G254" i="16" s="1"/>
  <c r="G255" i="16" s="1"/>
  <c r="G256" i="16" s="1"/>
  <c r="G257" i="16" s="1"/>
  <c r="G258" i="16" s="1"/>
  <c r="G259" i="16" s="1"/>
  <c r="G260" i="16" s="1"/>
  <c r="G41" i="16"/>
  <c r="V116" i="16"/>
  <c r="W116" i="16" s="1"/>
  <c r="X90" i="16"/>
  <c r="J263" i="16"/>
  <c r="J44" i="16"/>
  <c r="J6" i="16"/>
  <c r="J7" i="16" s="1"/>
  <c r="K1" i="16"/>
  <c r="H20" i="16"/>
  <c r="H110" i="16" s="1"/>
  <c r="H25" i="16"/>
  <c r="H115" i="16" s="1"/>
  <c r="H21" i="16"/>
  <c r="H111" i="16" s="1"/>
  <c r="H17" i="16"/>
  <c r="H107" i="16" s="1"/>
  <c r="H15" i="16"/>
  <c r="V105" i="16" s="1"/>
  <c r="W105" i="16" s="1"/>
  <c r="H26" i="16"/>
  <c r="H116" i="16" s="1"/>
  <c r="H22" i="16"/>
  <c r="H112" i="16" s="1"/>
  <c r="H18" i="16"/>
  <c r="H108" i="16" s="1"/>
  <c r="H23" i="16"/>
  <c r="H113" i="16" s="1"/>
  <c r="H19" i="16"/>
  <c r="H109" i="16" s="1"/>
  <c r="H16" i="16"/>
  <c r="H106" i="16" s="1"/>
  <c r="H24" i="16"/>
  <c r="H114" i="16" s="1"/>
  <c r="X76" i="16"/>
  <c r="X92" i="16"/>
  <c r="X88" i="16"/>
  <c r="V114" i="16"/>
  <c r="X89" i="16"/>
  <c r="X73" i="16"/>
  <c r="X78" i="16"/>
  <c r="I3" i="15"/>
  <c r="W85" i="15"/>
  <c r="X79" i="15" s="1"/>
  <c r="X66" i="15"/>
  <c r="X65" i="15"/>
  <c r="X63" i="15"/>
  <c r="X69" i="15"/>
  <c r="X60" i="15"/>
  <c r="X67" i="15"/>
  <c r="X70" i="15"/>
  <c r="W98" i="15"/>
  <c r="U60" i="15"/>
  <c r="C61" i="15"/>
  <c r="X74" i="15"/>
  <c r="X72" i="15"/>
  <c r="X62" i="15"/>
  <c r="X61" i="15"/>
  <c r="X86" i="14"/>
  <c r="G40" i="14"/>
  <c r="G42" i="14" s="1"/>
  <c r="G93" i="14"/>
  <c r="H15" i="14"/>
  <c r="H17" i="14"/>
  <c r="H107" i="14" s="1"/>
  <c r="H19" i="14"/>
  <c r="H109" i="14" s="1"/>
  <c r="H21" i="14"/>
  <c r="H111" i="14" s="1"/>
  <c r="H23" i="14"/>
  <c r="H113" i="14" s="1"/>
  <c r="H18" i="14"/>
  <c r="H108" i="14" s="1"/>
  <c r="H20" i="14"/>
  <c r="H110" i="14" s="1"/>
  <c r="H25" i="14"/>
  <c r="H115" i="14" s="1"/>
  <c r="H22" i="14"/>
  <c r="H112" i="14" s="1"/>
  <c r="H26" i="14"/>
  <c r="H116" i="14" s="1"/>
  <c r="H16" i="14"/>
  <c r="H106" i="14" s="1"/>
  <c r="H24" i="14"/>
  <c r="H114" i="14" s="1"/>
  <c r="V107" i="14"/>
  <c r="Y68" i="14"/>
  <c r="K1" i="14"/>
  <c r="J6" i="14"/>
  <c r="J7" i="14" s="1"/>
  <c r="J44" i="14"/>
  <c r="J262" i="14"/>
  <c r="X81" i="14"/>
  <c r="V94" i="14"/>
  <c r="X83" i="14"/>
  <c r="X84" i="14"/>
  <c r="V100" i="14"/>
  <c r="V103" i="14"/>
  <c r="H29" i="14"/>
  <c r="H33" i="14"/>
  <c r="H37" i="14"/>
  <c r="H30" i="14"/>
  <c r="H38" i="14"/>
  <c r="H32" i="14"/>
  <c r="H35" i="14"/>
  <c r="H34" i="14"/>
  <c r="H28" i="14"/>
  <c r="H27" i="14"/>
  <c r="H31" i="14"/>
  <c r="H36" i="14"/>
  <c r="V98" i="14"/>
  <c r="V96" i="14"/>
  <c r="G41" i="14"/>
  <c r="G105" i="14"/>
  <c r="G106" i="14" s="1"/>
  <c r="G107" i="14" s="1"/>
  <c r="G108" i="14" s="1"/>
  <c r="G109" i="14" s="1"/>
  <c r="G110" i="14" s="1"/>
  <c r="G111" i="14" s="1"/>
  <c r="G112" i="14" s="1"/>
  <c r="G113" i="14" s="1"/>
  <c r="G114" i="14" s="1"/>
  <c r="G115" i="14" s="1"/>
  <c r="G116" i="14" s="1"/>
  <c r="G117" i="14" s="1"/>
  <c r="G118" i="14" s="1"/>
  <c r="G119" i="14" s="1"/>
  <c r="G120" i="14" s="1"/>
  <c r="G121" i="14" s="1"/>
  <c r="G122" i="14" s="1"/>
  <c r="G123" i="14" s="1"/>
  <c r="G124" i="14" s="1"/>
  <c r="G125" i="14" s="1"/>
  <c r="G126" i="14" s="1"/>
  <c r="G127" i="14" s="1"/>
  <c r="G128" i="14" s="1"/>
  <c r="G129" i="14" s="1"/>
  <c r="G130" i="14" s="1"/>
  <c r="G131" i="14" s="1"/>
  <c r="G132" i="14" s="1"/>
  <c r="G133" i="14" s="1"/>
  <c r="G134" i="14" s="1"/>
  <c r="G135" i="14" s="1"/>
  <c r="G136" i="14" s="1"/>
  <c r="G137" i="14" s="1"/>
  <c r="G138" i="14" s="1"/>
  <c r="G139" i="14" s="1"/>
  <c r="G140" i="14" s="1"/>
  <c r="G141" i="14" s="1"/>
  <c r="G142" i="14" s="1"/>
  <c r="G143" i="14" s="1"/>
  <c r="G144" i="14" s="1"/>
  <c r="G145" i="14" s="1"/>
  <c r="G146" i="14" s="1"/>
  <c r="G147" i="14" s="1"/>
  <c r="G148" i="14" s="1"/>
  <c r="G149" i="14" s="1"/>
  <c r="G150" i="14" s="1"/>
  <c r="G151" i="14" s="1"/>
  <c r="G152" i="14" s="1"/>
  <c r="G153" i="14" s="1"/>
  <c r="G154" i="14" s="1"/>
  <c r="G155" i="14" s="1"/>
  <c r="G156" i="14" s="1"/>
  <c r="G157" i="14" s="1"/>
  <c r="G158" i="14" s="1"/>
  <c r="G159" i="14" s="1"/>
  <c r="G160" i="14" s="1"/>
  <c r="G161" i="14" s="1"/>
  <c r="G162" i="14" s="1"/>
  <c r="G163" i="14" s="1"/>
  <c r="G164" i="14" s="1"/>
  <c r="G165" i="14" s="1"/>
  <c r="G166" i="14" s="1"/>
  <c r="G167" i="14" s="1"/>
  <c r="G168" i="14" s="1"/>
  <c r="G169" i="14" s="1"/>
  <c r="G170" i="14" s="1"/>
  <c r="G171" i="14" s="1"/>
  <c r="G172" i="14" s="1"/>
  <c r="G173" i="14" s="1"/>
  <c r="G174" i="14" s="1"/>
  <c r="G175" i="14" s="1"/>
  <c r="G176" i="14" s="1"/>
  <c r="G177" i="14" s="1"/>
  <c r="G178" i="14" s="1"/>
  <c r="G179" i="14" s="1"/>
  <c r="G180" i="14" s="1"/>
  <c r="G181" i="14" s="1"/>
  <c r="G182" i="14" s="1"/>
  <c r="G183" i="14" s="1"/>
  <c r="G184" i="14" s="1"/>
  <c r="G185" i="14" s="1"/>
  <c r="G186" i="14" s="1"/>
  <c r="G187" i="14" s="1"/>
  <c r="G188" i="14" s="1"/>
  <c r="G189" i="14" s="1"/>
  <c r="G190" i="14" s="1"/>
  <c r="G191" i="14" s="1"/>
  <c r="G192" i="14" s="1"/>
  <c r="G193" i="14" s="1"/>
  <c r="G194" i="14" s="1"/>
  <c r="G195" i="14" s="1"/>
  <c r="G196" i="14" s="1"/>
  <c r="G197" i="14" s="1"/>
  <c r="G198" i="14" s="1"/>
  <c r="G199" i="14" s="1"/>
  <c r="G200" i="14" s="1"/>
  <c r="G201" i="14" s="1"/>
  <c r="G202" i="14" s="1"/>
  <c r="G203" i="14" s="1"/>
  <c r="G204" i="14" s="1"/>
  <c r="G205" i="14" s="1"/>
  <c r="G206" i="14" s="1"/>
  <c r="G207" i="14" s="1"/>
  <c r="G208" i="14" s="1"/>
  <c r="G209" i="14" s="1"/>
  <c r="G210" i="14" s="1"/>
  <c r="G211" i="14" s="1"/>
  <c r="G212" i="14" s="1"/>
  <c r="G213" i="14" s="1"/>
  <c r="G214" i="14" s="1"/>
  <c r="G215" i="14" s="1"/>
  <c r="G216" i="14" s="1"/>
  <c r="G217" i="14" s="1"/>
  <c r="G218" i="14" s="1"/>
  <c r="G219" i="14" s="1"/>
  <c r="G220" i="14" s="1"/>
  <c r="G221" i="14" s="1"/>
  <c r="G222" i="14" s="1"/>
  <c r="G223" i="14" s="1"/>
  <c r="G224" i="14" s="1"/>
  <c r="G225" i="14" s="1"/>
  <c r="G226" i="14" s="1"/>
  <c r="G227" i="14" s="1"/>
  <c r="G228" i="14" s="1"/>
  <c r="G229" i="14" s="1"/>
  <c r="G230" i="14" s="1"/>
  <c r="G231" i="14" s="1"/>
  <c r="G232" i="14" s="1"/>
  <c r="G233" i="14" s="1"/>
  <c r="G234" i="14" s="1"/>
  <c r="G235" i="14" s="1"/>
  <c r="G236" i="14" s="1"/>
  <c r="G237" i="14" s="1"/>
  <c r="G238" i="14" s="1"/>
  <c r="G239" i="14" s="1"/>
  <c r="G240" i="14" s="1"/>
  <c r="G241" i="14" s="1"/>
  <c r="G242" i="14" s="1"/>
  <c r="G243" i="14" s="1"/>
  <c r="G244" i="14" s="1"/>
  <c r="G245" i="14" s="1"/>
  <c r="G246" i="14" s="1"/>
  <c r="G247" i="14" s="1"/>
  <c r="G248" i="14" s="1"/>
  <c r="G249" i="14" s="1"/>
  <c r="G250" i="14" s="1"/>
  <c r="G251" i="14" s="1"/>
  <c r="G252" i="14" s="1"/>
  <c r="G253" i="14" s="1"/>
  <c r="G254" i="14" s="1"/>
  <c r="G255" i="14" s="1"/>
  <c r="G256" i="14" s="1"/>
  <c r="G257" i="14" s="1"/>
  <c r="G258" i="14" s="1"/>
  <c r="G259" i="14" s="1"/>
  <c r="G260" i="14" s="1"/>
  <c r="W92" i="14"/>
  <c r="W104" i="14" s="1"/>
  <c r="I9" i="14"/>
  <c r="I8" i="14"/>
  <c r="I10" i="14" s="1"/>
  <c r="W99" i="14"/>
  <c r="W89" i="14"/>
  <c r="W101" i="14" s="1"/>
  <c r="V115" i="14"/>
  <c r="V114" i="14"/>
  <c r="V102" i="14"/>
  <c r="W91" i="14"/>
  <c r="C61" i="14"/>
  <c r="U60" i="14"/>
  <c r="W86" i="14"/>
  <c r="W88" i="14"/>
  <c r="Y80" i="14"/>
  <c r="V93" i="14"/>
  <c r="X91" i="14" s="1"/>
  <c r="W83" i="14"/>
  <c r="W95" i="14" s="1"/>
  <c r="F46" i="12"/>
  <c r="F57" i="12" s="1"/>
  <c r="F69" i="12" s="1"/>
  <c r="F49" i="12"/>
  <c r="F60" i="12" s="1"/>
  <c r="F72" i="12" s="1"/>
  <c r="G50" i="12"/>
  <c r="G61" i="12" s="1"/>
  <c r="G73" i="12" s="1"/>
  <c r="G15" i="12"/>
  <c r="G49" i="12"/>
  <c r="G60" i="12" s="1"/>
  <c r="G72" i="12" s="1"/>
  <c r="G42" i="12"/>
  <c r="G51" i="12"/>
  <c r="G62" i="12" s="1"/>
  <c r="G74" i="12" s="1"/>
  <c r="G45" i="12"/>
  <c r="G47" i="12"/>
  <c r="G58" i="12" s="1"/>
  <c r="G48" i="12"/>
  <c r="G59" i="12" s="1"/>
  <c r="G71" i="12" s="1"/>
  <c r="G46" i="12"/>
  <c r="G57" i="12" s="1"/>
  <c r="G69" i="12" s="1"/>
  <c r="F48" i="12"/>
  <c r="F59" i="12" s="1"/>
  <c r="F71" i="12" s="1"/>
  <c r="D53" i="12"/>
  <c r="F51" i="12"/>
  <c r="F62" i="12" s="1"/>
  <c r="F74" i="12" s="1"/>
  <c r="D68" i="12"/>
  <c r="D75" i="12" s="1"/>
  <c r="D63" i="12"/>
  <c r="D65" i="12" s="1"/>
  <c r="F50" i="12"/>
  <c r="F61" i="12" s="1"/>
  <c r="F73" i="12" s="1"/>
  <c r="E70" i="12"/>
  <c r="E76" i="12" s="1"/>
  <c r="E64" i="12"/>
  <c r="F47" i="12"/>
  <c r="F58" i="12" s="1"/>
  <c r="F45" i="12"/>
  <c r="E56" i="12"/>
  <c r="E52" i="12"/>
  <c r="F48" i="13"/>
  <c r="F59" i="13" s="1"/>
  <c r="F71" i="13" s="1"/>
  <c r="E68" i="13"/>
  <c r="E63" i="13"/>
  <c r="G51" i="13"/>
  <c r="G62" i="13" s="1"/>
  <c r="G74" i="13" s="1"/>
  <c r="G47" i="13"/>
  <c r="G58" i="13" s="1"/>
  <c r="G45" i="13"/>
  <c r="G46" i="13"/>
  <c r="G57" i="13" s="1"/>
  <c r="G69" i="13" s="1"/>
  <c r="G49" i="13"/>
  <c r="G60" i="13" s="1"/>
  <c r="G72" i="13" s="1"/>
  <c r="E70" i="13"/>
  <c r="E76" i="13" s="1"/>
  <c r="E64" i="13"/>
  <c r="F70" i="13"/>
  <c r="D53" i="13"/>
  <c r="F56" i="13"/>
  <c r="E52" i="13"/>
  <c r="D68" i="13"/>
  <c r="D75" i="13" s="1"/>
  <c r="D63" i="13"/>
  <c r="D65" i="13" s="1"/>
  <c r="Z104" i="17" l="1"/>
  <c r="Y125" i="17"/>
  <c r="Y123" i="17"/>
  <c r="Y124" i="17"/>
  <c r="Y127" i="17"/>
  <c r="W137" i="17"/>
  <c r="Y132" i="17" s="1"/>
  <c r="J3" i="18"/>
  <c r="Y90" i="19"/>
  <c r="Y99" i="19"/>
  <c r="W114" i="19"/>
  <c r="W111" i="19"/>
  <c r="X82" i="15"/>
  <c r="X75" i="15"/>
  <c r="W99" i="15"/>
  <c r="X77" i="15"/>
  <c r="X76" i="15"/>
  <c r="I9" i="15"/>
  <c r="I8" i="15"/>
  <c r="I10" i="15" s="1"/>
  <c r="V95" i="15"/>
  <c r="W95" i="15" s="1"/>
  <c r="V101" i="15"/>
  <c r="W101" i="15" s="1"/>
  <c r="H24" i="15"/>
  <c r="H114" i="15" s="1"/>
  <c r="H23" i="15"/>
  <c r="H113" i="15" s="1"/>
  <c r="H15" i="15"/>
  <c r="H16" i="15"/>
  <c r="H106" i="15" s="1"/>
  <c r="H22" i="15"/>
  <c r="H112" i="15" s="1"/>
  <c r="H20" i="15"/>
  <c r="H110" i="15" s="1"/>
  <c r="H21" i="15"/>
  <c r="H111" i="15" s="1"/>
  <c r="H19" i="15"/>
  <c r="H109" i="15" s="1"/>
  <c r="H26" i="15"/>
  <c r="H116" i="15" s="1"/>
  <c r="H25" i="15"/>
  <c r="H115" i="15" s="1"/>
  <c r="H17" i="15"/>
  <c r="H107" i="15" s="1"/>
  <c r="H18" i="15"/>
  <c r="H108" i="15" s="1"/>
  <c r="V94" i="15"/>
  <c r="W94" i="15" s="1"/>
  <c r="X83" i="15" s="1"/>
  <c r="X80" i="15"/>
  <c r="X78" i="15"/>
  <c r="V111" i="15"/>
  <c r="W111" i="15" s="1"/>
  <c r="G93" i="15"/>
  <c r="G40" i="15"/>
  <c r="G42" i="15" s="1"/>
  <c r="V104" i="15"/>
  <c r="W104" i="15" s="1"/>
  <c r="H37" i="15"/>
  <c r="H34" i="15"/>
  <c r="H27" i="15"/>
  <c r="H33" i="15"/>
  <c r="H30" i="15"/>
  <c r="H36" i="15"/>
  <c r="H29" i="15"/>
  <c r="H35" i="15"/>
  <c r="H32" i="15"/>
  <c r="H38" i="15"/>
  <c r="H31" i="15"/>
  <c r="H28" i="15"/>
  <c r="V102" i="15"/>
  <c r="W102" i="15" s="1"/>
  <c r="J262" i="15"/>
  <c r="J44" i="15"/>
  <c r="K1" i="15"/>
  <c r="J6" i="15"/>
  <c r="J7" i="15" s="1"/>
  <c r="V112" i="15"/>
  <c r="X73" i="15"/>
  <c r="G105" i="15"/>
  <c r="G106" i="15" s="1"/>
  <c r="G107" i="15" s="1"/>
  <c r="G108" i="15" s="1"/>
  <c r="G109" i="15" s="1"/>
  <c r="G110" i="15" s="1"/>
  <c r="G111" i="15" s="1"/>
  <c r="G112" i="15" s="1"/>
  <c r="G113" i="15" s="1"/>
  <c r="G114" i="15" s="1"/>
  <c r="G115" i="15" s="1"/>
  <c r="G116" i="15" s="1"/>
  <c r="G117" i="15" s="1"/>
  <c r="G118" i="15" s="1"/>
  <c r="G119" i="15" s="1"/>
  <c r="G120" i="15" s="1"/>
  <c r="G121" i="15" s="1"/>
  <c r="G122" i="15" s="1"/>
  <c r="G123" i="15" s="1"/>
  <c r="G124" i="15" s="1"/>
  <c r="G125" i="15" s="1"/>
  <c r="G126" i="15" s="1"/>
  <c r="G127" i="15" s="1"/>
  <c r="G128" i="15" s="1"/>
  <c r="G129" i="15" s="1"/>
  <c r="G130" i="15" s="1"/>
  <c r="G131" i="15" s="1"/>
  <c r="G132" i="15" s="1"/>
  <c r="G133" i="15" s="1"/>
  <c r="G134" i="15" s="1"/>
  <c r="G135" i="15" s="1"/>
  <c r="G136" i="15" s="1"/>
  <c r="G137" i="15" s="1"/>
  <c r="G138" i="15" s="1"/>
  <c r="G139" i="15" s="1"/>
  <c r="G140" i="15" s="1"/>
  <c r="G141" i="15" s="1"/>
  <c r="G142" i="15" s="1"/>
  <c r="G143" i="15" s="1"/>
  <c r="G144" i="15" s="1"/>
  <c r="G145" i="15" s="1"/>
  <c r="G146" i="15" s="1"/>
  <c r="G147" i="15" s="1"/>
  <c r="G148" i="15" s="1"/>
  <c r="G149" i="15" s="1"/>
  <c r="G150" i="15" s="1"/>
  <c r="G151" i="15" s="1"/>
  <c r="G152" i="15" s="1"/>
  <c r="G153" i="15" s="1"/>
  <c r="G154" i="15" s="1"/>
  <c r="G155" i="15" s="1"/>
  <c r="G156" i="15" s="1"/>
  <c r="G157" i="15" s="1"/>
  <c r="G158" i="15" s="1"/>
  <c r="G159" i="15" s="1"/>
  <c r="G160" i="15" s="1"/>
  <c r="G161" i="15" s="1"/>
  <c r="G162" i="15" s="1"/>
  <c r="G163" i="15" s="1"/>
  <c r="G164" i="15" s="1"/>
  <c r="G165" i="15" s="1"/>
  <c r="G166" i="15" s="1"/>
  <c r="G167" i="15" s="1"/>
  <c r="G168" i="15" s="1"/>
  <c r="G169" i="15" s="1"/>
  <c r="G170" i="15" s="1"/>
  <c r="G171" i="15" s="1"/>
  <c r="G172" i="15" s="1"/>
  <c r="G173" i="15" s="1"/>
  <c r="G174" i="15" s="1"/>
  <c r="G175" i="15" s="1"/>
  <c r="G176" i="15" s="1"/>
  <c r="G177" i="15" s="1"/>
  <c r="G178" i="15" s="1"/>
  <c r="G179" i="15" s="1"/>
  <c r="G180" i="15" s="1"/>
  <c r="G181" i="15" s="1"/>
  <c r="G182" i="15" s="1"/>
  <c r="G183" i="15" s="1"/>
  <c r="G184" i="15" s="1"/>
  <c r="G185" i="15" s="1"/>
  <c r="G186" i="15" s="1"/>
  <c r="G187" i="15" s="1"/>
  <c r="G188" i="15" s="1"/>
  <c r="G189" i="15" s="1"/>
  <c r="G190" i="15" s="1"/>
  <c r="G191" i="15" s="1"/>
  <c r="G192" i="15" s="1"/>
  <c r="G193" i="15" s="1"/>
  <c r="G194" i="15" s="1"/>
  <c r="G195" i="15" s="1"/>
  <c r="G196" i="15" s="1"/>
  <c r="G197" i="15" s="1"/>
  <c r="G198" i="15" s="1"/>
  <c r="G199" i="15" s="1"/>
  <c r="G200" i="15" s="1"/>
  <c r="G201" i="15" s="1"/>
  <c r="G202" i="15" s="1"/>
  <c r="G203" i="15" s="1"/>
  <c r="G204" i="15" s="1"/>
  <c r="G205" i="15" s="1"/>
  <c r="G206" i="15" s="1"/>
  <c r="G207" i="15" s="1"/>
  <c r="G208" i="15" s="1"/>
  <c r="G209" i="15" s="1"/>
  <c r="G210" i="15" s="1"/>
  <c r="G211" i="15" s="1"/>
  <c r="G212" i="15" s="1"/>
  <c r="G213" i="15" s="1"/>
  <c r="G214" i="15" s="1"/>
  <c r="G215" i="15" s="1"/>
  <c r="G216" i="15" s="1"/>
  <c r="G217" i="15" s="1"/>
  <c r="G218" i="15" s="1"/>
  <c r="G219" i="15" s="1"/>
  <c r="G220" i="15" s="1"/>
  <c r="G221" i="15" s="1"/>
  <c r="G222" i="15" s="1"/>
  <c r="G223" i="15" s="1"/>
  <c r="G224" i="15" s="1"/>
  <c r="G225" i="15" s="1"/>
  <c r="G226" i="15" s="1"/>
  <c r="G227" i="15" s="1"/>
  <c r="G228" i="15" s="1"/>
  <c r="G229" i="15" s="1"/>
  <c r="G230" i="15" s="1"/>
  <c r="G231" i="15" s="1"/>
  <c r="G232" i="15" s="1"/>
  <c r="G233" i="15" s="1"/>
  <c r="G234" i="15" s="1"/>
  <c r="G235" i="15" s="1"/>
  <c r="G236" i="15" s="1"/>
  <c r="G237" i="15" s="1"/>
  <c r="G238" i="15" s="1"/>
  <c r="G239" i="15" s="1"/>
  <c r="G240" i="15" s="1"/>
  <c r="G241" i="15" s="1"/>
  <c r="G242" i="15" s="1"/>
  <c r="G243" i="15" s="1"/>
  <c r="G244" i="15" s="1"/>
  <c r="G245" i="15" s="1"/>
  <c r="G246" i="15" s="1"/>
  <c r="G247" i="15" s="1"/>
  <c r="G248" i="15" s="1"/>
  <c r="G249" i="15" s="1"/>
  <c r="G250" i="15" s="1"/>
  <c r="G251" i="15" s="1"/>
  <c r="G252" i="15" s="1"/>
  <c r="G253" i="15" s="1"/>
  <c r="G254" i="15" s="1"/>
  <c r="G255" i="15" s="1"/>
  <c r="G256" i="15" s="1"/>
  <c r="G257" i="15" s="1"/>
  <c r="G258" i="15" s="1"/>
  <c r="G259" i="15" s="1"/>
  <c r="G260" i="15" s="1"/>
  <c r="G41" i="15"/>
  <c r="V105" i="15"/>
  <c r="W105" i="15" s="1"/>
  <c r="V116" i="15"/>
  <c r="W116" i="15" s="1"/>
  <c r="V100" i="15"/>
  <c r="W100" i="15" s="1"/>
  <c r="V103" i="15"/>
  <c r="W103" i="15" s="1"/>
  <c r="X95" i="14"/>
  <c r="X88" i="14"/>
  <c r="V106" i="14"/>
  <c r="V116" i="14"/>
  <c r="V109" i="14"/>
  <c r="V108" i="14"/>
  <c r="G105" i="20"/>
  <c r="G106" i="20" s="1"/>
  <c r="G107" i="20" s="1"/>
  <c r="G108" i="20" s="1"/>
  <c r="G109" i="20" s="1"/>
  <c r="G110" i="20" s="1"/>
  <c r="G111" i="20" s="1"/>
  <c r="G112" i="20" s="1"/>
  <c r="G113" i="20" s="1"/>
  <c r="G114" i="20" s="1"/>
  <c r="G115" i="20" s="1"/>
  <c r="G116" i="20" s="1"/>
  <c r="G117" i="20" s="1"/>
  <c r="G118" i="20" s="1"/>
  <c r="G119" i="20" s="1"/>
  <c r="G120" i="20" s="1"/>
  <c r="G121" i="20" s="1"/>
  <c r="G122" i="20" s="1"/>
  <c r="G123" i="20" s="1"/>
  <c r="G124" i="20" s="1"/>
  <c r="G125" i="20" s="1"/>
  <c r="G126" i="20" s="1"/>
  <c r="G127" i="20" s="1"/>
  <c r="G128" i="20" s="1"/>
  <c r="G129" i="20" s="1"/>
  <c r="G130" i="20" s="1"/>
  <c r="G131" i="20" s="1"/>
  <c r="G132" i="20" s="1"/>
  <c r="G133" i="20" s="1"/>
  <c r="G134" i="20" s="1"/>
  <c r="G135" i="20" s="1"/>
  <c r="G136" i="20" s="1"/>
  <c r="G137" i="20" s="1"/>
  <c r="G138" i="20" s="1"/>
  <c r="G139" i="20" s="1"/>
  <c r="G140" i="20" s="1"/>
  <c r="G141" i="20" s="1"/>
  <c r="G142" i="20" s="1"/>
  <c r="G143" i="20" s="1"/>
  <c r="G144" i="20" s="1"/>
  <c r="G145" i="20" s="1"/>
  <c r="G146" i="20" s="1"/>
  <c r="G147" i="20" s="1"/>
  <c r="G148" i="20" s="1"/>
  <c r="G149" i="20" s="1"/>
  <c r="G150" i="20" s="1"/>
  <c r="G151" i="20" s="1"/>
  <c r="G152" i="20" s="1"/>
  <c r="G153" i="20" s="1"/>
  <c r="G154" i="20" s="1"/>
  <c r="G155" i="20" s="1"/>
  <c r="G156" i="20" s="1"/>
  <c r="G157" i="20" s="1"/>
  <c r="G158" i="20" s="1"/>
  <c r="G159" i="20" s="1"/>
  <c r="G160" i="20" s="1"/>
  <c r="G161" i="20" s="1"/>
  <c r="G162" i="20" s="1"/>
  <c r="G163" i="20" s="1"/>
  <c r="G164" i="20" s="1"/>
  <c r="G165" i="20" s="1"/>
  <c r="G166" i="20" s="1"/>
  <c r="G167" i="20" s="1"/>
  <c r="G168" i="20" s="1"/>
  <c r="G169" i="20" s="1"/>
  <c r="G170" i="20" s="1"/>
  <c r="G171" i="20" s="1"/>
  <c r="G172" i="20" s="1"/>
  <c r="G173" i="20" s="1"/>
  <c r="G174" i="20" s="1"/>
  <c r="G175" i="20" s="1"/>
  <c r="G176" i="20" s="1"/>
  <c r="G177" i="20" s="1"/>
  <c r="G178" i="20" s="1"/>
  <c r="G179" i="20" s="1"/>
  <c r="G180" i="20" s="1"/>
  <c r="G181" i="20" s="1"/>
  <c r="G182" i="20" s="1"/>
  <c r="G183" i="20" s="1"/>
  <c r="G184" i="20" s="1"/>
  <c r="G185" i="20" s="1"/>
  <c r="G186" i="20" s="1"/>
  <c r="G187" i="20" s="1"/>
  <c r="G188" i="20" s="1"/>
  <c r="G189" i="20" s="1"/>
  <c r="G190" i="20" s="1"/>
  <c r="G191" i="20" s="1"/>
  <c r="G192" i="20" s="1"/>
  <c r="G193" i="20" s="1"/>
  <c r="G194" i="20" s="1"/>
  <c r="G195" i="20" s="1"/>
  <c r="G196" i="20" s="1"/>
  <c r="G197" i="20" s="1"/>
  <c r="G198" i="20" s="1"/>
  <c r="G199" i="20" s="1"/>
  <c r="G200" i="20" s="1"/>
  <c r="G201" i="20" s="1"/>
  <c r="G202" i="20" s="1"/>
  <c r="G203" i="20" s="1"/>
  <c r="G204" i="20" s="1"/>
  <c r="G205" i="20" s="1"/>
  <c r="G206" i="20" s="1"/>
  <c r="G207" i="20" s="1"/>
  <c r="G208" i="20" s="1"/>
  <c r="G209" i="20" s="1"/>
  <c r="G210" i="20" s="1"/>
  <c r="G211" i="20" s="1"/>
  <c r="G212" i="20" s="1"/>
  <c r="G213" i="20" s="1"/>
  <c r="G214" i="20" s="1"/>
  <c r="G215" i="20" s="1"/>
  <c r="G216" i="20" s="1"/>
  <c r="G217" i="20" s="1"/>
  <c r="G218" i="20" s="1"/>
  <c r="G219" i="20" s="1"/>
  <c r="G220" i="20" s="1"/>
  <c r="G221" i="20" s="1"/>
  <c r="G222" i="20" s="1"/>
  <c r="G223" i="20" s="1"/>
  <c r="G224" i="20" s="1"/>
  <c r="G225" i="20" s="1"/>
  <c r="G226" i="20" s="1"/>
  <c r="G227" i="20" s="1"/>
  <c r="G228" i="20" s="1"/>
  <c r="G229" i="20" s="1"/>
  <c r="G230" i="20" s="1"/>
  <c r="G231" i="20" s="1"/>
  <c r="G232" i="20" s="1"/>
  <c r="G233" i="20" s="1"/>
  <c r="G234" i="20" s="1"/>
  <c r="G235" i="20" s="1"/>
  <c r="G236" i="20" s="1"/>
  <c r="G237" i="20" s="1"/>
  <c r="G238" i="20" s="1"/>
  <c r="G239" i="20" s="1"/>
  <c r="G240" i="20" s="1"/>
  <c r="G241" i="20" s="1"/>
  <c r="G242" i="20" s="1"/>
  <c r="G243" i="20" s="1"/>
  <c r="G244" i="20" s="1"/>
  <c r="G245" i="20" s="1"/>
  <c r="G246" i="20" s="1"/>
  <c r="G247" i="20" s="1"/>
  <c r="G248" i="20" s="1"/>
  <c r="G249" i="20" s="1"/>
  <c r="G250" i="20" s="1"/>
  <c r="G251" i="20" s="1"/>
  <c r="G252" i="20" s="1"/>
  <c r="G253" i="20" s="1"/>
  <c r="G254" i="20" s="1"/>
  <c r="G255" i="20" s="1"/>
  <c r="G256" i="20" s="1"/>
  <c r="G257" i="20" s="1"/>
  <c r="G258" i="20" s="1"/>
  <c r="G259" i="20" s="1"/>
  <c r="G260" i="20" s="1"/>
  <c r="G41" i="20"/>
  <c r="I8" i="20"/>
  <c r="I10" i="20" s="1"/>
  <c r="I9" i="20"/>
  <c r="C61" i="20"/>
  <c r="U60" i="20"/>
  <c r="H37" i="20"/>
  <c r="H38" i="20"/>
  <c r="H34" i="20"/>
  <c r="H30" i="20"/>
  <c r="H35" i="20"/>
  <c r="H36" i="20"/>
  <c r="H32" i="20"/>
  <c r="H28" i="20"/>
  <c r="H33" i="20"/>
  <c r="H31" i="20"/>
  <c r="H29" i="20"/>
  <c r="H27" i="20"/>
  <c r="H26" i="20"/>
  <c r="H116" i="20" s="1"/>
  <c r="H24" i="20"/>
  <c r="H114" i="20" s="1"/>
  <c r="H22" i="20"/>
  <c r="H112" i="20" s="1"/>
  <c r="H20" i="20"/>
  <c r="H110" i="20" s="1"/>
  <c r="H18" i="20"/>
  <c r="H108" i="20" s="1"/>
  <c r="H16" i="20"/>
  <c r="H106" i="20" s="1"/>
  <c r="H25" i="20"/>
  <c r="H115" i="20" s="1"/>
  <c r="H23" i="20"/>
  <c r="H113" i="20" s="1"/>
  <c r="H21" i="20"/>
  <c r="H111" i="20" s="1"/>
  <c r="H19" i="20"/>
  <c r="H109" i="20" s="1"/>
  <c r="H17" i="20"/>
  <c r="H107" i="20" s="1"/>
  <c r="H15" i="20"/>
  <c r="G40" i="20"/>
  <c r="G42" i="20" s="1"/>
  <c r="G93" i="20"/>
  <c r="K3" i="20"/>
  <c r="J262" i="20"/>
  <c r="K1" i="20"/>
  <c r="J44" i="20"/>
  <c r="J6" i="20"/>
  <c r="J7" i="20" s="1"/>
  <c r="X99" i="19"/>
  <c r="H117" i="19"/>
  <c r="H118" i="19" s="1"/>
  <c r="H119" i="19" s="1"/>
  <c r="H120" i="19" s="1"/>
  <c r="H121" i="19" s="1"/>
  <c r="H122" i="19" s="1"/>
  <c r="H123" i="19" s="1"/>
  <c r="H124" i="19" s="1"/>
  <c r="H125" i="19" s="1"/>
  <c r="H126" i="19" s="1"/>
  <c r="H127" i="19" s="1"/>
  <c r="H128" i="19" s="1"/>
  <c r="H129" i="19" s="1"/>
  <c r="H130" i="19" s="1"/>
  <c r="H131" i="19" s="1"/>
  <c r="H132" i="19" s="1"/>
  <c r="H133" i="19" s="1"/>
  <c r="H134" i="19" s="1"/>
  <c r="H135" i="19" s="1"/>
  <c r="H136" i="19" s="1"/>
  <c r="H137" i="19" s="1"/>
  <c r="H138" i="19" s="1"/>
  <c r="H139" i="19" s="1"/>
  <c r="H140" i="19" s="1"/>
  <c r="H141" i="19" s="1"/>
  <c r="H142" i="19" s="1"/>
  <c r="H143" i="19" s="1"/>
  <c r="H144" i="19" s="1"/>
  <c r="H145" i="19" s="1"/>
  <c r="H146" i="19" s="1"/>
  <c r="H147" i="19" s="1"/>
  <c r="H148" i="19" s="1"/>
  <c r="H149" i="19" s="1"/>
  <c r="H150" i="19" s="1"/>
  <c r="H151" i="19" s="1"/>
  <c r="H152" i="19" s="1"/>
  <c r="H153" i="19" s="1"/>
  <c r="H154" i="19" s="1"/>
  <c r="H155" i="19" s="1"/>
  <c r="H156" i="19" s="1"/>
  <c r="H157" i="19" s="1"/>
  <c r="H158" i="19" s="1"/>
  <c r="H159" i="19" s="1"/>
  <c r="H160" i="19" s="1"/>
  <c r="H161" i="19" s="1"/>
  <c r="H162" i="19" s="1"/>
  <c r="H163" i="19" s="1"/>
  <c r="H164" i="19" s="1"/>
  <c r="H165" i="19" s="1"/>
  <c r="H166" i="19" s="1"/>
  <c r="H167" i="19" s="1"/>
  <c r="H168" i="19" s="1"/>
  <c r="H169" i="19" s="1"/>
  <c r="H170" i="19" s="1"/>
  <c r="H171" i="19" s="1"/>
  <c r="H172" i="19" s="1"/>
  <c r="H173" i="19" s="1"/>
  <c r="H174" i="19" s="1"/>
  <c r="H175" i="19" s="1"/>
  <c r="H176" i="19" s="1"/>
  <c r="H177" i="19" s="1"/>
  <c r="H178" i="19" s="1"/>
  <c r="H179" i="19" s="1"/>
  <c r="H180" i="19" s="1"/>
  <c r="H181" i="19" s="1"/>
  <c r="H182" i="19" s="1"/>
  <c r="H183" i="19" s="1"/>
  <c r="H184" i="19" s="1"/>
  <c r="H185" i="19" s="1"/>
  <c r="H186" i="19" s="1"/>
  <c r="H187" i="19" s="1"/>
  <c r="H188" i="19" s="1"/>
  <c r="H189" i="19" s="1"/>
  <c r="H190" i="19" s="1"/>
  <c r="H191" i="19" s="1"/>
  <c r="H192" i="19" s="1"/>
  <c r="H193" i="19" s="1"/>
  <c r="H194" i="19" s="1"/>
  <c r="H195" i="19" s="1"/>
  <c r="H196" i="19" s="1"/>
  <c r="H197" i="19" s="1"/>
  <c r="H198" i="19" s="1"/>
  <c r="H199" i="19" s="1"/>
  <c r="H200" i="19" s="1"/>
  <c r="H201" i="19" s="1"/>
  <c r="H202" i="19" s="1"/>
  <c r="H203" i="19" s="1"/>
  <c r="H204" i="19" s="1"/>
  <c r="H205" i="19" s="1"/>
  <c r="H206" i="19" s="1"/>
  <c r="H207" i="19" s="1"/>
  <c r="H208" i="19" s="1"/>
  <c r="H209" i="19" s="1"/>
  <c r="H210" i="19" s="1"/>
  <c r="H211" i="19" s="1"/>
  <c r="H212" i="19" s="1"/>
  <c r="H213" i="19" s="1"/>
  <c r="H214" i="19" s="1"/>
  <c r="H215" i="19" s="1"/>
  <c r="H216" i="19" s="1"/>
  <c r="H217" i="19" s="1"/>
  <c r="H218" i="19" s="1"/>
  <c r="H219" i="19" s="1"/>
  <c r="H220" i="19" s="1"/>
  <c r="H221" i="19" s="1"/>
  <c r="H222" i="19" s="1"/>
  <c r="H223" i="19" s="1"/>
  <c r="H224" i="19" s="1"/>
  <c r="H225" i="19" s="1"/>
  <c r="H226" i="19" s="1"/>
  <c r="H227" i="19" s="1"/>
  <c r="H228" i="19" s="1"/>
  <c r="H229" i="19" s="1"/>
  <c r="H230" i="19" s="1"/>
  <c r="H231" i="19" s="1"/>
  <c r="H232" i="19" s="1"/>
  <c r="H233" i="19" s="1"/>
  <c r="H234" i="19" s="1"/>
  <c r="H235" i="19" s="1"/>
  <c r="H236" i="19" s="1"/>
  <c r="H237" i="19" s="1"/>
  <c r="H238" i="19" s="1"/>
  <c r="H239" i="19" s="1"/>
  <c r="H240" i="19" s="1"/>
  <c r="H241" i="19" s="1"/>
  <c r="H242" i="19" s="1"/>
  <c r="H243" i="19" s="1"/>
  <c r="H244" i="19" s="1"/>
  <c r="H245" i="19" s="1"/>
  <c r="H246" i="19" s="1"/>
  <c r="H247" i="19" s="1"/>
  <c r="H248" i="19" s="1"/>
  <c r="H249" i="19" s="1"/>
  <c r="H250" i="19" s="1"/>
  <c r="H251" i="19" s="1"/>
  <c r="H252" i="19" s="1"/>
  <c r="H253" i="19" s="1"/>
  <c r="H254" i="19" s="1"/>
  <c r="H255" i="19" s="1"/>
  <c r="H256" i="19" s="1"/>
  <c r="H257" i="19" s="1"/>
  <c r="H258" i="19" s="1"/>
  <c r="H259" i="19" s="1"/>
  <c r="H260" i="19" s="1"/>
  <c r="H41" i="19"/>
  <c r="X101" i="19"/>
  <c r="W112" i="19"/>
  <c r="X102" i="19"/>
  <c r="W113" i="19"/>
  <c r="I37" i="19"/>
  <c r="I33" i="19"/>
  <c r="I29" i="19"/>
  <c r="I38" i="19"/>
  <c r="I34" i="19"/>
  <c r="I30" i="19"/>
  <c r="I35" i="19"/>
  <c r="I31" i="19"/>
  <c r="I27" i="19"/>
  <c r="I36" i="19"/>
  <c r="I32" i="19"/>
  <c r="I28" i="19"/>
  <c r="W106" i="19"/>
  <c r="Y100" i="19" s="1"/>
  <c r="X103" i="19"/>
  <c r="H105" i="19"/>
  <c r="H40" i="19"/>
  <c r="H42" i="19" s="1"/>
  <c r="X114" i="19"/>
  <c r="W110" i="19"/>
  <c r="X93" i="19"/>
  <c r="X105" i="19" s="1"/>
  <c r="Y98" i="19"/>
  <c r="Y93" i="19"/>
  <c r="Y97" i="19"/>
  <c r="Y96" i="19"/>
  <c r="Y94" i="19"/>
  <c r="Y92" i="19"/>
  <c r="Y89" i="19"/>
  <c r="Y88" i="19"/>
  <c r="W116" i="19"/>
  <c r="X100" i="19"/>
  <c r="X111" i="19"/>
  <c r="X95" i="19"/>
  <c r="W107" i="19"/>
  <c r="Y107" i="19" s="1"/>
  <c r="X98" i="19"/>
  <c r="K262" i="19"/>
  <c r="L1" i="19"/>
  <c r="K44" i="19"/>
  <c r="K6" i="19"/>
  <c r="K7" i="19" s="1"/>
  <c r="L3" i="19"/>
  <c r="W115" i="19"/>
  <c r="C61" i="19"/>
  <c r="U60" i="19"/>
  <c r="W108" i="19"/>
  <c r="X96" i="19"/>
  <c r="I26" i="19"/>
  <c r="I128" i="19" s="1"/>
  <c r="I24" i="19"/>
  <c r="I126" i="19" s="1"/>
  <c r="I22" i="19"/>
  <c r="I124" i="19" s="1"/>
  <c r="I20" i="19"/>
  <c r="I122" i="19" s="1"/>
  <c r="I18" i="19"/>
  <c r="I120" i="19" s="1"/>
  <c r="I16" i="19"/>
  <c r="I118" i="19" s="1"/>
  <c r="I25" i="19"/>
  <c r="I127" i="19" s="1"/>
  <c r="I23" i="19"/>
  <c r="I125" i="19" s="1"/>
  <c r="I21" i="19"/>
  <c r="I123" i="19" s="1"/>
  <c r="I19" i="19"/>
  <c r="I121" i="19" s="1"/>
  <c r="I17" i="19"/>
  <c r="I119" i="19" s="1"/>
  <c r="I15" i="19"/>
  <c r="Y95" i="19"/>
  <c r="W109" i="19"/>
  <c r="J8" i="19"/>
  <c r="J10" i="19" s="1"/>
  <c r="J9" i="19"/>
  <c r="Y87" i="19"/>
  <c r="U60" i="18"/>
  <c r="C61" i="18"/>
  <c r="K9" i="18"/>
  <c r="K8" i="18"/>
  <c r="K10" i="18" s="1"/>
  <c r="I129" i="18"/>
  <c r="I130" i="18" s="1"/>
  <c r="I131" i="18" s="1"/>
  <c r="I132" i="18" s="1"/>
  <c r="I133" i="18" s="1"/>
  <c r="I134" i="18" s="1"/>
  <c r="I135" i="18" s="1"/>
  <c r="I136" i="18" s="1"/>
  <c r="I137" i="18" s="1"/>
  <c r="I138" i="18" s="1"/>
  <c r="I139" i="18" s="1"/>
  <c r="I140" i="18" s="1"/>
  <c r="I141" i="18" s="1"/>
  <c r="I142" i="18" s="1"/>
  <c r="I143" i="18" s="1"/>
  <c r="I144" i="18" s="1"/>
  <c r="I145" i="18" s="1"/>
  <c r="I146" i="18" s="1"/>
  <c r="I147" i="18" s="1"/>
  <c r="I148" i="18" s="1"/>
  <c r="I149" i="18" s="1"/>
  <c r="I150" i="18" s="1"/>
  <c r="I151" i="18" s="1"/>
  <c r="I152" i="18" s="1"/>
  <c r="I153" i="18" s="1"/>
  <c r="I154" i="18" s="1"/>
  <c r="I155" i="18" s="1"/>
  <c r="I156" i="18" s="1"/>
  <c r="I157" i="18" s="1"/>
  <c r="I158" i="18" s="1"/>
  <c r="I159" i="18" s="1"/>
  <c r="I160" i="18" s="1"/>
  <c r="I161" i="18" s="1"/>
  <c r="I162" i="18" s="1"/>
  <c r="I163" i="18" s="1"/>
  <c r="I164" i="18" s="1"/>
  <c r="I165" i="18" s="1"/>
  <c r="I166" i="18" s="1"/>
  <c r="I167" i="18" s="1"/>
  <c r="I168" i="18" s="1"/>
  <c r="I169" i="18" s="1"/>
  <c r="I170" i="18" s="1"/>
  <c r="I171" i="18" s="1"/>
  <c r="I172" i="18" s="1"/>
  <c r="I173" i="18" s="1"/>
  <c r="I174" i="18" s="1"/>
  <c r="I175" i="18" s="1"/>
  <c r="I176" i="18" s="1"/>
  <c r="I177" i="18" s="1"/>
  <c r="I178" i="18" s="1"/>
  <c r="I179" i="18" s="1"/>
  <c r="I180" i="18" s="1"/>
  <c r="I181" i="18" s="1"/>
  <c r="I182" i="18" s="1"/>
  <c r="I183" i="18" s="1"/>
  <c r="I184" i="18" s="1"/>
  <c r="I185" i="18" s="1"/>
  <c r="I186" i="18" s="1"/>
  <c r="I187" i="18" s="1"/>
  <c r="I188" i="18" s="1"/>
  <c r="I189" i="18" s="1"/>
  <c r="I190" i="18" s="1"/>
  <c r="I191" i="18" s="1"/>
  <c r="I192" i="18" s="1"/>
  <c r="I193" i="18" s="1"/>
  <c r="I194" i="18" s="1"/>
  <c r="I195" i="18" s="1"/>
  <c r="I196" i="18" s="1"/>
  <c r="I197" i="18" s="1"/>
  <c r="I198" i="18" s="1"/>
  <c r="I199" i="18" s="1"/>
  <c r="I200" i="18" s="1"/>
  <c r="I201" i="18" s="1"/>
  <c r="I202" i="18" s="1"/>
  <c r="I203" i="18" s="1"/>
  <c r="I204" i="18" s="1"/>
  <c r="I205" i="18" s="1"/>
  <c r="I206" i="18" s="1"/>
  <c r="I207" i="18" s="1"/>
  <c r="I208" i="18" s="1"/>
  <c r="I209" i="18" s="1"/>
  <c r="I210" i="18" s="1"/>
  <c r="I211" i="18" s="1"/>
  <c r="I212" i="18" s="1"/>
  <c r="I213" i="18" s="1"/>
  <c r="I214" i="18" s="1"/>
  <c r="I215" i="18" s="1"/>
  <c r="I216" i="18" s="1"/>
  <c r="I217" i="18" s="1"/>
  <c r="I218" i="18" s="1"/>
  <c r="I219" i="18" s="1"/>
  <c r="I220" i="18" s="1"/>
  <c r="I221" i="18" s="1"/>
  <c r="I222" i="18" s="1"/>
  <c r="I223" i="18" s="1"/>
  <c r="I224" i="18" s="1"/>
  <c r="I225" i="18" s="1"/>
  <c r="I226" i="18" s="1"/>
  <c r="I227" i="18" s="1"/>
  <c r="I228" i="18" s="1"/>
  <c r="I229" i="18" s="1"/>
  <c r="I230" i="18" s="1"/>
  <c r="I231" i="18" s="1"/>
  <c r="I232" i="18" s="1"/>
  <c r="I233" i="18" s="1"/>
  <c r="I234" i="18" s="1"/>
  <c r="I235" i="18" s="1"/>
  <c r="I236" i="18" s="1"/>
  <c r="I237" i="18" s="1"/>
  <c r="I238" i="18" s="1"/>
  <c r="I239" i="18" s="1"/>
  <c r="I240" i="18" s="1"/>
  <c r="I241" i="18" s="1"/>
  <c r="I242" i="18" s="1"/>
  <c r="I243" i="18" s="1"/>
  <c r="I244" i="18" s="1"/>
  <c r="I245" i="18" s="1"/>
  <c r="I246" i="18" s="1"/>
  <c r="I247" i="18" s="1"/>
  <c r="I248" i="18" s="1"/>
  <c r="I249" i="18" s="1"/>
  <c r="I250" i="18" s="1"/>
  <c r="I251" i="18" s="1"/>
  <c r="I252" i="18" s="1"/>
  <c r="I253" i="18" s="1"/>
  <c r="I254" i="18" s="1"/>
  <c r="I255" i="18" s="1"/>
  <c r="I256" i="18" s="1"/>
  <c r="I257" i="18" s="1"/>
  <c r="I258" i="18" s="1"/>
  <c r="I259" i="18" s="1"/>
  <c r="I260" i="18" s="1"/>
  <c r="I41" i="18"/>
  <c r="L262" i="18"/>
  <c r="L44" i="18"/>
  <c r="L6" i="18"/>
  <c r="L7" i="18" s="1"/>
  <c r="M1" i="18"/>
  <c r="J25" i="18"/>
  <c r="J139" i="18" s="1"/>
  <c r="J23" i="18"/>
  <c r="J137" i="18" s="1"/>
  <c r="J21" i="18"/>
  <c r="J135" i="18" s="1"/>
  <c r="J19" i="18"/>
  <c r="J133" i="18" s="1"/>
  <c r="J17" i="18"/>
  <c r="J131" i="18" s="1"/>
  <c r="J15" i="18"/>
  <c r="J26" i="18"/>
  <c r="J140" i="18" s="1"/>
  <c r="J24" i="18"/>
  <c r="J138" i="18" s="1"/>
  <c r="J22" i="18"/>
  <c r="J136" i="18" s="1"/>
  <c r="J20" i="18"/>
  <c r="J134" i="18" s="1"/>
  <c r="J18" i="18"/>
  <c r="J132" i="18" s="1"/>
  <c r="J16" i="18"/>
  <c r="J130" i="18" s="1"/>
  <c r="I117" i="18"/>
  <c r="I40" i="18"/>
  <c r="I42" i="18" s="1"/>
  <c r="J38" i="18"/>
  <c r="J34" i="18"/>
  <c r="J35" i="18"/>
  <c r="J31" i="18"/>
  <c r="J36" i="18"/>
  <c r="J32" i="18"/>
  <c r="J37" i="18"/>
  <c r="J33" i="18"/>
  <c r="J28" i="18"/>
  <c r="J29" i="18"/>
  <c r="J30" i="18"/>
  <c r="J27" i="18"/>
  <c r="X140" i="17"/>
  <c r="X134" i="17"/>
  <c r="X132" i="17"/>
  <c r="X138" i="17"/>
  <c r="K26" i="17"/>
  <c r="K152" i="17" s="1"/>
  <c r="K24" i="17"/>
  <c r="K150" i="17" s="1"/>
  <c r="K22" i="17"/>
  <c r="K148" i="17" s="1"/>
  <c r="K20" i="17"/>
  <c r="K146" i="17" s="1"/>
  <c r="K18" i="17"/>
  <c r="K144" i="17" s="1"/>
  <c r="K16" i="17"/>
  <c r="K142" i="17" s="1"/>
  <c r="K25" i="17"/>
  <c r="K151" i="17" s="1"/>
  <c r="K23" i="17"/>
  <c r="K149" i="17" s="1"/>
  <c r="K21" i="17"/>
  <c r="K147" i="17" s="1"/>
  <c r="K19" i="17"/>
  <c r="K145" i="17" s="1"/>
  <c r="K17" i="17"/>
  <c r="K143" i="17" s="1"/>
  <c r="K15" i="17"/>
  <c r="X139" i="17"/>
  <c r="Y130" i="17"/>
  <c r="M262" i="17"/>
  <c r="M44" i="17"/>
  <c r="M6" i="17"/>
  <c r="M7" i="17" s="1"/>
  <c r="N1" i="17"/>
  <c r="W151" i="17"/>
  <c r="W149" i="17"/>
  <c r="K36" i="17"/>
  <c r="K32" i="17"/>
  <c r="K28" i="17"/>
  <c r="K37" i="17"/>
  <c r="K33" i="17"/>
  <c r="K29" i="17"/>
  <c r="K35" i="17"/>
  <c r="K31" i="17"/>
  <c r="K38" i="17"/>
  <c r="K34" i="17"/>
  <c r="K30" i="17"/>
  <c r="K27" i="17"/>
  <c r="J129" i="17"/>
  <c r="J40" i="17"/>
  <c r="J42" i="17" s="1"/>
  <c r="X133" i="17"/>
  <c r="X135" i="17"/>
  <c r="Y128" i="17"/>
  <c r="L8" i="17"/>
  <c r="L10" i="17" s="1"/>
  <c r="L9" i="17"/>
  <c r="J3" i="17"/>
  <c r="X130" i="17"/>
  <c r="J141" i="17"/>
  <c r="J142" i="17" s="1"/>
  <c r="J143" i="17" s="1"/>
  <c r="J144" i="17" s="1"/>
  <c r="J145" i="17" s="1"/>
  <c r="J146" i="17" s="1"/>
  <c r="J147" i="17" s="1"/>
  <c r="J148" i="17" s="1"/>
  <c r="J149" i="17" s="1"/>
  <c r="J150" i="17" s="1"/>
  <c r="J151" i="17" s="1"/>
  <c r="J152" i="17" s="1"/>
  <c r="J153" i="17" s="1"/>
  <c r="J154" i="17" s="1"/>
  <c r="J155" i="17" s="1"/>
  <c r="J156" i="17" s="1"/>
  <c r="J157" i="17" s="1"/>
  <c r="J158" i="17" s="1"/>
  <c r="J159" i="17" s="1"/>
  <c r="J160" i="17" s="1"/>
  <c r="J161" i="17" s="1"/>
  <c r="J162" i="17" s="1"/>
  <c r="J163" i="17" s="1"/>
  <c r="J164" i="17" s="1"/>
  <c r="J165" i="17" s="1"/>
  <c r="J166" i="17" s="1"/>
  <c r="J167" i="17" s="1"/>
  <c r="J168" i="17" s="1"/>
  <c r="J169" i="17" s="1"/>
  <c r="J170" i="17" s="1"/>
  <c r="J171" i="17" s="1"/>
  <c r="J172" i="17" s="1"/>
  <c r="J173" i="17" s="1"/>
  <c r="J174" i="17" s="1"/>
  <c r="J175" i="17" s="1"/>
  <c r="J176" i="17" s="1"/>
  <c r="J177" i="17" s="1"/>
  <c r="J178" i="17" s="1"/>
  <c r="J179" i="17" s="1"/>
  <c r="J180" i="17" s="1"/>
  <c r="J181" i="17" s="1"/>
  <c r="J182" i="17" s="1"/>
  <c r="J183" i="17" s="1"/>
  <c r="J184" i="17" s="1"/>
  <c r="J185" i="17" s="1"/>
  <c r="J186" i="17" s="1"/>
  <c r="J187" i="17" s="1"/>
  <c r="J188" i="17" s="1"/>
  <c r="J189" i="17" s="1"/>
  <c r="J190" i="17" s="1"/>
  <c r="J191" i="17" s="1"/>
  <c r="J192" i="17" s="1"/>
  <c r="J193" i="17" s="1"/>
  <c r="J194" i="17" s="1"/>
  <c r="J195" i="17" s="1"/>
  <c r="J196" i="17" s="1"/>
  <c r="J197" i="17" s="1"/>
  <c r="J198" i="17" s="1"/>
  <c r="J199" i="17" s="1"/>
  <c r="J200" i="17" s="1"/>
  <c r="J201" i="17" s="1"/>
  <c r="J202" i="17" s="1"/>
  <c r="J203" i="17" s="1"/>
  <c r="J204" i="17" s="1"/>
  <c r="J205" i="17" s="1"/>
  <c r="J206" i="17" s="1"/>
  <c r="J207" i="17" s="1"/>
  <c r="J208" i="17" s="1"/>
  <c r="J209" i="17" s="1"/>
  <c r="J210" i="17" s="1"/>
  <c r="J211" i="17" s="1"/>
  <c r="J212" i="17" s="1"/>
  <c r="J213" i="17" s="1"/>
  <c r="J214" i="17" s="1"/>
  <c r="J215" i="17" s="1"/>
  <c r="J216" i="17" s="1"/>
  <c r="J217" i="17" s="1"/>
  <c r="J218" i="17" s="1"/>
  <c r="J219" i="17" s="1"/>
  <c r="J220" i="17" s="1"/>
  <c r="J221" i="17" s="1"/>
  <c r="J222" i="17" s="1"/>
  <c r="J223" i="17" s="1"/>
  <c r="J224" i="17" s="1"/>
  <c r="J225" i="17" s="1"/>
  <c r="J226" i="17" s="1"/>
  <c r="J227" i="17" s="1"/>
  <c r="J228" i="17" s="1"/>
  <c r="J229" i="17" s="1"/>
  <c r="J230" i="17" s="1"/>
  <c r="J231" i="17" s="1"/>
  <c r="J232" i="17" s="1"/>
  <c r="J233" i="17" s="1"/>
  <c r="J234" i="17" s="1"/>
  <c r="J235" i="17" s="1"/>
  <c r="J236" i="17" s="1"/>
  <c r="J237" i="17" s="1"/>
  <c r="J238" i="17" s="1"/>
  <c r="J239" i="17" s="1"/>
  <c r="J240" i="17" s="1"/>
  <c r="J241" i="17" s="1"/>
  <c r="J242" i="17" s="1"/>
  <c r="J243" i="17" s="1"/>
  <c r="J244" i="17" s="1"/>
  <c r="J245" i="17" s="1"/>
  <c r="J246" i="17" s="1"/>
  <c r="J247" i="17" s="1"/>
  <c r="J248" i="17" s="1"/>
  <c r="J249" i="17" s="1"/>
  <c r="J250" i="17" s="1"/>
  <c r="J251" i="17" s="1"/>
  <c r="J252" i="17" s="1"/>
  <c r="J253" i="17" s="1"/>
  <c r="J254" i="17" s="1"/>
  <c r="J255" i="17" s="1"/>
  <c r="J256" i="17" s="1"/>
  <c r="J257" i="17" s="1"/>
  <c r="J258" i="17" s="1"/>
  <c r="J259" i="17" s="1"/>
  <c r="J260" i="17" s="1"/>
  <c r="W141" i="17"/>
  <c r="Y136" i="17" s="1"/>
  <c r="J41" i="17"/>
  <c r="W152" i="17"/>
  <c r="W146" i="17"/>
  <c r="Z116" i="17"/>
  <c r="Y126" i="17"/>
  <c r="X136" i="17"/>
  <c r="X137" i="17"/>
  <c r="X131" i="17"/>
  <c r="W142" i="17"/>
  <c r="W143" i="17"/>
  <c r="W150" i="17"/>
  <c r="Y131" i="17"/>
  <c r="Y134" i="17"/>
  <c r="X129" i="17"/>
  <c r="U61" i="17"/>
  <c r="C62" i="17"/>
  <c r="Y129" i="17"/>
  <c r="K263" i="16"/>
  <c r="K44" i="16"/>
  <c r="K6" i="16"/>
  <c r="K7" i="16" s="1"/>
  <c r="L1" i="16"/>
  <c r="V112" i="16"/>
  <c r="W112" i="16" s="1"/>
  <c r="W103" i="16"/>
  <c r="V111" i="16"/>
  <c r="W111" i="16" s="1"/>
  <c r="X86" i="16"/>
  <c r="I37" i="16"/>
  <c r="I38" i="16"/>
  <c r="I34" i="16"/>
  <c r="I33" i="16"/>
  <c r="I32" i="16"/>
  <c r="I31" i="16"/>
  <c r="I30" i="16"/>
  <c r="I29" i="16"/>
  <c r="I28" i="16"/>
  <c r="I35" i="16"/>
  <c r="I27" i="16"/>
  <c r="I36" i="16"/>
  <c r="J8" i="16"/>
  <c r="J10" i="16" s="1"/>
  <c r="J9" i="16"/>
  <c r="V108" i="16"/>
  <c r="W108" i="16" s="1"/>
  <c r="V107" i="16"/>
  <c r="W107" i="16" s="1"/>
  <c r="H117" i="16"/>
  <c r="H118" i="16" s="1"/>
  <c r="H119" i="16" s="1"/>
  <c r="H120" i="16" s="1"/>
  <c r="H121" i="16" s="1"/>
  <c r="H122" i="16" s="1"/>
  <c r="H123" i="16" s="1"/>
  <c r="H124" i="16" s="1"/>
  <c r="H125" i="16" s="1"/>
  <c r="H126" i="16" s="1"/>
  <c r="H127" i="16" s="1"/>
  <c r="H128" i="16" s="1"/>
  <c r="H129" i="16" s="1"/>
  <c r="H130" i="16" s="1"/>
  <c r="H131" i="16" s="1"/>
  <c r="H132" i="16" s="1"/>
  <c r="H133" i="16" s="1"/>
  <c r="H134" i="16" s="1"/>
  <c r="H135" i="16" s="1"/>
  <c r="H136" i="16" s="1"/>
  <c r="H137" i="16" s="1"/>
  <c r="H138" i="16" s="1"/>
  <c r="H139" i="16" s="1"/>
  <c r="H140" i="16" s="1"/>
  <c r="H141" i="16" s="1"/>
  <c r="H142" i="16" s="1"/>
  <c r="H143" i="16" s="1"/>
  <c r="H144" i="16" s="1"/>
  <c r="H145" i="16" s="1"/>
  <c r="H146" i="16" s="1"/>
  <c r="H147" i="16" s="1"/>
  <c r="H148" i="16" s="1"/>
  <c r="H149" i="16" s="1"/>
  <c r="H150" i="16" s="1"/>
  <c r="H151" i="16" s="1"/>
  <c r="H152" i="16" s="1"/>
  <c r="H153" i="16" s="1"/>
  <c r="H154" i="16" s="1"/>
  <c r="H155" i="16" s="1"/>
  <c r="H156" i="16" s="1"/>
  <c r="H157" i="16" s="1"/>
  <c r="H158" i="16" s="1"/>
  <c r="H159" i="16" s="1"/>
  <c r="H160" i="16" s="1"/>
  <c r="H161" i="16" s="1"/>
  <c r="H162" i="16" s="1"/>
  <c r="H163" i="16" s="1"/>
  <c r="H164" i="16" s="1"/>
  <c r="H165" i="16" s="1"/>
  <c r="H166" i="16" s="1"/>
  <c r="H167" i="16" s="1"/>
  <c r="H168" i="16" s="1"/>
  <c r="H169" i="16" s="1"/>
  <c r="H170" i="16" s="1"/>
  <c r="H171" i="16" s="1"/>
  <c r="H172" i="16" s="1"/>
  <c r="H173" i="16" s="1"/>
  <c r="H174" i="16" s="1"/>
  <c r="H175" i="16" s="1"/>
  <c r="H176" i="16" s="1"/>
  <c r="H177" i="16" s="1"/>
  <c r="H178" i="16" s="1"/>
  <c r="H179" i="16" s="1"/>
  <c r="H180" i="16" s="1"/>
  <c r="H181" i="16" s="1"/>
  <c r="H182" i="16" s="1"/>
  <c r="H183" i="16" s="1"/>
  <c r="H184" i="16" s="1"/>
  <c r="H185" i="16" s="1"/>
  <c r="H186" i="16" s="1"/>
  <c r="H187" i="16" s="1"/>
  <c r="H188" i="16" s="1"/>
  <c r="H189" i="16" s="1"/>
  <c r="H190" i="16" s="1"/>
  <c r="H191" i="16" s="1"/>
  <c r="H192" i="16" s="1"/>
  <c r="H193" i="16" s="1"/>
  <c r="H194" i="16" s="1"/>
  <c r="H195" i="16" s="1"/>
  <c r="H196" i="16" s="1"/>
  <c r="H197" i="16" s="1"/>
  <c r="H198" i="16" s="1"/>
  <c r="H199" i="16" s="1"/>
  <c r="H200" i="16" s="1"/>
  <c r="H201" i="16" s="1"/>
  <c r="H202" i="16" s="1"/>
  <c r="H203" i="16" s="1"/>
  <c r="H204" i="16" s="1"/>
  <c r="H205" i="16" s="1"/>
  <c r="H206" i="16" s="1"/>
  <c r="H207" i="16" s="1"/>
  <c r="H208" i="16" s="1"/>
  <c r="H209" i="16" s="1"/>
  <c r="H210" i="16" s="1"/>
  <c r="H211" i="16" s="1"/>
  <c r="H212" i="16" s="1"/>
  <c r="H213" i="16" s="1"/>
  <c r="H214" i="16" s="1"/>
  <c r="H215" i="16" s="1"/>
  <c r="H216" i="16" s="1"/>
  <c r="H217" i="16" s="1"/>
  <c r="H218" i="16" s="1"/>
  <c r="H219" i="16" s="1"/>
  <c r="H220" i="16" s="1"/>
  <c r="H221" i="16" s="1"/>
  <c r="H222" i="16" s="1"/>
  <c r="H223" i="16" s="1"/>
  <c r="H224" i="16" s="1"/>
  <c r="H225" i="16" s="1"/>
  <c r="H226" i="16" s="1"/>
  <c r="H227" i="16" s="1"/>
  <c r="H228" i="16" s="1"/>
  <c r="H229" i="16" s="1"/>
  <c r="H230" i="16" s="1"/>
  <c r="H231" i="16" s="1"/>
  <c r="H232" i="16" s="1"/>
  <c r="H233" i="16" s="1"/>
  <c r="H234" i="16" s="1"/>
  <c r="H235" i="16" s="1"/>
  <c r="H236" i="16" s="1"/>
  <c r="H237" i="16" s="1"/>
  <c r="H238" i="16" s="1"/>
  <c r="H239" i="16" s="1"/>
  <c r="H240" i="16" s="1"/>
  <c r="H241" i="16" s="1"/>
  <c r="H242" i="16" s="1"/>
  <c r="H243" i="16" s="1"/>
  <c r="H244" i="16" s="1"/>
  <c r="H245" i="16" s="1"/>
  <c r="H246" i="16" s="1"/>
  <c r="H247" i="16" s="1"/>
  <c r="H248" i="16" s="1"/>
  <c r="H249" i="16" s="1"/>
  <c r="H250" i="16" s="1"/>
  <c r="H251" i="16" s="1"/>
  <c r="H252" i="16" s="1"/>
  <c r="H253" i="16" s="1"/>
  <c r="H254" i="16" s="1"/>
  <c r="H255" i="16" s="1"/>
  <c r="H256" i="16" s="1"/>
  <c r="H257" i="16" s="1"/>
  <c r="H258" i="16" s="1"/>
  <c r="H259" i="16" s="1"/>
  <c r="H260" i="16" s="1"/>
  <c r="H41" i="16"/>
  <c r="X93" i="16"/>
  <c r="V106" i="16"/>
  <c r="W106" i="16" s="1"/>
  <c r="X100" i="16" s="1"/>
  <c r="X84" i="16"/>
  <c r="V110" i="16"/>
  <c r="W110" i="16" s="1"/>
  <c r="W102" i="16"/>
  <c r="X101" i="16" s="1"/>
  <c r="V119" i="16"/>
  <c r="W119" i="16" s="1"/>
  <c r="C61" i="16"/>
  <c r="U60" i="16"/>
  <c r="H105" i="16"/>
  <c r="H40" i="16"/>
  <c r="H42" i="16" s="1"/>
  <c r="V109" i="16"/>
  <c r="W109" i="16" s="1"/>
  <c r="X94" i="16"/>
  <c r="V115" i="16"/>
  <c r="W115" i="16" s="1"/>
  <c r="V113" i="16"/>
  <c r="W113" i="16" s="1"/>
  <c r="V120" i="16"/>
  <c r="W120" i="16" s="1"/>
  <c r="V127" i="16"/>
  <c r="W127" i="16" s="1"/>
  <c r="I26" i="16"/>
  <c r="I128" i="16" s="1"/>
  <c r="I22" i="16"/>
  <c r="I124" i="16" s="1"/>
  <c r="I18" i="16"/>
  <c r="I120" i="16" s="1"/>
  <c r="I23" i="16"/>
  <c r="I125" i="16" s="1"/>
  <c r="I19" i="16"/>
  <c r="I121" i="16" s="1"/>
  <c r="I16" i="16"/>
  <c r="I118" i="16" s="1"/>
  <c r="I24" i="16"/>
  <c r="I126" i="16" s="1"/>
  <c r="I20" i="16"/>
  <c r="I122" i="16" s="1"/>
  <c r="I25" i="16"/>
  <c r="I127" i="16" s="1"/>
  <c r="I21" i="16"/>
  <c r="I123" i="16" s="1"/>
  <c r="I17" i="16"/>
  <c r="I119" i="16" s="1"/>
  <c r="I15" i="16"/>
  <c r="C62" i="15"/>
  <c r="U61" i="15"/>
  <c r="J3" i="15"/>
  <c r="X87" i="15"/>
  <c r="W97" i="15"/>
  <c r="X85" i="15"/>
  <c r="X81" i="15"/>
  <c r="W102" i="14"/>
  <c r="W114" i="14" s="1"/>
  <c r="I27" i="14"/>
  <c r="I30" i="14"/>
  <c r="I34" i="14"/>
  <c r="I38" i="14"/>
  <c r="I28" i="14"/>
  <c r="I31" i="14"/>
  <c r="I33" i="14"/>
  <c r="I36" i="14"/>
  <c r="I29" i="14"/>
  <c r="I32" i="14"/>
  <c r="I35" i="14"/>
  <c r="I37" i="14"/>
  <c r="W100" i="14"/>
  <c r="L1" i="14"/>
  <c r="K6" i="14"/>
  <c r="K7" i="14" s="1"/>
  <c r="K44" i="14"/>
  <c r="K262" i="14"/>
  <c r="W109" i="14"/>
  <c r="H40" i="14"/>
  <c r="H42" i="14" s="1"/>
  <c r="H105" i="14"/>
  <c r="X98" i="14"/>
  <c r="W93" i="14"/>
  <c r="X89" i="14"/>
  <c r="U61" i="14"/>
  <c r="C62" i="14"/>
  <c r="X94" i="14"/>
  <c r="V113" i="14"/>
  <c r="W96" i="14"/>
  <c r="W108" i="14" s="1"/>
  <c r="H41" i="14"/>
  <c r="H117" i="14"/>
  <c r="H118" i="14" s="1"/>
  <c r="H119" i="14" s="1"/>
  <c r="H120" i="14" s="1"/>
  <c r="H121" i="14" s="1"/>
  <c r="H122" i="14" s="1"/>
  <c r="H123" i="14" s="1"/>
  <c r="H124" i="14" s="1"/>
  <c r="H125" i="14" s="1"/>
  <c r="H126" i="14" s="1"/>
  <c r="H127" i="14" s="1"/>
  <c r="H128" i="14" s="1"/>
  <c r="H129" i="14" s="1"/>
  <c r="H130" i="14" s="1"/>
  <c r="H131" i="14" s="1"/>
  <c r="H132" i="14" s="1"/>
  <c r="H133" i="14" s="1"/>
  <c r="H134" i="14" s="1"/>
  <c r="H135" i="14" s="1"/>
  <c r="H136" i="14" s="1"/>
  <c r="H137" i="14" s="1"/>
  <c r="H138" i="14" s="1"/>
  <c r="H139" i="14" s="1"/>
  <c r="H140" i="14" s="1"/>
  <c r="H141" i="14" s="1"/>
  <c r="H142" i="14" s="1"/>
  <c r="H143" i="14" s="1"/>
  <c r="H144" i="14" s="1"/>
  <c r="H145" i="14" s="1"/>
  <c r="H146" i="14" s="1"/>
  <c r="H147" i="14" s="1"/>
  <c r="H148" i="14" s="1"/>
  <c r="H149" i="14" s="1"/>
  <c r="H150" i="14" s="1"/>
  <c r="H151" i="14" s="1"/>
  <c r="H152" i="14" s="1"/>
  <c r="H153" i="14" s="1"/>
  <c r="H154" i="14" s="1"/>
  <c r="H155" i="14" s="1"/>
  <c r="H156" i="14" s="1"/>
  <c r="H157" i="14" s="1"/>
  <c r="H158" i="14" s="1"/>
  <c r="H159" i="14" s="1"/>
  <c r="H160" i="14" s="1"/>
  <c r="H161" i="14" s="1"/>
  <c r="H162" i="14" s="1"/>
  <c r="H163" i="14" s="1"/>
  <c r="H164" i="14" s="1"/>
  <c r="H165" i="14" s="1"/>
  <c r="H166" i="14" s="1"/>
  <c r="H167" i="14" s="1"/>
  <c r="H168" i="14" s="1"/>
  <c r="H169" i="14" s="1"/>
  <c r="H170" i="14" s="1"/>
  <c r="H171" i="14" s="1"/>
  <c r="H172" i="14" s="1"/>
  <c r="H173" i="14" s="1"/>
  <c r="H174" i="14" s="1"/>
  <c r="H175" i="14" s="1"/>
  <c r="H176" i="14" s="1"/>
  <c r="H177" i="14" s="1"/>
  <c r="H178" i="14" s="1"/>
  <c r="H179" i="14" s="1"/>
  <c r="H180" i="14" s="1"/>
  <c r="H181" i="14" s="1"/>
  <c r="H182" i="14" s="1"/>
  <c r="H183" i="14" s="1"/>
  <c r="H184" i="14" s="1"/>
  <c r="H185" i="14" s="1"/>
  <c r="H186" i="14" s="1"/>
  <c r="H187" i="14" s="1"/>
  <c r="H188" i="14" s="1"/>
  <c r="H189" i="14" s="1"/>
  <c r="H190" i="14" s="1"/>
  <c r="H191" i="14" s="1"/>
  <c r="H192" i="14" s="1"/>
  <c r="H193" i="14" s="1"/>
  <c r="H194" i="14" s="1"/>
  <c r="H195" i="14" s="1"/>
  <c r="H196" i="14" s="1"/>
  <c r="H197" i="14" s="1"/>
  <c r="H198" i="14" s="1"/>
  <c r="H199" i="14" s="1"/>
  <c r="H200" i="14" s="1"/>
  <c r="H201" i="14" s="1"/>
  <c r="H202" i="14" s="1"/>
  <c r="H203" i="14" s="1"/>
  <c r="H204" i="14" s="1"/>
  <c r="H205" i="14" s="1"/>
  <c r="H206" i="14" s="1"/>
  <c r="H207" i="14" s="1"/>
  <c r="H208" i="14" s="1"/>
  <c r="H209" i="14" s="1"/>
  <c r="H210" i="14" s="1"/>
  <c r="H211" i="14" s="1"/>
  <c r="H212" i="14" s="1"/>
  <c r="H213" i="14" s="1"/>
  <c r="H214" i="14" s="1"/>
  <c r="H215" i="14" s="1"/>
  <c r="H216" i="14" s="1"/>
  <c r="H217" i="14" s="1"/>
  <c r="H218" i="14" s="1"/>
  <c r="H219" i="14" s="1"/>
  <c r="H220" i="14" s="1"/>
  <c r="H221" i="14" s="1"/>
  <c r="H222" i="14" s="1"/>
  <c r="H223" i="14" s="1"/>
  <c r="H224" i="14" s="1"/>
  <c r="H225" i="14" s="1"/>
  <c r="H226" i="14" s="1"/>
  <c r="H227" i="14" s="1"/>
  <c r="H228" i="14" s="1"/>
  <c r="H229" i="14" s="1"/>
  <c r="H230" i="14" s="1"/>
  <c r="H231" i="14" s="1"/>
  <c r="H232" i="14" s="1"/>
  <c r="H233" i="14" s="1"/>
  <c r="H234" i="14" s="1"/>
  <c r="H235" i="14" s="1"/>
  <c r="H236" i="14" s="1"/>
  <c r="H237" i="14" s="1"/>
  <c r="H238" i="14" s="1"/>
  <c r="H239" i="14" s="1"/>
  <c r="H240" i="14" s="1"/>
  <c r="H241" i="14" s="1"/>
  <c r="H242" i="14" s="1"/>
  <c r="H243" i="14" s="1"/>
  <c r="H244" i="14" s="1"/>
  <c r="H245" i="14" s="1"/>
  <c r="H246" i="14" s="1"/>
  <c r="H247" i="14" s="1"/>
  <c r="H248" i="14" s="1"/>
  <c r="H249" i="14" s="1"/>
  <c r="H250" i="14" s="1"/>
  <c r="H251" i="14" s="1"/>
  <c r="H252" i="14" s="1"/>
  <c r="H253" i="14" s="1"/>
  <c r="H254" i="14" s="1"/>
  <c r="H255" i="14" s="1"/>
  <c r="H256" i="14" s="1"/>
  <c r="H257" i="14" s="1"/>
  <c r="H258" i="14" s="1"/>
  <c r="H259" i="14" s="1"/>
  <c r="H260" i="14" s="1"/>
  <c r="X90" i="14"/>
  <c r="V110" i="14"/>
  <c r="X92" i="14"/>
  <c r="X96" i="14"/>
  <c r="W98" i="14"/>
  <c r="V112" i="14"/>
  <c r="X93" i="14"/>
  <c r="W116" i="14"/>
  <c r="I16" i="14"/>
  <c r="I118" i="14" s="1"/>
  <c r="I18" i="14"/>
  <c r="I120" i="14" s="1"/>
  <c r="I20" i="14"/>
  <c r="I122" i="14" s="1"/>
  <c r="I22" i="14"/>
  <c r="I124" i="14" s="1"/>
  <c r="I24" i="14"/>
  <c r="I126" i="14" s="1"/>
  <c r="I26" i="14"/>
  <c r="I128" i="14" s="1"/>
  <c r="I15" i="14"/>
  <c r="I17" i="14"/>
  <c r="I119" i="14" s="1"/>
  <c r="I19" i="14"/>
  <c r="I121" i="14" s="1"/>
  <c r="I21" i="14"/>
  <c r="I123" i="14" s="1"/>
  <c r="I23" i="14"/>
  <c r="I125" i="14" s="1"/>
  <c r="I25" i="14"/>
  <c r="I127" i="14" s="1"/>
  <c r="X97" i="14"/>
  <c r="V105" i="14"/>
  <c r="X100" i="14" s="1"/>
  <c r="W103" i="14"/>
  <c r="W115" i="14" s="1"/>
  <c r="W94" i="14"/>
  <c r="W106" i="14" s="1"/>
  <c r="J8" i="14"/>
  <c r="J10" i="14" s="1"/>
  <c r="J9" i="14"/>
  <c r="W107" i="14"/>
  <c r="V111" i="14"/>
  <c r="X87" i="14"/>
  <c r="G70" i="12"/>
  <c r="G76" i="12" s="1"/>
  <c r="G64" i="12"/>
  <c r="G56" i="12"/>
  <c r="G52" i="12"/>
  <c r="E68" i="12"/>
  <c r="E75" i="12" s="1"/>
  <c r="E63" i="12"/>
  <c r="F70" i="12"/>
  <c r="F76" i="12" s="1"/>
  <c r="F64" i="12"/>
  <c r="E53" i="12"/>
  <c r="E65" i="12"/>
  <c r="F56" i="12"/>
  <c r="F52" i="12"/>
  <c r="F64" i="13"/>
  <c r="F52" i="13"/>
  <c r="F53" i="13" s="1"/>
  <c r="F76" i="13"/>
  <c r="G48" i="13"/>
  <c r="G59" i="13" s="1"/>
  <c r="G71" i="13" s="1"/>
  <c r="F63" i="13"/>
  <c r="F68" i="13"/>
  <c r="F75" i="13" s="1"/>
  <c r="E65" i="13"/>
  <c r="E53" i="13"/>
  <c r="G42" i="13"/>
  <c r="G70" i="13"/>
  <c r="G50" i="13"/>
  <c r="G61" i="13" s="1"/>
  <c r="G73" i="13" s="1"/>
  <c r="G56" i="13"/>
  <c r="E75" i="13"/>
  <c r="Y133" i="17" l="1"/>
  <c r="Z128" i="17"/>
  <c r="K3" i="18"/>
  <c r="Y101" i="19"/>
  <c r="Y102" i="19"/>
  <c r="Y110" i="19"/>
  <c r="Y108" i="19"/>
  <c r="Y105" i="19"/>
  <c r="Z92" i="19"/>
  <c r="Y103" i="19"/>
  <c r="W127" i="19"/>
  <c r="X84" i="15"/>
  <c r="W112" i="15"/>
  <c r="X92" i="15"/>
  <c r="V109" i="15"/>
  <c r="W109" i="15" s="1"/>
  <c r="V107" i="15"/>
  <c r="W107" i="15" s="1"/>
  <c r="X88" i="15"/>
  <c r="V110" i="15"/>
  <c r="W110" i="15" s="1"/>
  <c r="V113" i="15"/>
  <c r="W113" i="15" s="1"/>
  <c r="H117" i="15"/>
  <c r="H118" i="15" s="1"/>
  <c r="H119" i="15" s="1"/>
  <c r="H120" i="15" s="1"/>
  <c r="H121" i="15" s="1"/>
  <c r="H122" i="15" s="1"/>
  <c r="H123" i="15" s="1"/>
  <c r="H124" i="15" s="1"/>
  <c r="H125" i="15" s="1"/>
  <c r="H126" i="15" s="1"/>
  <c r="H127" i="15" s="1"/>
  <c r="H128" i="15" s="1"/>
  <c r="H129" i="15" s="1"/>
  <c r="H130" i="15" s="1"/>
  <c r="H131" i="15" s="1"/>
  <c r="H132" i="15" s="1"/>
  <c r="H133" i="15" s="1"/>
  <c r="H134" i="15" s="1"/>
  <c r="H135" i="15" s="1"/>
  <c r="H136" i="15" s="1"/>
  <c r="H137" i="15" s="1"/>
  <c r="H138" i="15" s="1"/>
  <c r="H139" i="15" s="1"/>
  <c r="H140" i="15" s="1"/>
  <c r="H141" i="15" s="1"/>
  <c r="H142" i="15" s="1"/>
  <c r="H143" i="15" s="1"/>
  <c r="H144" i="15" s="1"/>
  <c r="H145" i="15" s="1"/>
  <c r="H146" i="15" s="1"/>
  <c r="H147" i="15" s="1"/>
  <c r="H148" i="15" s="1"/>
  <c r="H149" i="15" s="1"/>
  <c r="H150" i="15" s="1"/>
  <c r="H151" i="15" s="1"/>
  <c r="H152" i="15" s="1"/>
  <c r="H153" i="15" s="1"/>
  <c r="H154" i="15" s="1"/>
  <c r="H155" i="15" s="1"/>
  <c r="H156" i="15" s="1"/>
  <c r="H157" i="15" s="1"/>
  <c r="H158" i="15" s="1"/>
  <c r="H159" i="15" s="1"/>
  <c r="H160" i="15" s="1"/>
  <c r="H161" i="15" s="1"/>
  <c r="H162" i="15" s="1"/>
  <c r="H163" i="15" s="1"/>
  <c r="H164" i="15" s="1"/>
  <c r="H165" i="15" s="1"/>
  <c r="H166" i="15" s="1"/>
  <c r="H167" i="15" s="1"/>
  <c r="H168" i="15" s="1"/>
  <c r="H169" i="15" s="1"/>
  <c r="H170" i="15" s="1"/>
  <c r="H171" i="15" s="1"/>
  <c r="H172" i="15" s="1"/>
  <c r="H173" i="15" s="1"/>
  <c r="H174" i="15" s="1"/>
  <c r="H175" i="15" s="1"/>
  <c r="H176" i="15" s="1"/>
  <c r="H177" i="15" s="1"/>
  <c r="H178" i="15" s="1"/>
  <c r="H179" i="15" s="1"/>
  <c r="H180" i="15" s="1"/>
  <c r="H181" i="15" s="1"/>
  <c r="H182" i="15" s="1"/>
  <c r="H183" i="15" s="1"/>
  <c r="H184" i="15" s="1"/>
  <c r="H185" i="15" s="1"/>
  <c r="H186" i="15" s="1"/>
  <c r="H187" i="15" s="1"/>
  <c r="H188" i="15" s="1"/>
  <c r="H189" i="15" s="1"/>
  <c r="H190" i="15" s="1"/>
  <c r="H191" i="15" s="1"/>
  <c r="H192" i="15" s="1"/>
  <c r="H193" i="15" s="1"/>
  <c r="H194" i="15" s="1"/>
  <c r="H195" i="15" s="1"/>
  <c r="H196" i="15" s="1"/>
  <c r="H197" i="15" s="1"/>
  <c r="H198" i="15" s="1"/>
  <c r="H199" i="15" s="1"/>
  <c r="H200" i="15" s="1"/>
  <c r="H201" i="15" s="1"/>
  <c r="H202" i="15" s="1"/>
  <c r="H203" i="15" s="1"/>
  <c r="H204" i="15" s="1"/>
  <c r="H205" i="15" s="1"/>
  <c r="H206" i="15" s="1"/>
  <c r="H207" i="15" s="1"/>
  <c r="H208" i="15" s="1"/>
  <c r="H209" i="15" s="1"/>
  <c r="H210" i="15" s="1"/>
  <c r="H211" i="15" s="1"/>
  <c r="H212" i="15" s="1"/>
  <c r="H213" i="15" s="1"/>
  <c r="H214" i="15" s="1"/>
  <c r="H215" i="15" s="1"/>
  <c r="H216" i="15" s="1"/>
  <c r="H217" i="15" s="1"/>
  <c r="H218" i="15" s="1"/>
  <c r="H219" i="15" s="1"/>
  <c r="H220" i="15" s="1"/>
  <c r="H221" i="15" s="1"/>
  <c r="H222" i="15" s="1"/>
  <c r="H223" i="15" s="1"/>
  <c r="H224" i="15" s="1"/>
  <c r="H225" i="15" s="1"/>
  <c r="H226" i="15" s="1"/>
  <c r="H227" i="15" s="1"/>
  <c r="H228" i="15" s="1"/>
  <c r="H229" i="15" s="1"/>
  <c r="H230" i="15" s="1"/>
  <c r="H231" i="15" s="1"/>
  <c r="H232" i="15" s="1"/>
  <c r="H233" i="15" s="1"/>
  <c r="H234" i="15" s="1"/>
  <c r="H235" i="15" s="1"/>
  <c r="H236" i="15" s="1"/>
  <c r="H237" i="15" s="1"/>
  <c r="H238" i="15" s="1"/>
  <c r="H239" i="15" s="1"/>
  <c r="H240" i="15" s="1"/>
  <c r="H241" i="15" s="1"/>
  <c r="H242" i="15" s="1"/>
  <c r="H243" i="15" s="1"/>
  <c r="H244" i="15" s="1"/>
  <c r="H245" i="15" s="1"/>
  <c r="H246" i="15" s="1"/>
  <c r="H247" i="15" s="1"/>
  <c r="H248" i="15" s="1"/>
  <c r="H249" i="15" s="1"/>
  <c r="H250" i="15" s="1"/>
  <c r="H251" i="15" s="1"/>
  <c r="H252" i="15" s="1"/>
  <c r="H253" i="15" s="1"/>
  <c r="H254" i="15" s="1"/>
  <c r="H255" i="15" s="1"/>
  <c r="H256" i="15" s="1"/>
  <c r="H257" i="15" s="1"/>
  <c r="H258" i="15" s="1"/>
  <c r="H259" i="15" s="1"/>
  <c r="H260" i="15" s="1"/>
  <c r="H41" i="15"/>
  <c r="H105" i="15"/>
  <c r="H40" i="15"/>
  <c r="H42" i="15" s="1"/>
  <c r="V114" i="15"/>
  <c r="W114" i="15" s="1"/>
  <c r="I22" i="15"/>
  <c r="I124" i="15" s="1"/>
  <c r="I25" i="15"/>
  <c r="I127" i="15" s="1"/>
  <c r="I17" i="15"/>
  <c r="I119" i="15" s="1"/>
  <c r="I26" i="15"/>
  <c r="I128" i="15" s="1"/>
  <c r="I21" i="15"/>
  <c r="I123" i="15" s="1"/>
  <c r="I24" i="15"/>
  <c r="I126" i="15" s="1"/>
  <c r="I19" i="15"/>
  <c r="I121" i="15" s="1"/>
  <c r="I20" i="15"/>
  <c r="I122" i="15" s="1"/>
  <c r="I23" i="15"/>
  <c r="I125" i="15" s="1"/>
  <c r="I15" i="15"/>
  <c r="I16" i="15"/>
  <c r="I118" i="15" s="1"/>
  <c r="I18" i="15"/>
  <c r="I120" i="15" s="1"/>
  <c r="J9" i="15"/>
  <c r="J8" i="15"/>
  <c r="J10" i="15" s="1"/>
  <c r="V120" i="15"/>
  <c r="V115" i="15"/>
  <c r="W115" i="15" s="1"/>
  <c r="I33" i="15"/>
  <c r="I30" i="15"/>
  <c r="I32" i="15"/>
  <c r="I29" i="15"/>
  <c r="I31" i="15"/>
  <c r="I36" i="15"/>
  <c r="I35" i="15"/>
  <c r="I28" i="15"/>
  <c r="I27" i="15"/>
  <c r="I37" i="15"/>
  <c r="I34" i="15"/>
  <c r="I38" i="15"/>
  <c r="V106" i="15"/>
  <c r="W106" i="15" s="1"/>
  <c r="K262" i="15"/>
  <c r="K44" i="15"/>
  <c r="K6" i="15"/>
  <c r="K7" i="15" s="1"/>
  <c r="L1" i="15"/>
  <c r="V108" i="15"/>
  <c r="W108" i="15" s="1"/>
  <c r="V124" i="14"/>
  <c r="V121" i="14"/>
  <c r="X104" i="14"/>
  <c r="X101" i="14"/>
  <c r="Y92" i="14"/>
  <c r="V126" i="14"/>
  <c r="W126" i="14" s="1"/>
  <c r="V122" i="14"/>
  <c r="I25" i="20"/>
  <c r="I127" i="20" s="1"/>
  <c r="I21" i="20"/>
  <c r="I123" i="20" s="1"/>
  <c r="I17" i="20"/>
  <c r="I119" i="20" s="1"/>
  <c r="I24" i="20"/>
  <c r="I126" i="20" s="1"/>
  <c r="I20" i="20"/>
  <c r="I122" i="20" s="1"/>
  <c r="I16" i="20"/>
  <c r="I118" i="20" s="1"/>
  <c r="I23" i="20"/>
  <c r="I125" i="20" s="1"/>
  <c r="I19" i="20"/>
  <c r="I121" i="20" s="1"/>
  <c r="I15" i="20"/>
  <c r="I26" i="20"/>
  <c r="I128" i="20" s="1"/>
  <c r="I22" i="20"/>
  <c r="I124" i="20" s="1"/>
  <c r="I18" i="20"/>
  <c r="I120" i="20" s="1"/>
  <c r="J9" i="20"/>
  <c r="J8" i="20"/>
  <c r="J10" i="20" s="1"/>
  <c r="L3" i="20"/>
  <c r="H105" i="20"/>
  <c r="H40" i="20"/>
  <c r="H42" i="20" s="1"/>
  <c r="H117" i="20"/>
  <c r="H118" i="20" s="1"/>
  <c r="H119" i="20" s="1"/>
  <c r="H120" i="20" s="1"/>
  <c r="H121" i="20" s="1"/>
  <c r="H122" i="20" s="1"/>
  <c r="H123" i="20" s="1"/>
  <c r="H124" i="20" s="1"/>
  <c r="H125" i="20" s="1"/>
  <c r="H126" i="20" s="1"/>
  <c r="H127" i="20" s="1"/>
  <c r="H128" i="20" s="1"/>
  <c r="H129" i="20" s="1"/>
  <c r="H130" i="20" s="1"/>
  <c r="H131" i="20" s="1"/>
  <c r="H132" i="20" s="1"/>
  <c r="H133" i="20" s="1"/>
  <c r="H134" i="20" s="1"/>
  <c r="H135" i="20" s="1"/>
  <c r="H136" i="20" s="1"/>
  <c r="H137" i="20" s="1"/>
  <c r="H138" i="20" s="1"/>
  <c r="H139" i="20" s="1"/>
  <c r="H140" i="20" s="1"/>
  <c r="H141" i="20" s="1"/>
  <c r="H142" i="20" s="1"/>
  <c r="H143" i="20" s="1"/>
  <c r="H144" i="20" s="1"/>
  <c r="H145" i="20" s="1"/>
  <c r="H146" i="20" s="1"/>
  <c r="H147" i="20" s="1"/>
  <c r="H148" i="20" s="1"/>
  <c r="H149" i="20" s="1"/>
  <c r="H150" i="20" s="1"/>
  <c r="H151" i="20" s="1"/>
  <c r="H152" i="20" s="1"/>
  <c r="H153" i="20" s="1"/>
  <c r="H154" i="20" s="1"/>
  <c r="H155" i="20" s="1"/>
  <c r="H156" i="20" s="1"/>
  <c r="H157" i="20" s="1"/>
  <c r="H158" i="20" s="1"/>
  <c r="H159" i="20" s="1"/>
  <c r="H160" i="20" s="1"/>
  <c r="H161" i="20" s="1"/>
  <c r="H162" i="20" s="1"/>
  <c r="H163" i="20" s="1"/>
  <c r="H164" i="20" s="1"/>
  <c r="H165" i="20" s="1"/>
  <c r="H166" i="20" s="1"/>
  <c r="H167" i="20" s="1"/>
  <c r="H168" i="20" s="1"/>
  <c r="H169" i="20" s="1"/>
  <c r="H170" i="20" s="1"/>
  <c r="H171" i="20" s="1"/>
  <c r="H172" i="20" s="1"/>
  <c r="H173" i="20" s="1"/>
  <c r="H174" i="20" s="1"/>
  <c r="H175" i="20" s="1"/>
  <c r="H176" i="20" s="1"/>
  <c r="H177" i="20" s="1"/>
  <c r="H178" i="20" s="1"/>
  <c r="H179" i="20" s="1"/>
  <c r="H180" i="20" s="1"/>
  <c r="H181" i="20" s="1"/>
  <c r="H182" i="20" s="1"/>
  <c r="H183" i="20" s="1"/>
  <c r="H184" i="20" s="1"/>
  <c r="H185" i="20" s="1"/>
  <c r="H186" i="20" s="1"/>
  <c r="H187" i="20" s="1"/>
  <c r="H188" i="20" s="1"/>
  <c r="H189" i="20" s="1"/>
  <c r="H190" i="20" s="1"/>
  <c r="H191" i="20" s="1"/>
  <c r="H192" i="20" s="1"/>
  <c r="H193" i="20" s="1"/>
  <c r="H194" i="20" s="1"/>
  <c r="H195" i="20" s="1"/>
  <c r="H196" i="20" s="1"/>
  <c r="H197" i="20" s="1"/>
  <c r="H198" i="20" s="1"/>
  <c r="H199" i="20" s="1"/>
  <c r="H200" i="20" s="1"/>
  <c r="H201" i="20" s="1"/>
  <c r="H202" i="20" s="1"/>
  <c r="H203" i="20" s="1"/>
  <c r="H204" i="20" s="1"/>
  <c r="H205" i="20" s="1"/>
  <c r="H206" i="20" s="1"/>
  <c r="H207" i="20" s="1"/>
  <c r="H208" i="20" s="1"/>
  <c r="H209" i="20" s="1"/>
  <c r="H210" i="20" s="1"/>
  <c r="H211" i="20" s="1"/>
  <c r="H212" i="20" s="1"/>
  <c r="H213" i="20" s="1"/>
  <c r="H214" i="20" s="1"/>
  <c r="H215" i="20" s="1"/>
  <c r="H216" i="20" s="1"/>
  <c r="H217" i="20" s="1"/>
  <c r="H218" i="20" s="1"/>
  <c r="H219" i="20" s="1"/>
  <c r="H220" i="20" s="1"/>
  <c r="H221" i="20" s="1"/>
  <c r="H222" i="20" s="1"/>
  <c r="H223" i="20" s="1"/>
  <c r="H224" i="20" s="1"/>
  <c r="H225" i="20" s="1"/>
  <c r="H226" i="20" s="1"/>
  <c r="H227" i="20" s="1"/>
  <c r="H228" i="20" s="1"/>
  <c r="H229" i="20" s="1"/>
  <c r="H230" i="20" s="1"/>
  <c r="H231" i="20" s="1"/>
  <c r="H232" i="20" s="1"/>
  <c r="H233" i="20" s="1"/>
  <c r="H234" i="20" s="1"/>
  <c r="H235" i="20" s="1"/>
  <c r="H236" i="20" s="1"/>
  <c r="H237" i="20" s="1"/>
  <c r="H238" i="20" s="1"/>
  <c r="H239" i="20" s="1"/>
  <c r="H240" i="20" s="1"/>
  <c r="H241" i="20" s="1"/>
  <c r="H242" i="20" s="1"/>
  <c r="H243" i="20" s="1"/>
  <c r="H244" i="20" s="1"/>
  <c r="H245" i="20" s="1"/>
  <c r="H246" i="20" s="1"/>
  <c r="H247" i="20" s="1"/>
  <c r="H248" i="20" s="1"/>
  <c r="H249" i="20" s="1"/>
  <c r="H250" i="20" s="1"/>
  <c r="H251" i="20" s="1"/>
  <c r="H252" i="20" s="1"/>
  <c r="H253" i="20" s="1"/>
  <c r="H254" i="20" s="1"/>
  <c r="H255" i="20" s="1"/>
  <c r="H256" i="20" s="1"/>
  <c r="H257" i="20" s="1"/>
  <c r="H258" i="20" s="1"/>
  <c r="H259" i="20" s="1"/>
  <c r="H260" i="20" s="1"/>
  <c r="H41" i="20"/>
  <c r="C62" i="20"/>
  <c r="U61" i="20"/>
  <c r="K262" i="20"/>
  <c r="K44" i="20"/>
  <c r="K6" i="20"/>
  <c r="K7" i="20" s="1"/>
  <c r="L1" i="20"/>
  <c r="I38" i="20"/>
  <c r="I34" i="20"/>
  <c r="I35" i="20"/>
  <c r="I31" i="20"/>
  <c r="I27" i="20"/>
  <c r="I36" i="20"/>
  <c r="I37" i="20"/>
  <c r="I33" i="20"/>
  <c r="I29" i="20"/>
  <c r="I32" i="20"/>
  <c r="I30" i="20"/>
  <c r="I28" i="20"/>
  <c r="W128" i="19"/>
  <c r="J38" i="19"/>
  <c r="J34" i="19"/>
  <c r="J30" i="19"/>
  <c r="J35" i="19"/>
  <c r="J31" i="19"/>
  <c r="J27" i="19"/>
  <c r="J36" i="19"/>
  <c r="J32" i="19"/>
  <c r="J28" i="19"/>
  <c r="J37" i="19"/>
  <c r="J33" i="19"/>
  <c r="J29" i="19"/>
  <c r="I117" i="19"/>
  <c r="I40" i="19"/>
  <c r="I42" i="19" s="1"/>
  <c r="U61" i="19"/>
  <c r="C62" i="19"/>
  <c r="W120" i="19"/>
  <c r="W122" i="19"/>
  <c r="X106" i="19"/>
  <c r="I129" i="19"/>
  <c r="I130" i="19" s="1"/>
  <c r="I131" i="19" s="1"/>
  <c r="I132" i="19" s="1"/>
  <c r="I133" i="19" s="1"/>
  <c r="I134" i="19" s="1"/>
  <c r="I135" i="19" s="1"/>
  <c r="I136" i="19" s="1"/>
  <c r="I137" i="19" s="1"/>
  <c r="I138" i="19" s="1"/>
  <c r="I139" i="19" s="1"/>
  <c r="I140" i="19" s="1"/>
  <c r="I141" i="19" s="1"/>
  <c r="I142" i="19" s="1"/>
  <c r="I143" i="19" s="1"/>
  <c r="I144" i="19" s="1"/>
  <c r="I145" i="19" s="1"/>
  <c r="I146" i="19" s="1"/>
  <c r="I147" i="19" s="1"/>
  <c r="I148" i="19" s="1"/>
  <c r="I149" i="19" s="1"/>
  <c r="I150" i="19" s="1"/>
  <c r="I151" i="19" s="1"/>
  <c r="I152" i="19" s="1"/>
  <c r="I153" i="19" s="1"/>
  <c r="I154" i="19" s="1"/>
  <c r="I155" i="19" s="1"/>
  <c r="I156" i="19" s="1"/>
  <c r="I157" i="19" s="1"/>
  <c r="I158" i="19" s="1"/>
  <c r="I159" i="19" s="1"/>
  <c r="I160" i="19" s="1"/>
  <c r="I161" i="19" s="1"/>
  <c r="I162" i="19" s="1"/>
  <c r="I163" i="19" s="1"/>
  <c r="I164" i="19" s="1"/>
  <c r="I165" i="19" s="1"/>
  <c r="I166" i="19" s="1"/>
  <c r="I167" i="19" s="1"/>
  <c r="I168" i="19" s="1"/>
  <c r="I169" i="19" s="1"/>
  <c r="I170" i="19" s="1"/>
  <c r="I171" i="19" s="1"/>
  <c r="I172" i="19" s="1"/>
  <c r="I173" i="19" s="1"/>
  <c r="I174" i="19" s="1"/>
  <c r="I175" i="19" s="1"/>
  <c r="I176" i="19" s="1"/>
  <c r="I177" i="19" s="1"/>
  <c r="I178" i="19" s="1"/>
  <c r="I179" i="19" s="1"/>
  <c r="I180" i="19" s="1"/>
  <c r="I181" i="19" s="1"/>
  <c r="I182" i="19" s="1"/>
  <c r="I183" i="19" s="1"/>
  <c r="I184" i="19" s="1"/>
  <c r="I185" i="19" s="1"/>
  <c r="I186" i="19" s="1"/>
  <c r="I187" i="19" s="1"/>
  <c r="I188" i="19" s="1"/>
  <c r="I189" i="19" s="1"/>
  <c r="I190" i="19" s="1"/>
  <c r="I191" i="19" s="1"/>
  <c r="I192" i="19" s="1"/>
  <c r="I193" i="19" s="1"/>
  <c r="I194" i="19" s="1"/>
  <c r="I195" i="19" s="1"/>
  <c r="I196" i="19" s="1"/>
  <c r="I197" i="19" s="1"/>
  <c r="I198" i="19" s="1"/>
  <c r="I199" i="19" s="1"/>
  <c r="I200" i="19" s="1"/>
  <c r="I201" i="19" s="1"/>
  <c r="I202" i="19" s="1"/>
  <c r="I203" i="19" s="1"/>
  <c r="I204" i="19" s="1"/>
  <c r="I205" i="19" s="1"/>
  <c r="I206" i="19" s="1"/>
  <c r="I207" i="19" s="1"/>
  <c r="I208" i="19" s="1"/>
  <c r="I209" i="19" s="1"/>
  <c r="I210" i="19" s="1"/>
  <c r="I211" i="19" s="1"/>
  <c r="I212" i="19" s="1"/>
  <c r="I213" i="19" s="1"/>
  <c r="I214" i="19" s="1"/>
  <c r="I215" i="19" s="1"/>
  <c r="I216" i="19" s="1"/>
  <c r="I217" i="19" s="1"/>
  <c r="I218" i="19" s="1"/>
  <c r="I219" i="19" s="1"/>
  <c r="I220" i="19" s="1"/>
  <c r="I221" i="19" s="1"/>
  <c r="I222" i="19" s="1"/>
  <c r="I223" i="19" s="1"/>
  <c r="I224" i="19" s="1"/>
  <c r="I225" i="19" s="1"/>
  <c r="I226" i="19" s="1"/>
  <c r="I227" i="19" s="1"/>
  <c r="I228" i="19" s="1"/>
  <c r="I229" i="19" s="1"/>
  <c r="I230" i="19" s="1"/>
  <c r="I231" i="19" s="1"/>
  <c r="I232" i="19" s="1"/>
  <c r="I233" i="19" s="1"/>
  <c r="I234" i="19" s="1"/>
  <c r="I235" i="19" s="1"/>
  <c r="I236" i="19" s="1"/>
  <c r="I237" i="19" s="1"/>
  <c r="I238" i="19" s="1"/>
  <c r="I239" i="19" s="1"/>
  <c r="I240" i="19" s="1"/>
  <c r="I241" i="19" s="1"/>
  <c r="I242" i="19" s="1"/>
  <c r="I243" i="19" s="1"/>
  <c r="I244" i="19" s="1"/>
  <c r="I245" i="19" s="1"/>
  <c r="I246" i="19" s="1"/>
  <c r="I247" i="19" s="1"/>
  <c r="I248" i="19" s="1"/>
  <c r="I249" i="19" s="1"/>
  <c r="I250" i="19" s="1"/>
  <c r="I251" i="19" s="1"/>
  <c r="I252" i="19" s="1"/>
  <c r="I253" i="19" s="1"/>
  <c r="I254" i="19" s="1"/>
  <c r="I255" i="19" s="1"/>
  <c r="I256" i="19" s="1"/>
  <c r="I257" i="19" s="1"/>
  <c r="I258" i="19" s="1"/>
  <c r="I259" i="19" s="1"/>
  <c r="I260" i="19" s="1"/>
  <c r="I41" i="19"/>
  <c r="X112" i="19"/>
  <c r="W124" i="19"/>
  <c r="W121" i="19"/>
  <c r="K8" i="19"/>
  <c r="K10" i="19" s="1"/>
  <c r="K9" i="19"/>
  <c r="J24" i="19"/>
  <c r="J138" i="19" s="1"/>
  <c r="J22" i="19"/>
  <c r="J136" i="19" s="1"/>
  <c r="J20" i="19"/>
  <c r="J134" i="19" s="1"/>
  <c r="J18" i="19"/>
  <c r="J132" i="19" s="1"/>
  <c r="J25" i="19"/>
  <c r="J139" i="19" s="1"/>
  <c r="J23" i="19"/>
  <c r="J137" i="19" s="1"/>
  <c r="J21" i="19"/>
  <c r="J135" i="19" s="1"/>
  <c r="J19" i="19"/>
  <c r="J133" i="19" s="1"/>
  <c r="J17" i="19"/>
  <c r="J131" i="19" s="1"/>
  <c r="J15" i="19"/>
  <c r="J26" i="19"/>
  <c r="J140" i="19" s="1"/>
  <c r="J16" i="19"/>
  <c r="J130" i="19" s="1"/>
  <c r="X115" i="19"/>
  <c r="M3" i="19"/>
  <c r="L262" i="19"/>
  <c r="M1" i="19"/>
  <c r="L44" i="19"/>
  <c r="L6" i="19"/>
  <c r="L7" i="19" s="1"/>
  <c r="W119" i="19"/>
  <c r="X110" i="19"/>
  <c r="W130" i="19"/>
  <c r="W133" i="19"/>
  <c r="W140" i="19"/>
  <c r="X113" i="19"/>
  <c r="Y106" i="19"/>
  <c r="Y104" i="19"/>
  <c r="Z104" i="19" s="1"/>
  <c r="W123" i="19"/>
  <c r="X116" i="19"/>
  <c r="W132" i="19"/>
  <c r="W135" i="19"/>
  <c r="X109" i="19"/>
  <c r="X108" i="19"/>
  <c r="W126" i="19"/>
  <c r="X107" i="19"/>
  <c r="W125" i="19"/>
  <c r="W134" i="19"/>
  <c r="W131" i="19"/>
  <c r="W117" i="19"/>
  <c r="W118" i="19"/>
  <c r="Y109" i="19"/>
  <c r="K26" i="18"/>
  <c r="K152" i="18" s="1"/>
  <c r="K24" i="18"/>
  <c r="K150" i="18" s="1"/>
  <c r="K22" i="18"/>
  <c r="K148" i="18" s="1"/>
  <c r="K20" i="18"/>
  <c r="K146" i="18" s="1"/>
  <c r="K18" i="18"/>
  <c r="K144" i="18" s="1"/>
  <c r="K16" i="18"/>
  <c r="K142" i="18" s="1"/>
  <c r="K25" i="18"/>
  <c r="K151" i="18" s="1"/>
  <c r="K23" i="18"/>
  <c r="K149" i="18" s="1"/>
  <c r="K21" i="18"/>
  <c r="K147" i="18" s="1"/>
  <c r="K19" i="18"/>
  <c r="K145" i="18" s="1"/>
  <c r="K17" i="18"/>
  <c r="K143" i="18" s="1"/>
  <c r="K15" i="18"/>
  <c r="J141" i="18"/>
  <c r="J142" i="18" s="1"/>
  <c r="J143" i="18" s="1"/>
  <c r="J144" i="18" s="1"/>
  <c r="J145" i="18" s="1"/>
  <c r="J146" i="18" s="1"/>
  <c r="J147" i="18" s="1"/>
  <c r="J148" i="18" s="1"/>
  <c r="J149" i="18" s="1"/>
  <c r="J150" i="18" s="1"/>
  <c r="J151" i="18" s="1"/>
  <c r="J152" i="18" s="1"/>
  <c r="J153" i="18" s="1"/>
  <c r="J154" i="18" s="1"/>
  <c r="J155" i="18" s="1"/>
  <c r="J156" i="18" s="1"/>
  <c r="J157" i="18" s="1"/>
  <c r="J158" i="18" s="1"/>
  <c r="J159" i="18" s="1"/>
  <c r="J160" i="18" s="1"/>
  <c r="J161" i="18" s="1"/>
  <c r="J162" i="18" s="1"/>
  <c r="J163" i="18" s="1"/>
  <c r="J164" i="18" s="1"/>
  <c r="J165" i="18" s="1"/>
  <c r="J166" i="18" s="1"/>
  <c r="J167" i="18" s="1"/>
  <c r="J168" i="18" s="1"/>
  <c r="J169" i="18" s="1"/>
  <c r="J170" i="18" s="1"/>
  <c r="J171" i="18" s="1"/>
  <c r="J172" i="18" s="1"/>
  <c r="J173" i="18" s="1"/>
  <c r="J174" i="18" s="1"/>
  <c r="J175" i="18" s="1"/>
  <c r="J176" i="18" s="1"/>
  <c r="J177" i="18" s="1"/>
  <c r="J178" i="18" s="1"/>
  <c r="J179" i="18" s="1"/>
  <c r="J180" i="18" s="1"/>
  <c r="J181" i="18" s="1"/>
  <c r="J182" i="18" s="1"/>
  <c r="J183" i="18" s="1"/>
  <c r="J184" i="18" s="1"/>
  <c r="J185" i="18" s="1"/>
  <c r="J186" i="18" s="1"/>
  <c r="J187" i="18" s="1"/>
  <c r="J188" i="18" s="1"/>
  <c r="J189" i="18" s="1"/>
  <c r="J190" i="18" s="1"/>
  <c r="J191" i="18" s="1"/>
  <c r="J192" i="18" s="1"/>
  <c r="J193" i="18" s="1"/>
  <c r="J194" i="18" s="1"/>
  <c r="J195" i="18" s="1"/>
  <c r="J196" i="18" s="1"/>
  <c r="J197" i="18" s="1"/>
  <c r="J198" i="18" s="1"/>
  <c r="J199" i="18" s="1"/>
  <c r="J200" i="18" s="1"/>
  <c r="J201" i="18" s="1"/>
  <c r="J202" i="18" s="1"/>
  <c r="J203" i="18" s="1"/>
  <c r="J204" i="18" s="1"/>
  <c r="J205" i="18" s="1"/>
  <c r="J206" i="18" s="1"/>
  <c r="J207" i="18" s="1"/>
  <c r="J208" i="18" s="1"/>
  <c r="J209" i="18" s="1"/>
  <c r="J210" i="18" s="1"/>
  <c r="J211" i="18" s="1"/>
  <c r="J212" i="18" s="1"/>
  <c r="J213" i="18" s="1"/>
  <c r="J214" i="18" s="1"/>
  <c r="J215" i="18" s="1"/>
  <c r="J216" i="18" s="1"/>
  <c r="J217" i="18" s="1"/>
  <c r="J218" i="18" s="1"/>
  <c r="J219" i="18" s="1"/>
  <c r="J220" i="18" s="1"/>
  <c r="J221" i="18" s="1"/>
  <c r="J222" i="18" s="1"/>
  <c r="J223" i="18" s="1"/>
  <c r="J224" i="18" s="1"/>
  <c r="J225" i="18" s="1"/>
  <c r="J226" i="18" s="1"/>
  <c r="J227" i="18" s="1"/>
  <c r="J228" i="18" s="1"/>
  <c r="J229" i="18" s="1"/>
  <c r="J230" i="18" s="1"/>
  <c r="J231" i="18" s="1"/>
  <c r="J232" i="18" s="1"/>
  <c r="J233" i="18" s="1"/>
  <c r="J234" i="18" s="1"/>
  <c r="J235" i="18" s="1"/>
  <c r="J236" i="18" s="1"/>
  <c r="J237" i="18" s="1"/>
  <c r="J238" i="18" s="1"/>
  <c r="J239" i="18" s="1"/>
  <c r="J240" i="18" s="1"/>
  <c r="J241" i="18" s="1"/>
  <c r="J242" i="18" s="1"/>
  <c r="J243" i="18" s="1"/>
  <c r="J244" i="18" s="1"/>
  <c r="J245" i="18" s="1"/>
  <c r="J246" i="18" s="1"/>
  <c r="J247" i="18" s="1"/>
  <c r="J248" i="18" s="1"/>
  <c r="J249" i="18" s="1"/>
  <c r="J250" i="18" s="1"/>
  <c r="J251" i="18" s="1"/>
  <c r="J252" i="18" s="1"/>
  <c r="J253" i="18" s="1"/>
  <c r="J254" i="18" s="1"/>
  <c r="J255" i="18" s="1"/>
  <c r="J256" i="18" s="1"/>
  <c r="J257" i="18" s="1"/>
  <c r="J258" i="18" s="1"/>
  <c r="J259" i="18" s="1"/>
  <c r="J260" i="18" s="1"/>
  <c r="J41" i="18"/>
  <c r="M262" i="18"/>
  <c r="M44" i="18"/>
  <c r="M6" i="18"/>
  <c r="M7" i="18" s="1"/>
  <c r="N1" i="18"/>
  <c r="K35" i="18"/>
  <c r="K36" i="18"/>
  <c r="K32" i="18"/>
  <c r="K37" i="18"/>
  <c r="K33" i="18"/>
  <c r="K38" i="18"/>
  <c r="K34" i="18"/>
  <c r="K31" i="18"/>
  <c r="K29" i="18"/>
  <c r="K30" i="18"/>
  <c r="K27" i="18"/>
  <c r="K28" i="18"/>
  <c r="L8" i="18"/>
  <c r="L10" i="18" s="1"/>
  <c r="L9" i="18"/>
  <c r="U61" i="18"/>
  <c r="C62" i="18"/>
  <c r="J129" i="18"/>
  <c r="J40" i="18"/>
  <c r="J42" i="18" s="1"/>
  <c r="X146" i="17"/>
  <c r="W148" i="17"/>
  <c r="K40" i="17"/>
  <c r="K42" i="17" s="1"/>
  <c r="K141" i="17"/>
  <c r="W145" i="17"/>
  <c r="U62" i="17"/>
  <c r="C63" i="17"/>
  <c r="X150" i="17"/>
  <c r="X152" i="17"/>
  <c r="L37" i="17"/>
  <c r="L33" i="17"/>
  <c r="L29" i="17"/>
  <c r="L38" i="17"/>
  <c r="L34" i="17"/>
  <c r="L30" i="17"/>
  <c r="L36" i="17"/>
  <c r="L32" i="17"/>
  <c r="L27" i="17"/>
  <c r="L28" i="17"/>
  <c r="L35" i="17"/>
  <c r="L31" i="17"/>
  <c r="N262" i="17"/>
  <c r="O1" i="17"/>
  <c r="N44" i="17"/>
  <c r="N6" i="17"/>
  <c r="N7" i="17" s="1"/>
  <c r="W147" i="17"/>
  <c r="X143" i="17"/>
  <c r="Y135" i="17"/>
  <c r="L26" i="17"/>
  <c r="L164" i="17" s="1"/>
  <c r="L24" i="17"/>
  <c r="L162" i="17" s="1"/>
  <c r="L22" i="17"/>
  <c r="L160" i="17" s="1"/>
  <c r="L20" i="17"/>
  <c r="L158" i="17" s="1"/>
  <c r="L18" i="17"/>
  <c r="L156" i="17" s="1"/>
  <c r="L16" i="17"/>
  <c r="L154" i="17" s="1"/>
  <c r="L25" i="17"/>
  <c r="L163" i="17" s="1"/>
  <c r="L23" i="17"/>
  <c r="L161" i="17" s="1"/>
  <c r="L21" i="17"/>
  <c r="L159" i="17" s="1"/>
  <c r="L19" i="17"/>
  <c r="L157" i="17" s="1"/>
  <c r="L17" i="17"/>
  <c r="L155" i="17" s="1"/>
  <c r="L15" i="17"/>
  <c r="W153" i="17" s="1"/>
  <c r="K153" i="17"/>
  <c r="K154" i="17" s="1"/>
  <c r="K155" i="17" s="1"/>
  <c r="K156" i="17" s="1"/>
  <c r="K157" i="17" s="1"/>
  <c r="K158" i="17" s="1"/>
  <c r="K159" i="17" s="1"/>
  <c r="K160" i="17" s="1"/>
  <c r="K161" i="17" s="1"/>
  <c r="K162" i="17" s="1"/>
  <c r="K163" i="17" s="1"/>
  <c r="K164" i="17" s="1"/>
  <c r="K165" i="17" s="1"/>
  <c r="K166" i="17" s="1"/>
  <c r="K167" i="17" s="1"/>
  <c r="K168" i="17" s="1"/>
  <c r="K169" i="17" s="1"/>
  <c r="K170" i="17" s="1"/>
  <c r="K171" i="17" s="1"/>
  <c r="K172" i="17" s="1"/>
  <c r="K173" i="17" s="1"/>
  <c r="K174" i="17" s="1"/>
  <c r="K175" i="17" s="1"/>
  <c r="K176" i="17" s="1"/>
  <c r="K177" i="17" s="1"/>
  <c r="K178" i="17" s="1"/>
  <c r="K179" i="17" s="1"/>
  <c r="K180" i="17" s="1"/>
  <c r="K181" i="17" s="1"/>
  <c r="K182" i="17" s="1"/>
  <c r="K183" i="17" s="1"/>
  <c r="K184" i="17" s="1"/>
  <c r="K185" i="17" s="1"/>
  <c r="K186" i="17" s="1"/>
  <c r="K187" i="17" s="1"/>
  <c r="K188" i="17" s="1"/>
  <c r="K189" i="17" s="1"/>
  <c r="K190" i="17" s="1"/>
  <c r="K191" i="17" s="1"/>
  <c r="K192" i="17" s="1"/>
  <c r="K193" i="17" s="1"/>
  <c r="K194" i="17" s="1"/>
  <c r="K195" i="17" s="1"/>
  <c r="K196" i="17" s="1"/>
  <c r="K197" i="17" s="1"/>
  <c r="K198" i="17" s="1"/>
  <c r="K199" i="17" s="1"/>
  <c r="K200" i="17" s="1"/>
  <c r="K201" i="17" s="1"/>
  <c r="K202" i="17" s="1"/>
  <c r="K203" i="17" s="1"/>
  <c r="K204" i="17" s="1"/>
  <c r="K205" i="17" s="1"/>
  <c r="K206" i="17" s="1"/>
  <c r="K207" i="17" s="1"/>
  <c r="K208" i="17" s="1"/>
  <c r="K209" i="17" s="1"/>
  <c r="K210" i="17" s="1"/>
  <c r="K211" i="17" s="1"/>
  <c r="K212" i="17" s="1"/>
  <c r="K213" i="17" s="1"/>
  <c r="K214" i="17" s="1"/>
  <c r="K215" i="17" s="1"/>
  <c r="K216" i="17" s="1"/>
  <c r="K217" i="17" s="1"/>
  <c r="K218" i="17" s="1"/>
  <c r="K219" i="17" s="1"/>
  <c r="K220" i="17" s="1"/>
  <c r="K221" i="17" s="1"/>
  <c r="K222" i="17" s="1"/>
  <c r="K223" i="17" s="1"/>
  <c r="K224" i="17" s="1"/>
  <c r="K225" i="17" s="1"/>
  <c r="K226" i="17" s="1"/>
  <c r="K227" i="17" s="1"/>
  <c r="K228" i="17" s="1"/>
  <c r="K229" i="17" s="1"/>
  <c r="K230" i="17" s="1"/>
  <c r="K231" i="17" s="1"/>
  <c r="K232" i="17" s="1"/>
  <c r="K233" i="17" s="1"/>
  <c r="K234" i="17" s="1"/>
  <c r="K235" i="17" s="1"/>
  <c r="K236" i="17" s="1"/>
  <c r="K237" i="17" s="1"/>
  <c r="K238" i="17" s="1"/>
  <c r="K239" i="17" s="1"/>
  <c r="K240" i="17" s="1"/>
  <c r="K241" i="17" s="1"/>
  <c r="K242" i="17" s="1"/>
  <c r="K243" i="17" s="1"/>
  <c r="K244" i="17" s="1"/>
  <c r="K245" i="17" s="1"/>
  <c r="K246" i="17" s="1"/>
  <c r="K247" i="17" s="1"/>
  <c r="K248" i="17" s="1"/>
  <c r="K249" i="17" s="1"/>
  <c r="K250" i="17" s="1"/>
  <c r="K251" i="17" s="1"/>
  <c r="K252" i="17" s="1"/>
  <c r="K253" i="17" s="1"/>
  <c r="K254" i="17" s="1"/>
  <c r="K255" i="17" s="1"/>
  <c r="K256" i="17" s="1"/>
  <c r="K257" i="17" s="1"/>
  <c r="K258" i="17" s="1"/>
  <c r="K259" i="17" s="1"/>
  <c r="K260" i="17" s="1"/>
  <c r="K41" i="17"/>
  <c r="X149" i="17"/>
  <c r="M8" i="17"/>
  <c r="M10" i="17" s="1"/>
  <c r="M9" i="17"/>
  <c r="Y137" i="17"/>
  <c r="W144" i="17"/>
  <c r="Y138" i="17" s="1"/>
  <c r="X142" i="17"/>
  <c r="X141" i="17"/>
  <c r="K3" i="17"/>
  <c r="W161" i="17"/>
  <c r="W154" i="17"/>
  <c r="X151" i="17"/>
  <c r="X96" i="16"/>
  <c r="I129" i="16"/>
  <c r="I130" i="16" s="1"/>
  <c r="I131" i="16" s="1"/>
  <c r="I132" i="16" s="1"/>
  <c r="I133" i="16" s="1"/>
  <c r="I134" i="16" s="1"/>
  <c r="I135" i="16" s="1"/>
  <c r="I136" i="16" s="1"/>
  <c r="I137" i="16" s="1"/>
  <c r="I138" i="16" s="1"/>
  <c r="I139" i="16" s="1"/>
  <c r="I140" i="16" s="1"/>
  <c r="I141" i="16" s="1"/>
  <c r="I142" i="16" s="1"/>
  <c r="I143" i="16" s="1"/>
  <c r="I144" i="16" s="1"/>
  <c r="I145" i="16" s="1"/>
  <c r="I146" i="16" s="1"/>
  <c r="I147" i="16" s="1"/>
  <c r="I148" i="16" s="1"/>
  <c r="I149" i="16" s="1"/>
  <c r="I150" i="16" s="1"/>
  <c r="I151" i="16" s="1"/>
  <c r="I152" i="16" s="1"/>
  <c r="I153" i="16" s="1"/>
  <c r="I154" i="16" s="1"/>
  <c r="I155" i="16" s="1"/>
  <c r="I156" i="16" s="1"/>
  <c r="I157" i="16" s="1"/>
  <c r="I158" i="16" s="1"/>
  <c r="I159" i="16" s="1"/>
  <c r="I160" i="16" s="1"/>
  <c r="I161" i="16" s="1"/>
  <c r="I162" i="16" s="1"/>
  <c r="I163" i="16" s="1"/>
  <c r="I164" i="16" s="1"/>
  <c r="I165" i="16" s="1"/>
  <c r="I166" i="16" s="1"/>
  <c r="I167" i="16" s="1"/>
  <c r="I168" i="16" s="1"/>
  <c r="I169" i="16" s="1"/>
  <c r="I170" i="16" s="1"/>
  <c r="I171" i="16" s="1"/>
  <c r="I172" i="16" s="1"/>
  <c r="I173" i="16" s="1"/>
  <c r="I174" i="16" s="1"/>
  <c r="I175" i="16" s="1"/>
  <c r="I176" i="16" s="1"/>
  <c r="I177" i="16" s="1"/>
  <c r="I178" i="16" s="1"/>
  <c r="I179" i="16" s="1"/>
  <c r="I180" i="16" s="1"/>
  <c r="I181" i="16" s="1"/>
  <c r="I182" i="16" s="1"/>
  <c r="I183" i="16" s="1"/>
  <c r="I184" i="16" s="1"/>
  <c r="I185" i="16" s="1"/>
  <c r="I186" i="16" s="1"/>
  <c r="I187" i="16" s="1"/>
  <c r="I188" i="16" s="1"/>
  <c r="I189" i="16" s="1"/>
  <c r="I190" i="16" s="1"/>
  <c r="I191" i="16" s="1"/>
  <c r="I192" i="16" s="1"/>
  <c r="I193" i="16" s="1"/>
  <c r="I194" i="16" s="1"/>
  <c r="I195" i="16" s="1"/>
  <c r="I196" i="16" s="1"/>
  <c r="I197" i="16" s="1"/>
  <c r="I198" i="16" s="1"/>
  <c r="I199" i="16" s="1"/>
  <c r="I200" i="16" s="1"/>
  <c r="I201" i="16" s="1"/>
  <c r="I202" i="16" s="1"/>
  <c r="I203" i="16" s="1"/>
  <c r="I204" i="16" s="1"/>
  <c r="I205" i="16" s="1"/>
  <c r="I206" i="16" s="1"/>
  <c r="I207" i="16" s="1"/>
  <c r="I208" i="16" s="1"/>
  <c r="I209" i="16" s="1"/>
  <c r="I210" i="16" s="1"/>
  <c r="I211" i="16" s="1"/>
  <c r="I212" i="16" s="1"/>
  <c r="I213" i="16" s="1"/>
  <c r="I214" i="16" s="1"/>
  <c r="I215" i="16" s="1"/>
  <c r="I216" i="16" s="1"/>
  <c r="I217" i="16" s="1"/>
  <c r="I218" i="16" s="1"/>
  <c r="I219" i="16" s="1"/>
  <c r="I220" i="16" s="1"/>
  <c r="I221" i="16" s="1"/>
  <c r="I222" i="16" s="1"/>
  <c r="I223" i="16" s="1"/>
  <c r="I224" i="16" s="1"/>
  <c r="I225" i="16" s="1"/>
  <c r="I226" i="16" s="1"/>
  <c r="I227" i="16" s="1"/>
  <c r="I228" i="16" s="1"/>
  <c r="I229" i="16" s="1"/>
  <c r="I230" i="16" s="1"/>
  <c r="I231" i="16" s="1"/>
  <c r="I232" i="16" s="1"/>
  <c r="I233" i="16" s="1"/>
  <c r="I234" i="16" s="1"/>
  <c r="I235" i="16" s="1"/>
  <c r="I236" i="16" s="1"/>
  <c r="I237" i="16" s="1"/>
  <c r="I238" i="16" s="1"/>
  <c r="I239" i="16" s="1"/>
  <c r="I240" i="16" s="1"/>
  <c r="I241" i="16" s="1"/>
  <c r="I242" i="16" s="1"/>
  <c r="I243" i="16" s="1"/>
  <c r="I244" i="16" s="1"/>
  <c r="I245" i="16" s="1"/>
  <c r="I246" i="16" s="1"/>
  <c r="I247" i="16" s="1"/>
  <c r="I248" i="16" s="1"/>
  <c r="I249" i="16" s="1"/>
  <c r="I250" i="16" s="1"/>
  <c r="I251" i="16" s="1"/>
  <c r="I252" i="16" s="1"/>
  <c r="I253" i="16" s="1"/>
  <c r="I254" i="16" s="1"/>
  <c r="I255" i="16" s="1"/>
  <c r="I256" i="16" s="1"/>
  <c r="I257" i="16" s="1"/>
  <c r="I258" i="16" s="1"/>
  <c r="I259" i="16" s="1"/>
  <c r="I260" i="16" s="1"/>
  <c r="I41" i="16"/>
  <c r="V136" i="16"/>
  <c r="V128" i="16"/>
  <c r="W128" i="16" s="1"/>
  <c r="X102" i="16"/>
  <c r="U61" i="16"/>
  <c r="C62" i="16"/>
  <c r="X107" i="16"/>
  <c r="X103" i="16"/>
  <c r="X106" i="16"/>
  <c r="X97" i="16"/>
  <c r="V122" i="16"/>
  <c r="W122" i="16" s="1"/>
  <c r="X105" i="16"/>
  <c r="J38" i="16"/>
  <c r="J34" i="16"/>
  <c r="J33" i="16"/>
  <c r="J32" i="16"/>
  <c r="J31" i="16"/>
  <c r="J30" i="16"/>
  <c r="J29" i="16"/>
  <c r="J28" i="16"/>
  <c r="J27" i="16"/>
  <c r="J35" i="16"/>
  <c r="J37" i="16"/>
  <c r="J36" i="16"/>
  <c r="V121" i="16"/>
  <c r="W121" i="16" s="1"/>
  <c r="X99" i="16"/>
  <c r="L263" i="16"/>
  <c r="L44" i="16"/>
  <c r="M1" i="16"/>
  <c r="L6" i="16"/>
  <c r="L7" i="16" s="1"/>
  <c r="I117" i="16"/>
  <c r="I40" i="16"/>
  <c r="I42" i="16" s="1"/>
  <c r="V125" i="16"/>
  <c r="W125" i="16" s="1"/>
  <c r="V118" i="16"/>
  <c r="W118" i="16" s="1"/>
  <c r="J26" i="16"/>
  <c r="J140" i="16" s="1"/>
  <c r="J18" i="16"/>
  <c r="J132" i="16" s="1"/>
  <c r="J23" i="16"/>
  <c r="J137" i="16" s="1"/>
  <c r="J19" i="16"/>
  <c r="J133" i="16" s="1"/>
  <c r="J16" i="16"/>
  <c r="J130" i="16" s="1"/>
  <c r="J24" i="16"/>
  <c r="J138" i="16" s="1"/>
  <c r="J20" i="16"/>
  <c r="J134" i="16" s="1"/>
  <c r="J25" i="16"/>
  <c r="J139" i="16" s="1"/>
  <c r="J21" i="16"/>
  <c r="J135" i="16" s="1"/>
  <c r="J17" i="16"/>
  <c r="J131" i="16" s="1"/>
  <c r="J15" i="16"/>
  <c r="J22" i="16"/>
  <c r="J136" i="16" s="1"/>
  <c r="V130" i="16"/>
  <c r="W130" i="16" s="1"/>
  <c r="V134" i="16"/>
  <c r="W134" i="16" s="1"/>
  <c r="V139" i="16"/>
  <c r="W139" i="16" s="1"/>
  <c r="X98" i="16"/>
  <c r="K8" i="16"/>
  <c r="K10" i="16" s="1"/>
  <c r="K9" i="16"/>
  <c r="W114" i="16"/>
  <c r="V124" i="16"/>
  <c r="W124" i="16" s="1"/>
  <c r="X104" i="16"/>
  <c r="V123" i="16"/>
  <c r="W123" i="16" s="1"/>
  <c r="V117" i="16"/>
  <c r="W117" i="16" s="1"/>
  <c r="X112" i="16"/>
  <c r="X109" i="16"/>
  <c r="V135" i="16"/>
  <c r="W135" i="16" s="1"/>
  <c r="V126" i="16"/>
  <c r="W126" i="16" s="1"/>
  <c r="X110" i="16"/>
  <c r="X93" i="15"/>
  <c r="C63" i="15"/>
  <c r="U62" i="15"/>
  <c r="K3" i="15"/>
  <c r="X91" i="15"/>
  <c r="X90" i="15"/>
  <c r="X89" i="15"/>
  <c r="X94" i="15"/>
  <c r="X96" i="15"/>
  <c r="X86" i="15"/>
  <c r="V119" i="14"/>
  <c r="X105" i="14"/>
  <c r="W121" i="14"/>
  <c r="I41" i="14"/>
  <c r="I129" i="14"/>
  <c r="I130" i="14" s="1"/>
  <c r="I131" i="14" s="1"/>
  <c r="I132" i="14" s="1"/>
  <c r="I133" i="14" s="1"/>
  <c r="I134" i="14" s="1"/>
  <c r="I135" i="14" s="1"/>
  <c r="I136" i="14" s="1"/>
  <c r="I137" i="14" s="1"/>
  <c r="I138" i="14" s="1"/>
  <c r="I139" i="14" s="1"/>
  <c r="I140" i="14" s="1"/>
  <c r="I141" i="14" s="1"/>
  <c r="I142" i="14" s="1"/>
  <c r="I143" i="14" s="1"/>
  <c r="I144" i="14" s="1"/>
  <c r="I145" i="14" s="1"/>
  <c r="I146" i="14" s="1"/>
  <c r="I147" i="14" s="1"/>
  <c r="I148" i="14" s="1"/>
  <c r="I149" i="14" s="1"/>
  <c r="I150" i="14" s="1"/>
  <c r="I151" i="14" s="1"/>
  <c r="I152" i="14" s="1"/>
  <c r="I153" i="14" s="1"/>
  <c r="I154" i="14" s="1"/>
  <c r="I155" i="14" s="1"/>
  <c r="I156" i="14" s="1"/>
  <c r="I157" i="14" s="1"/>
  <c r="I158" i="14" s="1"/>
  <c r="I159" i="14" s="1"/>
  <c r="I160" i="14" s="1"/>
  <c r="I161" i="14" s="1"/>
  <c r="I162" i="14" s="1"/>
  <c r="I163" i="14" s="1"/>
  <c r="I164" i="14" s="1"/>
  <c r="I165" i="14" s="1"/>
  <c r="I166" i="14" s="1"/>
  <c r="I167" i="14" s="1"/>
  <c r="I168" i="14" s="1"/>
  <c r="I169" i="14" s="1"/>
  <c r="I170" i="14" s="1"/>
  <c r="I171" i="14" s="1"/>
  <c r="I172" i="14" s="1"/>
  <c r="I173" i="14" s="1"/>
  <c r="I174" i="14" s="1"/>
  <c r="I175" i="14" s="1"/>
  <c r="I176" i="14" s="1"/>
  <c r="I177" i="14" s="1"/>
  <c r="I178" i="14" s="1"/>
  <c r="I179" i="14" s="1"/>
  <c r="I180" i="14" s="1"/>
  <c r="I181" i="14" s="1"/>
  <c r="I182" i="14" s="1"/>
  <c r="I183" i="14" s="1"/>
  <c r="I184" i="14" s="1"/>
  <c r="I185" i="14" s="1"/>
  <c r="I186" i="14" s="1"/>
  <c r="I187" i="14" s="1"/>
  <c r="I188" i="14" s="1"/>
  <c r="I189" i="14" s="1"/>
  <c r="I190" i="14" s="1"/>
  <c r="I191" i="14" s="1"/>
  <c r="I192" i="14" s="1"/>
  <c r="I193" i="14" s="1"/>
  <c r="I194" i="14" s="1"/>
  <c r="I195" i="14" s="1"/>
  <c r="I196" i="14" s="1"/>
  <c r="I197" i="14" s="1"/>
  <c r="I198" i="14" s="1"/>
  <c r="I199" i="14" s="1"/>
  <c r="I200" i="14" s="1"/>
  <c r="I201" i="14" s="1"/>
  <c r="I202" i="14" s="1"/>
  <c r="I203" i="14" s="1"/>
  <c r="I204" i="14" s="1"/>
  <c r="I205" i="14" s="1"/>
  <c r="I206" i="14" s="1"/>
  <c r="I207" i="14" s="1"/>
  <c r="I208" i="14" s="1"/>
  <c r="I209" i="14" s="1"/>
  <c r="I210" i="14" s="1"/>
  <c r="I211" i="14" s="1"/>
  <c r="I212" i="14" s="1"/>
  <c r="I213" i="14" s="1"/>
  <c r="I214" i="14" s="1"/>
  <c r="I215" i="14" s="1"/>
  <c r="I216" i="14" s="1"/>
  <c r="I217" i="14" s="1"/>
  <c r="I218" i="14" s="1"/>
  <c r="I219" i="14" s="1"/>
  <c r="I220" i="14" s="1"/>
  <c r="I221" i="14" s="1"/>
  <c r="I222" i="14" s="1"/>
  <c r="I223" i="14" s="1"/>
  <c r="I224" i="14" s="1"/>
  <c r="I225" i="14" s="1"/>
  <c r="I226" i="14" s="1"/>
  <c r="I227" i="14" s="1"/>
  <c r="I228" i="14" s="1"/>
  <c r="I229" i="14" s="1"/>
  <c r="I230" i="14" s="1"/>
  <c r="I231" i="14" s="1"/>
  <c r="I232" i="14" s="1"/>
  <c r="I233" i="14" s="1"/>
  <c r="I234" i="14" s="1"/>
  <c r="I235" i="14" s="1"/>
  <c r="I236" i="14" s="1"/>
  <c r="I237" i="14" s="1"/>
  <c r="I238" i="14" s="1"/>
  <c r="I239" i="14" s="1"/>
  <c r="I240" i="14" s="1"/>
  <c r="I241" i="14" s="1"/>
  <c r="I242" i="14" s="1"/>
  <c r="I243" i="14" s="1"/>
  <c r="I244" i="14" s="1"/>
  <c r="I245" i="14" s="1"/>
  <c r="I246" i="14" s="1"/>
  <c r="I247" i="14" s="1"/>
  <c r="I248" i="14" s="1"/>
  <c r="I249" i="14" s="1"/>
  <c r="I250" i="14" s="1"/>
  <c r="I251" i="14" s="1"/>
  <c r="I252" i="14" s="1"/>
  <c r="I253" i="14" s="1"/>
  <c r="I254" i="14" s="1"/>
  <c r="I255" i="14" s="1"/>
  <c r="I256" i="14" s="1"/>
  <c r="I257" i="14" s="1"/>
  <c r="I258" i="14" s="1"/>
  <c r="I259" i="14" s="1"/>
  <c r="I260" i="14" s="1"/>
  <c r="J27" i="14"/>
  <c r="J31" i="14"/>
  <c r="J35" i="14"/>
  <c r="J28" i="14"/>
  <c r="J30" i="14"/>
  <c r="J33" i="14"/>
  <c r="J36" i="14"/>
  <c r="J38" i="14"/>
  <c r="J32" i="14"/>
  <c r="J37" i="14"/>
  <c r="J29" i="14"/>
  <c r="J34" i="14"/>
  <c r="X108" i="14"/>
  <c r="I40" i="14"/>
  <c r="I42" i="14" s="1"/>
  <c r="I117" i="14"/>
  <c r="X102" i="14"/>
  <c r="V128" i="14"/>
  <c r="W110" i="14"/>
  <c r="W122" i="14" s="1"/>
  <c r="V117" i="14"/>
  <c r="K8" i="14"/>
  <c r="K10" i="14" s="1"/>
  <c r="K9" i="14"/>
  <c r="X107" i="14"/>
  <c r="W113" i="14"/>
  <c r="M1" i="14"/>
  <c r="L6" i="14"/>
  <c r="L7" i="14" s="1"/>
  <c r="L44" i="14"/>
  <c r="L262" i="14"/>
  <c r="V127" i="14"/>
  <c r="W112" i="14"/>
  <c r="W124" i="14" s="1"/>
  <c r="W111" i="14"/>
  <c r="J16" i="14"/>
  <c r="J130" i="14" s="1"/>
  <c r="J18" i="14"/>
  <c r="J132" i="14" s="1"/>
  <c r="J20" i="14"/>
  <c r="J134" i="14" s="1"/>
  <c r="J22" i="14"/>
  <c r="J136" i="14" s="1"/>
  <c r="J24" i="14"/>
  <c r="J138" i="14" s="1"/>
  <c r="J17" i="14"/>
  <c r="J131" i="14" s="1"/>
  <c r="J19" i="14"/>
  <c r="J133" i="14" s="1"/>
  <c r="J21" i="14"/>
  <c r="J135" i="14" s="1"/>
  <c r="J25" i="14"/>
  <c r="J139" i="14" s="1"/>
  <c r="J15" i="14"/>
  <c r="J23" i="14"/>
  <c r="J137" i="14" s="1"/>
  <c r="J26" i="14"/>
  <c r="J140" i="14" s="1"/>
  <c r="W105" i="14"/>
  <c r="X110" i="14"/>
  <c r="X109" i="14"/>
  <c r="X103" i="14"/>
  <c r="X99" i="14"/>
  <c r="V120" i="14"/>
  <c r="V118" i="14"/>
  <c r="V123" i="14"/>
  <c r="X106" i="14"/>
  <c r="C63" i="14"/>
  <c r="U62" i="14"/>
  <c r="V125" i="14"/>
  <c r="V132" i="14"/>
  <c r="G53" i="12"/>
  <c r="F53" i="12"/>
  <c r="F63" i="12"/>
  <c r="F65" i="12" s="1"/>
  <c r="F68" i="12"/>
  <c r="F75" i="12" s="1"/>
  <c r="G68" i="12"/>
  <c r="G75" i="12" s="1"/>
  <c r="G63" i="12"/>
  <c r="G65" i="12" s="1"/>
  <c r="F65" i="13"/>
  <c r="G52" i="13"/>
  <c r="G63" i="13"/>
  <c r="G68" i="13"/>
  <c r="G75" i="13" s="1"/>
  <c r="G64" i="13"/>
  <c r="G76" i="13"/>
  <c r="Y146" i="17" l="1"/>
  <c r="W156" i="17"/>
  <c r="Y142" i="17"/>
  <c r="W157" i="17"/>
  <c r="W163" i="17"/>
  <c r="L3" i="18"/>
  <c r="X127" i="19"/>
  <c r="Y114" i="19"/>
  <c r="Y120" i="19"/>
  <c r="Y115" i="19"/>
  <c r="W137" i="19"/>
  <c r="V118" i="15"/>
  <c r="W118" i="15" s="1"/>
  <c r="X103" i="15"/>
  <c r="X104" i="15"/>
  <c r="V127" i="15"/>
  <c r="W127" i="15" s="1"/>
  <c r="X102" i="15"/>
  <c r="X100" i="15"/>
  <c r="V122" i="15"/>
  <c r="W122" i="15" s="1"/>
  <c r="W120" i="15"/>
  <c r="V126" i="15"/>
  <c r="W126" i="15" s="1"/>
  <c r="V119" i="15"/>
  <c r="W119" i="15" s="1"/>
  <c r="L262" i="15"/>
  <c r="L6" i="15"/>
  <c r="L7" i="15" s="1"/>
  <c r="L44" i="15"/>
  <c r="M1" i="15"/>
  <c r="X97" i="15"/>
  <c r="X95" i="15"/>
  <c r="I41" i="15"/>
  <c r="I129" i="15"/>
  <c r="I130" i="15" s="1"/>
  <c r="I131" i="15" s="1"/>
  <c r="I132" i="15" s="1"/>
  <c r="I133" i="15" s="1"/>
  <c r="I134" i="15" s="1"/>
  <c r="I135" i="15" s="1"/>
  <c r="I136" i="15" s="1"/>
  <c r="I137" i="15" s="1"/>
  <c r="I138" i="15" s="1"/>
  <c r="I139" i="15" s="1"/>
  <c r="I140" i="15" s="1"/>
  <c r="I141" i="15" s="1"/>
  <c r="I142" i="15" s="1"/>
  <c r="I143" i="15" s="1"/>
  <c r="I144" i="15" s="1"/>
  <c r="I145" i="15" s="1"/>
  <c r="I146" i="15" s="1"/>
  <c r="I147" i="15" s="1"/>
  <c r="I148" i="15" s="1"/>
  <c r="I149" i="15" s="1"/>
  <c r="I150" i="15" s="1"/>
  <c r="I151" i="15" s="1"/>
  <c r="I152" i="15" s="1"/>
  <c r="I153" i="15" s="1"/>
  <c r="I154" i="15" s="1"/>
  <c r="I155" i="15" s="1"/>
  <c r="I156" i="15" s="1"/>
  <c r="I157" i="15" s="1"/>
  <c r="I158" i="15" s="1"/>
  <c r="I159" i="15" s="1"/>
  <c r="I160" i="15" s="1"/>
  <c r="I161" i="15" s="1"/>
  <c r="I162" i="15" s="1"/>
  <c r="I163" i="15" s="1"/>
  <c r="I164" i="15" s="1"/>
  <c r="I165" i="15" s="1"/>
  <c r="I166" i="15" s="1"/>
  <c r="I167" i="15" s="1"/>
  <c r="I168" i="15" s="1"/>
  <c r="I169" i="15" s="1"/>
  <c r="I170" i="15" s="1"/>
  <c r="I171" i="15" s="1"/>
  <c r="I172" i="15" s="1"/>
  <c r="I173" i="15" s="1"/>
  <c r="I174" i="15" s="1"/>
  <c r="I175" i="15" s="1"/>
  <c r="I176" i="15" s="1"/>
  <c r="I177" i="15" s="1"/>
  <c r="I178" i="15" s="1"/>
  <c r="I179" i="15" s="1"/>
  <c r="I180" i="15" s="1"/>
  <c r="I181" i="15" s="1"/>
  <c r="I182" i="15" s="1"/>
  <c r="I183" i="15" s="1"/>
  <c r="I184" i="15" s="1"/>
  <c r="I185" i="15" s="1"/>
  <c r="I186" i="15" s="1"/>
  <c r="I187" i="15" s="1"/>
  <c r="I188" i="15" s="1"/>
  <c r="I189" i="15" s="1"/>
  <c r="I190" i="15" s="1"/>
  <c r="I191" i="15" s="1"/>
  <c r="I192" i="15" s="1"/>
  <c r="I193" i="15" s="1"/>
  <c r="I194" i="15" s="1"/>
  <c r="I195" i="15" s="1"/>
  <c r="I196" i="15" s="1"/>
  <c r="I197" i="15" s="1"/>
  <c r="I198" i="15" s="1"/>
  <c r="I199" i="15" s="1"/>
  <c r="I200" i="15" s="1"/>
  <c r="I201" i="15" s="1"/>
  <c r="I202" i="15" s="1"/>
  <c r="I203" i="15" s="1"/>
  <c r="I204" i="15" s="1"/>
  <c r="I205" i="15" s="1"/>
  <c r="I206" i="15" s="1"/>
  <c r="I207" i="15" s="1"/>
  <c r="I208" i="15" s="1"/>
  <c r="I209" i="15" s="1"/>
  <c r="I210" i="15" s="1"/>
  <c r="I211" i="15" s="1"/>
  <c r="I212" i="15" s="1"/>
  <c r="I213" i="15" s="1"/>
  <c r="I214" i="15" s="1"/>
  <c r="I215" i="15" s="1"/>
  <c r="I216" i="15" s="1"/>
  <c r="I217" i="15" s="1"/>
  <c r="I218" i="15" s="1"/>
  <c r="I219" i="15" s="1"/>
  <c r="I220" i="15" s="1"/>
  <c r="I221" i="15" s="1"/>
  <c r="I222" i="15" s="1"/>
  <c r="I223" i="15" s="1"/>
  <c r="I224" i="15" s="1"/>
  <c r="I225" i="15" s="1"/>
  <c r="I226" i="15" s="1"/>
  <c r="I227" i="15" s="1"/>
  <c r="I228" i="15" s="1"/>
  <c r="I229" i="15" s="1"/>
  <c r="I230" i="15" s="1"/>
  <c r="I231" i="15" s="1"/>
  <c r="I232" i="15" s="1"/>
  <c r="I233" i="15" s="1"/>
  <c r="I234" i="15" s="1"/>
  <c r="I235" i="15" s="1"/>
  <c r="I236" i="15" s="1"/>
  <c r="I237" i="15" s="1"/>
  <c r="I238" i="15" s="1"/>
  <c r="I239" i="15" s="1"/>
  <c r="I240" i="15" s="1"/>
  <c r="I241" i="15" s="1"/>
  <c r="I242" i="15" s="1"/>
  <c r="I243" i="15" s="1"/>
  <c r="I244" i="15" s="1"/>
  <c r="I245" i="15" s="1"/>
  <c r="I246" i="15" s="1"/>
  <c r="I247" i="15" s="1"/>
  <c r="I248" i="15" s="1"/>
  <c r="I249" i="15" s="1"/>
  <c r="I250" i="15" s="1"/>
  <c r="I251" i="15" s="1"/>
  <c r="I252" i="15" s="1"/>
  <c r="I253" i="15" s="1"/>
  <c r="I254" i="15" s="1"/>
  <c r="I255" i="15" s="1"/>
  <c r="I256" i="15" s="1"/>
  <c r="I257" i="15" s="1"/>
  <c r="I258" i="15" s="1"/>
  <c r="I259" i="15" s="1"/>
  <c r="I260" i="15" s="1"/>
  <c r="V128" i="15"/>
  <c r="W128" i="15" s="1"/>
  <c r="V121" i="15"/>
  <c r="W121" i="15" s="1"/>
  <c r="V123" i="15"/>
  <c r="W123" i="15" s="1"/>
  <c r="K8" i="15"/>
  <c r="K10" i="15" s="1"/>
  <c r="K9" i="15"/>
  <c r="J25" i="15"/>
  <c r="J139" i="15" s="1"/>
  <c r="J17" i="15"/>
  <c r="J131" i="15" s="1"/>
  <c r="J20" i="15"/>
  <c r="J134" i="15" s="1"/>
  <c r="J23" i="15"/>
  <c r="J137" i="15" s="1"/>
  <c r="J26" i="15"/>
  <c r="J140" i="15" s="1"/>
  <c r="J18" i="15"/>
  <c r="J132" i="15" s="1"/>
  <c r="J19" i="15"/>
  <c r="J133" i="15" s="1"/>
  <c r="J24" i="15"/>
  <c r="J138" i="15" s="1"/>
  <c r="J16" i="15"/>
  <c r="J130" i="15" s="1"/>
  <c r="J15" i="15"/>
  <c r="J22" i="15"/>
  <c r="J136" i="15" s="1"/>
  <c r="J21" i="15"/>
  <c r="J135" i="15" s="1"/>
  <c r="V117" i="15"/>
  <c r="W117" i="15" s="1"/>
  <c r="X107" i="15" s="1"/>
  <c r="I117" i="15"/>
  <c r="I40" i="15"/>
  <c r="I42" i="15" s="1"/>
  <c r="V125" i="15"/>
  <c r="W125" i="15" s="1"/>
  <c r="V134" i="15"/>
  <c r="W134" i="15" s="1"/>
  <c r="J35" i="15"/>
  <c r="J32" i="15"/>
  <c r="J29" i="15"/>
  <c r="J31" i="15"/>
  <c r="J28" i="15"/>
  <c r="J38" i="15"/>
  <c r="J27" i="15"/>
  <c r="J37" i="15"/>
  <c r="J34" i="15"/>
  <c r="J36" i="15"/>
  <c r="J33" i="15"/>
  <c r="J30" i="15"/>
  <c r="V124" i="15"/>
  <c r="W124" i="15" s="1"/>
  <c r="V134" i="14"/>
  <c r="Y104" i="14"/>
  <c r="X116" i="14"/>
  <c r="V135" i="14"/>
  <c r="V140" i="14"/>
  <c r="V139" i="14"/>
  <c r="M3" i="20"/>
  <c r="I129" i="20"/>
  <c r="I130" i="20" s="1"/>
  <c r="I131" i="20" s="1"/>
  <c r="I132" i="20" s="1"/>
  <c r="I133" i="20" s="1"/>
  <c r="I134" i="20" s="1"/>
  <c r="I135" i="20" s="1"/>
  <c r="I136" i="20" s="1"/>
  <c r="I137" i="20" s="1"/>
  <c r="I138" i="20" s="1"/>
  <c r="I139" i="20" s="1"/>
  <c r="I140" i="20" s="1"/>
  <c r="I141" i="20" s="1"/>
  <c r="I142" i="20" s="1"/>
  <c r="I143" i="20" s="1"/>
  <c r="I144" i="20" s="1"/>
  <c r="I145" i="20" s="1"/>
  <c r="I146" i="20" s="1"/>
  <c r="I147" i="20" s="1"/>
  <c r="I148" i="20" s="1"/>
  <c r="I149" i="20" s="1"/>
  <c r="I150" i="20" s="1"/>
  <c r="I151" i="20" s="1"/>
  <c r="I152" i="20" s="1"/>
  <c r="I153" i="20" s="1"/>
  <c r="I154" i="20" s="1"/>
  <c r="I155" i="20" s="1"/>
  <c r="I156" i="20" s="1"/>
  <c r="I157" i="20" s="1"/>
  <c r="I158" i="20" s="1"/>
  <c r="I159" i="20" s="1"/>
  <c r="I160" i="20" s="1"/>
  <c r="I161" i="20" s="1"/>
  <c r="I162" i="20" s="1"/>
  <c r="I163" i="20" s="1"/>
  <c r="I164" i="20" s="1"/>
  <c r="I165" i="20" s="1"/>
  <c r="I166" i="20" s="1"/>
  <c r="I167" i="20" s="1"/>
  <c r="I168" i="20" s="1"/>
  <c r="I169" i="20" s="1"/>
  <c r="I170" i="20" s="1"/>
  <c r="I171" i="20" s="1"/>
  <c r="I172" i="20" s="1"/>
  <c r="I173" i="20" s="1"/>
  <c r="I174" i="20" s="1"/>
  <c r="I175" i="20" s="1"/>
  <c r="I176" i="20" s="1"/>
  <c r="I177" i="20" s="1"/>
  <c r="I178" i="20" s="1"/>
  <c r="I179" i="20" s="1"/>
  <c r="I180" i="20" s="1"/>
  <c r="I181" i="20" s="1"/>
  <c r="I182" i="20" s="1"/>
  <c r="I183" i="20" s="1"/>
  <c r="I184" i="20" s="1"/>
  <c r="I185" i="20" s="1"/>
  <c r="I186" i="20" s="1"/>
  <c r="I187" i="20" s="1"/>
  <c r="I188" i="20" s="1"/>
  <c r="I189" i="20" s="1"/>
  <c r="I190" i="20" s="1"/>
  <c r="I191" i="20" s="1"/>
  <c r="I192" i="20" s="1"/>
  <c r="I193" i="20" s="1"/>
  <c r="I194" i="20" s="1"/>
  <c r="I195" i="20" s="1"/>
  <c r="I196" i="20" s="1"/>
  <c r="I197" i="20" s="1"/>
  <c r="I198" i="20" s="1"/>
  <c r="I199" i="20" s="1"/>
  <c r="I200" i="20" s="1"/>
  <c r="I201" i="20" s="1"/>
  <c r="I202" i="20" s="1"/>
  <c r="I203" i="20" s="1"/>
  <c r="I204" i="20" s="1"/>
  <c r="I205" i="20" s="1"/>
  <c r="I206" i="20" s="1"/>
  <c r="I207" i="20" s="1"/>
  <c r="I208" i="20" s="1"/>
  <c r="I209" i="20" s="1"/>
  <c r="I210" i="20" s="1"/>
  <c r="I211" i="20" s="1"/>
  <c r="I212" i="20" s="1"/>
  <c r="I213" i="20" s="1"/>
  <c r="I214" i="20" s="1"/>
  <c r="I215" i="20" s="1"/>
  <c r="I216" i="20" s="1"/>
  <c r="I217" i="20" s="1"/>
  <c r="I218" i="20" s="1"/>
  <c r="I219" i="20" s="1"/>
  <c r="I220" i="20" s="1"/>
  <c r="I221" i="20" s="1"/>
  <c r="I222" i="20" s="1"/>
  <c r="I223" i="20" s="1"/>
  <c r="I224" i="20" s="1"/>
  <c r="I225" i="20" s="1"/>
  <c r="I226" i="20" s="1"/>
  <c r="I227" i="20" s="1"/>
  <c r="I228" i="20" s="1"/>
  <c r="I229" i="20" s="1"/>
  <c r="I230" i="20" s="1"/>
  <c r="I231" i="20" s="1"/>
  <c r="I232" i="20" s="1"/>
  <c r="I233" i="20" s="1"/>
  <c r="I234" i="20" s="1"/>
  <c r="I235" i="20" s="1"/>
  <c r="I236" i="20" s="1"/>
  <c r="I237" i="20" s="1"/>
  <c r="I238" i="20" s="1"/>
  <c r="I239" i="20" s="1"/>
  <c r="I240" i="20" s="1"/>
  <c r="I241" i="20" s="1"/>
  <c r="I242" i="20" s="1"/>
  <c r="I243" i="20" s="1"/>
  <c r="I244" i="20" s="1"/>
  <c r="I245" i="20" s="1"/>
  <c r="I246" i="20" s="1"/>
  <c r="I247" i="20" s="1"/>
  <c r="I248" i="20" s="1"/>
  <c r="I249" i="20" s="1"/>
  <c r="I250" i="20" s="1"/>
  <c r="I251" i="20" s="1"/>
  <c r="I252" i="20" s="1"/>
  <c r="I253" i="20" s="1"/>
  <c r="I254" i="20" s="1"/>
  <c r="I255" i="20" s="1"/>
  <c r="I256" i="20" s="1"/>
  <c r="I257" i="20" s="1"/>
  <c r="I258" i="20" s="1"/>
  <c r="I259" i="20" s="1"/>
  <c r="I260" i="20" s="1"/>
  <c r="I41" i="20"/>
  <c r="L262" i="20"/>
  <c r="L44" i="20"/>
  <c r="M1" i="20"/>
  <c r="L6" i="20"/>
  <c r="L7" i="20" s="1"/>
  <c r="J25" i="20"/>
  <c r="J139" i="20" s="1"/>
  <c r="J23" i="20"/>
  <c r="J137" i="20" s="1"/>
  <c r="J21" i="20"/>
  <c r="J135" i="20" s="1"/>
  <c r="J19" i="20"/>
  <c r="J133" i="20" s="1"/>
  <c r="J17" i="20"/>
  <c r="J131" i="20" s="1"/>
  <c r="J15" i="20"/>
  <c r="J26" i="20"/>
  <c r="J140" i="20" s="1"/>
  <c r="J24" i="20"/>
  <c r="J138" i="20" s="1"/>
  <c r="J22" i="20"/>
  <c r="J136" i="20" s="1"/>
  <c r="J20" i="20"/>
  <c r="J134" i="20" s="1"/>
  <c r="J18" i="20"/>
  <c r="J132" i="20" s="1"/>
  <c r="J16" i="20"/>
  <c r="J130" i="20" s="1"/>
  <c r="K9" i="20"/>
  <c r="K8" i="20"/>
  <c r="K10" i="20" s="1"/>
  <c r="C63" i="20"/>
  <c r="U62" i="20"/>
  <c r="J35" i="20"/>
  <c r="J36" i="20"/>
  <c r="J32" i="20"/>
  <c r="J28" i="20"/>
  <c r="J37" i="20"/>
  <c r="J38" i="20"/>
  <c r="J34" i="20"/>
  <c r="J30" i="20"/>
  <c r="J33" i="20"/>
  <c r="J31" i="20"/>
  <c r="J29" i="20"/>
  <c r="J27" i="20"/>
  <c r="I117" i="20"/>
  <c r="I40" i="20"/>
  <c r="I42" i="20" s="1"/>
  <c r="M262" i="19"/>
  <c r="M44" i="19"/>
  <c r="M6" i="19"/>
  <c r="M7" i="19" s="1"/>
  <c r="N1" i="19"/>
  <c r="J129" i="19"/>
  <c r="J40" i="19"/>
  <c r="J42" i="19" s="1"/>
  <c r="K25" i="19"/>
  <c r="K151" i="19" s="1"/>
  <c r="K23" i="19"/>
  <c r="K149" i="19" s="1"/>
  <c r="K21" i="19"/>
  <c r="K147" i="19" s="1"/>
  <c r="K19" i="19"/>
  <c r="K145" i="19" s="1"/>
  <c r="K17" i="19"/>
  <c r="K143" i="19" s="1"/>
  <c r="K15" i="19"/>
  <c r="K26" i="19"/>
  <c r="K152" i="19" s="1"/>
  <c r="K24" i="19"/>
  <c r="K150" i="19" s="1"/>
  <c r="K22" i="19"/>
  <c r="K148" i="19" s="1"/>
  <c r="K20" i="19"/>
  <c r="K146" i="19" s="1"/>
  <c r="K18" i="19"/>
  <c r="K144" i="19" s="1"/>
  <c r="K16" i="19"/>
  <c r="K142" i="19" s="1"/>
  <c r="X122" i="19"/>
  <c r="X134" i="19" s="1"/>
  <c r="X118" i="19"/>
  <c r="Y116" i="19"/>
  <c r="Y121" i="19"/>
  <c r="X119" i="19"/>
  <c r="X121" i="19"/>
  <c r="X133" i="19" s="1"/>
  <c r="W139" i="19"/>
  <c r="W129" i="19"/>
  <c r="Y127" i="19" s="1"/>
  <c r="J141" i="19"/>
  <c r="J142" i="19" s="1"/>
  <c r="J143" i="19" s="1"/>
  <c r="J144" i="19" s="1"/>
  <c r="J145" i="19" s="1"/>
  <c r="J146" i="19" s="1"/>
  <c r="J147" i="19" s="1"/>
  <c r="J148" i="19" s="1"/>
  <c r="J149" i="19" s="1"/>
  <c r="J150" i="19" s="1"/>
  <c r="J151" i="19" s="1"/>
  <c r="J152" i="19" s="1"/>
  <c r="J153" i="19" s="1"/>
  <c r="J154" i="19" s="1"/>
  <c r="J155" i="19" s="1"/>
  <c r="J156" i="19" s="1"/>
  <c r="J157" i="19" s="1"/>
  <c r="J158" i="19" s="1"/>
  <c r="J159" i="19" s="1"/>
  <c r="J160" i="19" s="1"/>
  <c r="J161" i="19" s="1"/>
  <c r="J162" i="19" s="1"/>
  <c r="J163" i="19" s="1"/>
  <c r="J164" i="19" s="1"/>
  <c r="J165" i="19" s="1"/>
  <c r="J166" i="19" s="1"/>
  <c r="J167" i="19" s="1"/>
  <c r="J168" i="19" s="1"/>
  <c r="J169" i="19" s="1"/>
  <c r="J170" i="19" s="1"/>
  <c r="J171" i="19" s="1"/>
  <c r="J172" i="19" s="1"/>
  <c r="J173" i="19" s="1"/>
  <c r="J174" i="19" s="1"/>
  <c r="J175" i="19" s="1"/>
  <c r="J176" i="19" s="1"/>
  <c r="J177" i="19" s="1"/>
  <c r="J178" i="19" s="1"/>
  <c r="J179" i="19" s="1"/>
  <c r="J180" i="19" s="1"/>
  <c r="J181" i="19" s="1"/>
  <c r="J182" i="19" s="1"/>
  <c r="J183" i="19" s="1"/>
  <c r="J184" i="19" s="1"/>
  <c r="J185" i="19" s="1"/>
  <c r="J186" i="19" s="1"/>
  <c r="J187" i="19" s="1"/>
  <c r="J188" i="19" s="1"/>
  <c r="J189" i="19" s="1"/>
  <c r="J190" i="19" s="1"/>
  <c r="J191" i="19" s="1"/>
  <c r="J192" i="19" s="1"/>
  <c r="J193" i="19" s="1"/>
  <c r="J194" i="19" s="1"/>
  <c r="J195" i="19" s="1"/>
  <c r="J196" i="19" s="1"/>
  <c r="J197" i="19" s="1"/>
  <c r="J198" i="19" s="1"/>
  <c r="J199" i="19" s="1"/>
  <c r="J200" i="19" s="1"/>
  <c r="J201" i="19" s="1"/>
  <c r="J202" i="19" s="1"/>
  <c r="J203" i="19" s="1"/>
  <c r="J204" i="19" s="1"/>
  <c r="J205" i="19" s="1"/>
  <c r="J206" i="19" s="1"/>
  <c r="J207" i="19" s="1"/>
  <c r="J208" i="19" s="1"/>
  <c r="J209" i="19" s="1"/>
  <c r="J210" i="19" s="1"/>
  <c r="J211" i="19" s="1"/>
  <c r="J212" i="19" s="1"/>
  <c r="J213" i="19" s="1"/>
  <c r="J214" i="19" s="1"/>
  <c r="J215" i="19" s="1"/>
  <c r="J216" i="19" s="1"/>
  <c r="J217" i="19" s="1"/>
  <c r="J218" i="19" s="1"/>
  <c r="J219" i="19" s="1"/>
  <c r="J220" i="19" s="1"/>
  <c r="J221" i="19" s="1"/>
  <c r="J222" i="19" s="1"/>
  <c r="J223" i="19" s="1"/>
  <c r="J224" i="19" s="1"/>
  <c r="J225" i="19" s="1"/>
  <c r="J226" i="19" s="1"/>
  <c r="J227" i="19" s="1"/>
  <c r="J228" i="19" s="1"/>
  <c r="J229" i="19" s="1"/>
  <c r="J230" i="19" s="1"/>
  <c r="J231" i="19" s="1"/>
  <c r="J232" i="19" s="1"/>
  <c r="J233" i="19" s="1"/>
  <c r="J234" i="19" s="1"/>
  <c r="J235" i="19" s="1"/>
  <c r="J236" i="19" s="1"/>
  <c r="J237" i="19" s="1"/>
  <c r="J238" i="19" s="1"/>
  <c r="J239" i="19" s="1"/>
  <c r="J240" i="19" s="1"/>
  <c r="J241" i="19" s="1"/>
  <c r="J242" i="19" s="1"/>
  <c r="J243" i="19" s="1"/>
  <c r="J244" i="19" s="1"/>
  <c r="J245" i="19" s="1"/>
  <c r="J246" i="19" s="1"/>
  <c r="J247" i="19" s="1"/>
  <c r="J248" i="19" s="1"/>
  <c r="J249" i="19" s="1"/>
  <c r="J250" i="19" s="1"/>
  <c r="J251" i="19" s="1"/>
  <c r="J252" i="19" s="1"/>
  <c r="J253" i="19" s="1"/>
  <c r="J254" i="19" s="1"/>
  <c r="J255" i="19" s="1"/>
  <c r="J256" i="19" s="1"/>
  <c r="J257" i="19" s="1"/>
  <c r="J258" i="19" s="1"/>
  <c r="J259" i="19" s="1"/>
  <c r="J260" i="19" s="1"/>
  <c r="W141" i="19"/>
  <c r="J41" i="19"/>
  <c r="X125" i="19"/>
  <c r="X137" i="19" s="1"/>
  <c r="X126" i="19"/>
  <c r="X117" i="19"/>
  <c r="Y122" i="19"/>
  <c r="Y119" i="19"/>
  <c r="Y113" i="19"/>
  <c r="X130" i="19"/>
  <c r="L9" i="19"/>
  <c r="L8" i="19"/>
  <c r="L10" i="19" s="1"/>
  <c r="N3" i="19"/>
  <c r="W138" i="19"/>
  <c r="X124" i="19"/>
  <c r="W136" i="19"/>
  <c r="X120" i="19"/>
  <c r="X132" i="19" s="1"/>
  <c r="W145" i="19"/>
  <c r="W152" i="19"/>
  <c r="X131" i="19"/>
  <c r="Y112" i="19"/>
  <c r="X123" i="19"/>
  <c r="X135" i="19" s="1"/>
  <c r="Y118" i="19"/>
  <c r="K35" i="19"/>
  <c r="K31" i="19"/>
  <c r="K27" i="19"/>
  <c r="K36" i="19"/>
  <c r="K32" i="19"/>
  <c r="K28" i="19"/>
  <c r="K37" i="19"/>
  <c r="K33" i="19"/>
  <c r="K29" i="19"/>
  <c r="K38" i="19"/>
  <c r="K34" i="19"/>
  <c r="K30" i="19"/>
  <c r="Y117" i="19"/>
  <c r="Y111" i="19"/>
  <c r="C63" i="19"/>
  <c r="U62" i="19"/>
  <c r="W146" i="19"/>
  <c r="W149" i="19"/>
  <c r="X128" i="19"/>
  <c r="X140" i="19" s="1"/>
  <c r="K153" i="18"/>
  <c r="K154" i="18" s="1"/>
  <c r="K155" i="18" s="1"/>
  <c r="K156" i="18" s="1"/>
  <c r="K157" i="18" s="1"/>
  <c r="K158" i="18" s="1"/>
  <c r="K159" i="18" s="1"/>
  <c r="K160" i="18" s="1"/>
  <c r="K161" i="18" s="1"/>
  <c r="K162" i="18" s="1"/>
  <c r="K163" i="18" s="1"/>
  <c r="K164" i="18" s="1"/>
  <c r="K165" i="18" s="1"/>
  <c r="K166" i="18" s="1"/>
  <c r="K167" i="18" s="1"/>
  <c r="K168" i="18" s="1"/>
  <c r="K169" i="18" s="1"/>
  <c r="K170" i="18" s="1"/>
  <c r="K171" i="18" s="1"/>
  <c r="K172" i="18" s="1"/>
  <c r="K173" i="18" s="1"/>
  <c r="K174" i="18" s="1"/>
  <c r="K175" i="18" s="1"/>
  <c r="K176" i="18" s="1"/>
  <c r="K177" i="18" s="1"/>
  <c r="K178" i="18" s="1"/>
  <c r="K179" i="18" s="1"/>
  <c r="K180" i="18" s="1"/>
  <c r="K181" i="18" s="1"/>
  <c r="K182" i="18" s="1"/>
  <c r="K183" i="18" s="1"/>
  <c r="K184" i="18" s="1"/>
  <c r="K185" i="18" s="1"/>
  <c r="K186" i="18" s="1"/>
  <c r="K187" i="18" s="1"/>
  <c r="K188" i="18" s="1"/>
  <c r="K189" i="18" s="1"/>
  <c r="K190" i="18" s="1"/>
  <c r="K191" i="18" s="1"/>
  <c r="K192" i="18" s="1"/>
  <c r="K193" i="18" s="1"/>
  <c r="K194" i="18" s="1"/>
  <c r="K195" i="18" s="1"/>
  <c r="K196" i="18" s="1"/>
  <c r="K197" i="18" s="1"/>
  <c r="K198" i="18" s="1"/>
  <c r="K199" i="18" s="1"/>
  <c r="K200" i="18" s="1"/>
  <c r="K201" i="18" s="1"/>
  <c r="K202" i="18" s="1"/>
  <c r="K203" i="18" s="1"/>
  <c r="K204" i="18" s="1"/>
  <c r="K205" i="18" s="1"/>
  <c r="K206" i="18" s="1"/>
  <c r="K207" i="18" s="1"/>
  <c r="K208" i="18" s="1"/>
  <c r="K209" i="18" s="1"/>
  <c r="K210" i="18" s="1"/>
  <c r="K211" i="18" s="1"/>
  <c r="K212" i="18" s="1"/>
  <c r="K213" i="18" s="1"/>
  <c r="K214" i="18" s="1"/>
  <c r="K215" i="18" s="1"/>
  <c r="K216" i="18" s="1"/>
  <c r="K217" i="18" s="1"/>
  <c r="K218" i="18" s="1"/>
  <c r="K219" i="18" s="1"/>
  <c r="K220" i="18" s="1"/>
  <c r="K221" i="18" s="1"/>
  <c r="K222" i="18" s="1"/>
  <c r="K223" i="18" s="1"/>
  <c r="K224" i="18" s="1"/>
  <c r="K225" i="18" s="1"/>
  <c r="K226" i="18" s="1"/>
  <c r="K227" i="18" s="1"/>
  <c r="K228" i="18" s="1"/>
  <c r="K229" i="18" s="1"/>
  <c r="K230" i="18" s="1"/>
  <c r="K231" i="18" s="1"/>
  <c r="K232" i="18" s="1"/>
  <c r="K233" i="18" s="1"/>
  <c r="K234" i="18" s="1"/>
  <c r="K235" i="18" s="1"/>
  <c r="K236" i="18" s="1"/>
  <c r="K237" i="18" s="1"/>
  <c r="K238" i="18" s="1"/>
  <c r="K239" i="18" s="1"/>
  <c r="K240" i="18" s="1"/>
  <c r="K241" i="18" s="1"/>
  <c r="K242" i="18" s="1"/>
  <c r="K243" i="18" s="1"/>
  <c r="K244" i="18" s="1"/>
  <c r="K245" i="18" s="1"/>
  <c r="K246" i="18" s="1"/>
  <c r="K247" i="18" s="1"/>
  <c r="K248" i="18" s="1"/>
  <c r="K249" i="18" s="1"/>
  <c r="K250" i="18" s="1"/>
  <c r="K251" i="18" s="1"/>
  <c r="K252" i="18" s="1"/>
  <c r="K253" i="18" s="1"/>
  <c r="K254" i="18" s="1"/>
  <c r="K255" i="18" s="1"/>
  <c r="K256" i="18" s="1"/>
  <c r="K257" i="18" s="1"/>
  <c r="K258" i="18" s="1"/>
  <c r="K259" i="18" s="1"/>
  <c r="K260" i="18" s="1"/>
  <c r="K41" i="18"/>
  <c r="M8" i="18"/>
  <c r="M10" i="18" s="1"/>
  <c r="M9" i="18"/>
  <c r="L36" i="18"/>
  <c r="L32" i="18"/>
  <c r="L37" i="18"/>
  <c r="L33" i="18"/>
  <c r="L38" i="18"/>
  <c r="L34" i="18"/>
  <c r="L35" i="18"/>
  <c r="L31" i="18"/>
  <c r="L30" i="18"/>
  <c r="L27" i="18"/>
  <c r="L28" i="18"/>
  <c r="L29" i="18"/>
  <c r="K141" i="18"/>
  <c r="K40" i="18"/>
  <c r="K42" i="18" s="1"/>
  <c r="L26" i="18"/>
  <c r="L164" i="18" s="1"/>
  <c r="L24" i="18"/>
  <c r="L162" i="18" s="1"/>
  <c r="L22" i="18"/>
  <c r="L160" i="18" s="1"/>
  <c r="L20" i="18"/>
  <c r="L158" i="18" s="1"/>
  <c r="L18" i="18"/>
  <c r="L156" i="18" s="1"/>
  <c r="L16" i="18"/>
  <c r="L154" i="18" s="1"/>
  <c r="L25" i="18"/>
  <c r="L163" i="18" s="1"/>
  <c r="L23" i="18"/>
  <c r="L161" i="18" s="1"/>
  <c r="L21" i="18"/>
  <c r="L159" i="18" s="1"/>
  <c r="L19" i="18"/>
  <c r="L157" i="18" s="1"/>
  <c r="L17" i="18"/>
  <c r="L155" i="18" s="1"/>
  <c r="L15" i="18"/>
  <c r="U62" i="18"/>
  <c r="C63" i="18"/>
  <c r="N262" i="18"/>
  <c r="N44" i="18"/>
  <c r="O1" i="18"/>
  <c r="N6" i="18"/>
  <c r="N7" i="18" s="1"/>
  <c r="X153" i="17"/>
  <c r="X163" i="17"/>
  <c r="Y144" i="17"/>
  <c r="X161" i="17"/>
  <c r="Y147" i="17"/>
  <c r="O262" i="17"/>
  <c r="O44" i="17"/>
  <c r="O6" i="17"/>
  <c r="O7" i="17" s="1"/>
  <c r="P1" i="17"/>
  <c r="W164" i="17"/>
  <c r="L166" i="17"/>
  <c r="L167" i="17" s="1"/>
  <c r="L168" i="17" s="1"/>
  <c r="L169" i="17" s="1"/>
  <c r="L170" i="17" s="1"/>
  <c r="L171" i="17" s="1"/>
  <c r="L172" i="17" s="1"/>
  <c r="L173" i="17" s="1"/>
  <c r="L174" i="17" s="1"/>
  <c r="L175" i="17" s="1"/>
  <c r="L176" i="17" s="1"/>
  <c r="L177" i="17" s="1"/>
  <c r="L178" i="17" s="1"/>
  <c r="L179" i="17" s="1"/>
  <c r="L180" i="17" s="1"/>
  <c r="L181" i="17" s="1"/>
  <c r="L182" i="17" s="1"/>
  <c r="L183" i="17" s="1"/>
  <c r="L184" i="17" s="1"/>
  <c r="L185" i="17" s="1"/>
  <c r="L186" i="17" s="1"/>
  <c r="L187" i="17" s="1"/>
  <c r="L188" i="17" s="1"/>
  <c r="L189" i="17" s="1"/>
  <c r="L190" i="17" s="1"/>
  <c r="L191" i="17" s="1"/>
  <c r="L192" i="17" s="1"/>
  <c r="L193" i="17" s="1"/>
  <c r="L194" i="17" s="1"/>
  <c r="L195" i="17" s="1"/>
  <c r="L196" i="17" s="1"/>
  <c r="L197" i="17" s="1"/>
  <c r="L198" i="17" s="1"/>
  <c r="L199" i="17" s="1"/>
  <c r="L200" i="17" s="1"/>
  <c r="L201" i="17" s="1"/>
  <c r="L202" i="17" s="1"/>
  <c r="L203" i="17" s="1"/>
  <c r="L204" i="17" s="1"/>
  <c r="L205" i="17" s="1"/>
  <c r="L206" i="17" s="1"/>
  <c r="L207" i="17" s="1"/>
  <c r="L208" i="17" s="1"/>
  <c r="L209" i="17" s="1"/>
  <c r="L210" i="17" s="1"/>
  <c r="L211" i="17" s="1"/>
  <c r="L212" i="17" s="1"/>
  <c r="L213" i="17" s="1"/>
  <c r="L214" i="17" s="1"/>
  <c r="L215" i="17" s="1"/>
  <c r="L216" i="17" s="1"/>
  <c r="L217" i="17" s="1"/>
  <c r="L218" i="17" s="1"/>
  <c r="L219" i="17" s="1"/>
  <c r="L220" i="17" s="1"/>
  <c r="L221" i="17" s="1"/>
  <c r="L222" i="17" s="1"/>
  <c r="L223" i="17" s="1"/>
  <c r="L224" i="17" s="1"/>
  <c r="L225" i="17" s="1"/>
  <c r="L226" i="17" s="1"/>
  <c r="L227" i="17" s="1"/>
  <c r="L228" i="17" s="1"/>
  <c r="L229" i="17" s="1"/>
  <c r="L230" i="17" s="1"/>
  <c r="L231" i="17" s="1"/>
  <c r="L232" i="17" s="1"/>
  <c r="L233" i="17" s="1"/>
  <c r="L234" i="17" s="1"/>
  <c r="L235" i="17" s="1"/>
  <c r="L236" i="17" s="1"/>
  <c r="L237" i="17" s="1"/>
  <c r="L238" i="17" s="1"/>
  <c r="L239" i="17" s="1"/>
  <c r="L240" i="17" s="1"/>
  <c r="L241" i="17" s="1"/>
  <c r="L242" i="17" s="1"/>
  <c r="L243" i="17" s="1"/>
  <c r="L244" i="17" s="1"/>
  <c r="L245" i="17" s="1"/>
  <c r="L246" i="17" s="1"/>
  <c r="L247" i="17" s="1"/>
  <c r="L248" i="17" s="1"/>
  <c r="L249" i="17" s="1"/>
  <c r="L250" i="17" s="1"/>
  <c r="L251" i="17" s="1"/>
  <c r="L252" i="17" s="1"/>
  <c r="L253" i="17" s="1"/>
  <c r="L254" i="17" s="1"/>
  <c r="L255" i="17" s="1"/>
  <c r="L256" i="17" s="1"/>
  <c r="L257" i="17" s="1"/>
  <c r="L258" i="17" s="1"/>
  <c r="L259" i="17" s="1"/>
  <c r="L260" i="17" s="1"/>
  <c r="L165" i="17"/>
  <c r="L41" i="17"/>
  <c r="X145" i="17"/>
  <c r="X148" i="17"/>
  <c r="Y140" i="17"/>
  <c r="X147" i="17"/>
  <c r="C64" i="17"/>
  <c r="U63" i="17"/>
  <c r="Y143" i="17"/>
  <c r="W158" i="17"/>
  <c r="M25" i="17"/>
  <c r="M175" i="17" s="1"/>
  <c r="M23" i="17"/>
  <c r="M173" i="17" s="1"/>
  <c r="M21" i="17"/>
  <c r="M171" i="17" s="1"/>
  <c r="M19" i="17"/>
  <c r="M169" i="17" s="1"/>
  <c r="M17" i="17"/>
  <c r="M167" i="17" s="1"/>
  <c r="M15" i="17"/>
  <c r="M26" i="17"/>
  <c r="M176" i="17" s="1"/>
  <c r="M24" i="17"/>
  <c r="M174" i="17" s="1"/>
  <c r="M22" i="17"/>
  <c r="M172" i="17" s="1"/>
  <c r="M20" i="17"/>
  <c r="M170" i="17" s="1"/>
  <c r="M18" i="17"/>
  <c r="M168" i="17" s="1"/>
  <c r="M16" i="17"/>
  <c r="M166" i="17" s="1"/>
  <c r="L153" i="17"/>
  <c r="L40" i="17"/>
  <c r="L42" i="17" s="1"/>
  <c r="N9" i="17"/>
  <c r="N8" i="17"/>
  <c r="N10" i="17" s="1"/>
  <c r="W162" i="17"/>
  <c r="W155" i="17"/>
  <c r="Y151" i="17" s="1"/>
  <c r="M38" i="17"/>
  <c r="M34" i="17"/>
  <c r="M30" i="17"/>
  <c r="M35" i="17"/>
  <c r="M31" i="17"/>
  <c r="M36" i="17"/>
  <c r="M32" i="17"/>
  <c r="M27" i="17"/>
  <c r="M28" i="17"/>
  <c r="M37" i="17"/>
  <c r="M33" i="17"/>
  <c r="M29" i="17"/>
  <c r="X154" i="17"/>
  <c r="L3" i="17"/>
  <c r="X144" i="17"/>
  <c r="X156" i="17" s="1"/>
  <c r="Y149" i="17"/>
  <c r="Y141" i="17"/>
  <c r="Y148" i="17"/>
  <c r="W159" i="17"/>
  <c r="W168" i="17"/>
  <c r="Y139" i="17"/>
  <c r="Z140" i="17" s="1"/>
  <c r="W160" i="17"/>
  <c r="Y145" i="17"/>
  <c r="X119" i="16"/>
  <c r="J129" i="16"/>
  <c r="J40" i="16"/>
  <c r="J42" i="16" s="1"/>
  <c r="X115" i="16"/>
  <c r="L8" i="16"/>
  <c r="L10" i="16" s="1"/>
  <c r="L9" i="16"/>
  <c r="V137" i="16"/>
  <c r="W137" i="16" s="1"/>
  <c r="J141" i="16"/>
  <c r="J142" i="16" s="1"/>
  <c r="J143" i="16" s="1"/>
  <c r="J144" i="16" s="1"/>
  <c r="J145" i="16" s="1"/>
  <c r="J146" i="16" s="1"/>
  <c r="J147" i="16" s="1"/>
  <c r="J148" i="16" s="1"/>
  <c r="J149" i="16" s="1"/>
  <c r="J150" i="16" s="1"/>
  <c r="J151" i="16" s="1"/>
  <c r="J152" i="16" s="1"/>
  <c r="J153" i="16" s="1"/>
  <c r="J154" i="16" s="1"/>
  <c r="J155" i="16" s="1"/>
  <c r="J156" i="16" s="1"/>
  <c r="J157" i="16" s="1"/>
  <c r="J158" i="16" s="1"/>
  <c r="J159" i="16" s="1"/>
  <c r="J160" i="16" s="1"/>
  <c r="J161" i="16" s="1"/>
  <c r="J162" i="16" s="1"/>
  <c r="J163" i="16" s="1"/>
  <c r="J164" i="16" s="1"/>
  <c r="J165" i="16" s="1"/>
  <c r="J166" i="16" s="1"/>
  <c r="J167" i="16" s="1"/>
  <c r="J168" i="16" s="1"/>
  <c r="J169" i="16" s="1"/>
  <c r="J170" i="16" s="1"/>
  <c r="J171" i="16" s="1"/>
  <c r="J172" i="16" s="1"/>
  <c r="J173" i="16" s="1"/>
  <c r="J174" i="16" s="1"/>
  <c r="J175" i="16" s="1"/>
  <c r="J176" i="16" s="1"/>
  <c r="J177" i="16" s="1"/>
  <c r="J178" i="16" s="1"/>
  <c r="J179" i="16" s="1"/>
  <c r="J180" i="16" s="1"/>
  <c r="J181" i="16" s="1"/>
  <c r="J182" i="16" s="1"/>
  <c r="J183" i="16" s="1"/>
  <c r="J184" i="16" s="1"/>
  <c r="J185" i="16" s="1"/>
  <c r="J186" i="16" s="1"/>
  <c r="J187" i="16" s="1"/>
  <c r="J188" i="16" s="1"/>
  <c r="J189" i="16" s="1"/>
  <c r="J190" i="16" s="1"/>
  <c r="J191" i="16" s="1"/>
  <c r="J192" i="16" s="1"/>
  <c r="J193" i="16" s="1"/>
  <c r="J194" i="16" s="1"/>
  <c r="J195" i="16" s="1"/>
  <c r="J196" i="16" s="1"/>
  <c r="J197" i="16" s="1"/>
  <c r="J198" i="16" s="1"/>
  <c r="J199" i="16" s="1"/>
  <c r="J200" i="16" s="1"/>
  <c r="J201" i="16" s="1"/>
  <c r="J202" i="16" s="1"/>
  <c r="J203" i="16" s="1"/>
  <c r="J204" i="16" s="1"/>
  <c r="J205" i="16" s="1"/>
  <c r="J206" i="16" s="1"/>
  <c r="J207" i="16" s="1"/>
  <c r="J208" i="16" s="1"/>
  <c r="J209" i="16" s="1"/>
  <c r="J210" i="16" s="1"/>
  <c r="J211" i="16" s="1"/>
  <c r="J212" i="16" s="1"/>
  <c r="J213" i="16" s="1"/>
  <c r="J214" i="16" s="1"/>
  <c r="J215" i="16" s="1"/>
  <c r="J216" i="16" s="1"/>
  <c r="J217" i="16" s="1"/>
  <c r="J218" i="16" s="1"/>
  <c r="J219" i="16" s="1"/>
  <c r="J220" i="16" s="1"/>
  <c r="J221" i="16" s="1"/>
  <c r="J222" i="16" s="1"/>
  <c r="J223" i="16" s="1"/>
  <c r="J224" i="16" s="1"/>
  <c r="J225" i="16" s="1"/>
  <c r="J226" i="16" s="1"/>
  <c r="J227" i="16" s="1"/>
  <c r="J228" i="16" s="1"/>
  <c r="J229" i="16" s="1"/>
  <c r="J230" i="16" s="1"/>
  <c r="J231" i="16" s="1"/>
  <c r="J232" i="16" s="1"/>
  <c r="J233" i="16" s="1"/>
  <c r="J234" i="16" s="1"/>
  <c r="J235" i="16" s="1"/>
  <c r="J236" i="16" s="1"/>
  <c r="J237" i="16" s="1"/>
  <c r="J238" i="16" s="1"/>
  <c r="J239" i="16" s="1"/>
  <c r="J240" i="16" s="1"/>
  <c r="J241" i="16" s="1"/>
  <c r="J242" i="16" s="1"/>
  <c r="J243" i="16" s="1"/>
  <c r="J244" i="16" s="1"/>
  <c r="J245" i="16" s="1"/>
  <c r="J246" i="16" s="1"/>
  <c r="J247" i="16" s="1"/>
  <c r="J248" i="16" s="1"/>
  <c r="J249" i="16" s="1"/>
  <c r="J250" i="16" s="1"/>
  <c r="J251" i="16" s="1"/>
  <c r="J252" i="16" s="1"/>
  <c r="J253" i="16" s="1"/>
  <c r="J254" i="16" s="1"/>
  <c r="J255" i="16" s="1"/>
  <c r="J256" i="16" s="1"/>
  <c r="J257" i="16" s="1"/>
  <c r="J258" i="16" s="1"/>
  <c r="J259" i="16" s="1"/>
  <c r="J260" i="16" s="1"/>
  <c r="J41" i="16"/>
  <c r="V152" i="16"/>
  <c r="W152" i="16" s="1"/>
  <c r="V129" i="16"/>
  <c r="W129" i="16" s="1"/>
  <c r="X131" i="16" s="1"/>
  <c r="M263" i="16"/>
  <c r="M44" i="16"/>
  <c r="M6" i="16"/>
  <c r="M7" i="16" s="1"/>
  <c r="N1" i="16"/>
  <c r="V142" i="16"/>
  <c r="W142" i="16" s="1"/>
  <c r="K35" i="16"/>
  <c r="K36" i="16"/>
  <c r="K37" i="16"/>
  <c r="K38" i="16"/>
  <c r="K34" i="16"/>
  <c r="K33" i="16"/>
  <c r="K32" i="16"/>
  <c r="K31" i="16"/>
  <c r="K30" i="16"/>
  <c r="K29" i="16"/>
  <c r="K28" i="16"/>
  <c r="K27" i="16"/>
  <c r="X118" i="16"/>
  <c r="W136" i="16"/>
  <c r="X117" i="16"/>
  <c r="V131" i="16"/>
  <c r="W131" i="16" s="1"/>
  <c r="X122" i="16"/>
  <c r="X121" i="16"/>
  <c r="X111" i="16"/>
  <c r="K26" i="16"/>
  <c r="K152" i="16" s="1"/>
  <c r="K19" i="16"/>
  <c r="K145" i="16" s="1"/>
  <c r="K24" i="16"/>
  <c r="K150" i="16" s="1"/>
  <c r="K20" i="16"/>
  <c r="K146" i="16" s="1"/>
  <c r="K25" i="16"/>
  <c r="K151" i="16" s="1"/>
  <c r="K21" i="16"/>
  <c r="K147" i="16" s="1"/>
  <c r="K17" i="16"/>
  <c r="K143" i="16" s="1"/>
  <c r="K15" i="16"/>
  <c r="K22" i="16"/>
  <c r="K148" i="16" s="1"/>
  <c r="K18" i="16"/>
  <c r="K144" i="16" s="1"/>
  <c r="K23" i="16"/>
  <c r="K149" i="16" s="1"/>
  <c r="K16" i="16"/>
  <c r="K142" i="16" s="1"/>
  <c r="X120" i="16"/>
  <c r="X124" i="16"/>
  <c r="V140" i="16"/>
  <c r="W140" i="16" s="1"/>
  <c r="V151" i="16"/>
  <c r="W151" i="16" s="1"/>
  <c r="V147" i="16"/>
  <c r="W147" i="16" s="1"/>
  <c r="V132" i="16"/>
  <c r="W132" i="16" s="1"/>
  <c r="X113" i="16"/>
  <c r="V146" i="16"/>
  <c r="W146" i="16" s="1"/>
  <c r="X116" i="16"/>
  <c r="V138" i="16"/>
  <c r="W138" i="16" s="1"/>
  <c r="X123" i="16"/>
  <c r="X114" i="16"/>
  <c r="V133" i="16"/>
  <c r="W133" i="16" s="1"/>
  <c r="X129" i="16" s="1"/>
  <c r="V144" i="16"/>
  <c r="W144" i="16" s="1"/>
  <c r="V148" i="16"/>
  <c r="C63" i="16"/>
  <c r="U62" i="16"/>
  <c r="X108" i="16"/>
  <c r="C64" i="15"/>
  <c r="U63" i="15"/>
  <c r="X101" i="15"/>
  <c r="L3" i="15"/>
  <c r="X99" i="15"/>
  <c r="X98" i="15"/>
  <c r="X105" i="15"/>
  <c r="W117" i="14"/>
  <c r="X122" i="14"/>
  <c r="X120" i="14"/>
  <c r="X112" i="14"/>
  <c r="X119" i="14"/>
  <c r="X121" i="14"/>
  <c r="W119" i="14"/>
  <c r="W125" i="14"/>
  <c r="W123" i="14"/>
  <c r="J40" i="14"/>
  <c r="J42" i="14" s="1"/>
  <c r="J129" i="14"/>
  <c r="X117" i="14"/>
  <c r="V137" i="14"/>
  <c r="L9" i="14"/>
  <c r="L8" i="14"/>
  <c r="L10" i="14" s="1"/>
  <c r="K28" i="14"/>
  <c r="K32" i="14"/>
  <c r="K36" i="14"/>
  <c r="K27" i="14"/>
  <c r="K29" i="14"/>
  <c r="K34" i="14"/>
  <c r="K37" i="14"/>
  <c r="K31" i="14"/>
  <c r="K30" i="14"/>
  <c r="K33" i="14"/>
  <c r="K38" i="14"/>
  <c r="K35" i="14"/>
  <c r="X115" i="14"/>
  <c r="J41" i="14"/>
  <c r="J141" i="14"/>
  <c r="J142" i="14" s="1"/>
  <c r="J143" i="14" s="1"/>
  <c r="J144" i="14" s="1"/>
  <c r="J145" i="14" s="1"/>
  <c r="J146" i="14" s="1"/>
  <c r="J147" i="14" s="1"/>
  <c r="J148" i="14" s="1"/>
  <c r="J149" i="14" s="1"/>
  <c r="J150" i="14" s="1"/>
  <c r="J151" i="14" s="1"/>
  <c r="J152" i="14" s="1"/>
  <c r="J153" i="14" s="1"/>
  <c r="J154" i="14" s="1"/>
  <c r="J155" i="14" s="1"/>
  <c r="J156" i="14" s="1"/>
  <c r="J157" i="14" s="1"/>
  <c r="J158" i="14" s="1"/>
  <c r="J159" i="14" s="1"/>
  <c r="J160" i="14" s="1"/>
  <c r="J161" i="14" s="1"/>
  <c r="J162" i="14" s="1"/>
  <c r="J163" i="14" s="1"/>
  <c r="J164" i="14" s="1"/>
  <c r="J165" i="14" s="1"/>
  <c r="J166" i="14" s="1"/>
  <c r="J167" i="14" s="1"/>
  <c r="J168" i="14" s="1"/>
  <c r="J169" i="14" s="1"/>
  <c r="J170" i="14" s="1"/>
  <c r="J171" i="14" s="1"/>
  <c r="J172" i="14" s="1"/>
  <c r="J173" i="14" s="1"/>
  <c r="J174" i="14" s="1"/>
  <c r="J175" i="14" s="1"/>
  <c r="J176" i="14" s="1"/>
  <c r="J177" i="14" s="1"/>
  <c r="J178" i="14" s="1"/>
  <c r="J179" i="14" s="1"/>
  <c r="J180" i="14" s="1"/>
  <c r="J181" i="14" s="1"/>
  <c r="J182" i="14" s="1"/>
  <c r="J183" i="14" s="1"/>
  <c r="J184" i="14" s="1"/>
  <c r="J185" i="14" s="1"/>
  <c r="J186" i="14" s="1"/>
  <c r="J187" i="14" s="1"/>
  <c r="J188" i="14" s="1"/>
  <c r="J189" i="14" s="1"/>
  <c r="J190" i="14" s="1"/>
  <c r="J191" i="14" s="1"/>
  <c r="J192" i="14" s="1"/>
  <c r="J193" i="14" s="1"/>
  <c r="J194" i="14" s="1"/>
  <c r="J195" i="14" s="1"/>
  <c r="J196" i="14" s="1"/>
  <c r="J197" i="14" s="1"/>
  <c r="J198" i="14" s="1"/>
  <c r="J199" i="14" s="1"/>
  <c r="J200" i="14" s="1"/>
  <c r="J201" i="14" s="1"/>
  <c r="J202" i="14" s="1"/>
  <c r="J203" i="14" s="1"/>
  <c r="J204" i="14" s="1"/>
  <c r="J205" i="14" s="1"/>
  <c r="J206" i="14" s="1"/>
  <c r="J207" i="14" s="1"/>
  <c r="J208" i="14" s="1"/>
  <c r="J209" i="14" s="1"/>
  <c r="J210" i="14" s="1"/>
  <c r="J211" i="14" s="1"/>
  <c r="J212" i="14" s="1"/>
  <c r="J213" i="14" s="1"/>
  <c r="J214" i="14" s="1"/>
  <c r="J215" i="14" s="1"/>
  <c r="J216" i="14" s="1"/>
  <c r="J217" i="14" s="1"/>
  <c r="J218" i="14" s="1"/>
  <c r="J219" i="14" s="1"/>
  <c r="J220" i="14" s="1"/>
  <c r="J221" i="14" s="1"/>
  <c r="J222" i="14" s="1"/>
  <c r="J223" i="14" s="1"/>
  <c r="J224" i="14" s="1"/>
  <c r="J225" i="14" s="1"/>
  <c r="J226" i="14" s="1"/>
  <c r="J227" i="14" s="1"/>
  <c r="J228" i="14" s="1"/>
  <c r="J229" i="14" s="1"/>
  <c r="J230" i="14" s="1"/>
  <c r="J231" i="14" s="1"/>
  <c r="J232" i="14" s="1"/>
  <c r="J233" i="14" s="1"/>
  <c r="J234" i="14" s="1"/>
  <c r="J235" i="14" s="1"/>
  <c r="J236" i="14" s="1"/>
  <c r="J237" i="14" s="1"/>
  <c r="J238" i="14" s="1"/>
  <c r="J239" i="14" s="1"/>
  <c r="J240" i="14" s="1"/>
  <c r="J241" i="14" s="1"/>
  <c r="J242" i="14" s="1"/>
  <c r="J243" i="14" s="1"/>
  <c r="J244" i="14" s="1"/>
  <c r="J245" i="14" s="1"/>
  <c r="J246" i="14" s="1"/>
  <c r="J247" i="14" s="1"/>
  <c r="J248" i="14" s="1"/>
  <c r="J249" i="14" s="1"/>
  <c r="J250" i="14" s="1"/>
  <c r="J251" i="14" s="1"/>
  <c r="J252" i="14" s="1"/>
  <c r="J253" i="14" s="1"/>
  <c r="J254" i="14" s="1"/>
  <c r="J255" i="14" s="1"/>
  <c r="J256" i="14" s="1"/>
  <c r="J257" i="14" s="1"/>
  <c r="J258" i="14" s="1"/>
  <c r="J259" i="14" s="1"/>
  <c r="J260" i="14" s="1"/>
  <c r="V130" i="14"/>
  <c r="V131" i="14"/>
  <c r="W134" i="14"/>
  <c r="W135" i="14"/>
  <c r="W118" i="14"/>
  <c r="X111" i="14"/>
  <c r="W127" i="14"/>
  <c r="M6" i="14"/>
  <c r="M7" i="14" s="1"/>
  <c r="N1" i="14"/>
  <c r="M44" i="14"/>
  <c r="M262" i="14"/>
  <c r="K15" i="14"/>
  <c r="K17" i="14"/>
  <c r="K143" i="14" s="1"/>
  <c r="K19" i="14"/>
  <c r="K145" i="14" s="1"/>
  <c r="K21" i="14"/>
  <c r="K147" i="14" s="1"/>
  <c r="K23" i="14"/>
  <c r="K149" i="14" s="1"/>
  <c r="K25" i="14"/>
  <c r="K151" i="14" s="1"/>
  <c r="K16" i="14"/>
  <c r="K142" i="14" s="1"/>
  <c r="K18" i="14"/>
  <c r="K144" i="14" s="1"/>
  <c r="K20" i="14"/>
  <c r="K146" i="14" s="1"/>
  <c r="K22" i="14"/>
  <c r="K148" i="14" s="1"/>
  <c r="K24" i="14"/>
  <c r="K150" i="14" s="1"/>
  <c r="K26" i="14"/>
  <c r="K152" i="14" s="1"/>
  <c r="V133" i="14"/>
  <c r="U63" i="14"/>
  <c r="C64" i="14"/>
  <c r="W120" i="14"/>
  <c r="W132" i="14" s="1"/>
  <c r="V136" i="14"/>
  <c r="X118" i="14"/>
  <c r="V138" i="14"/>
  <c r="X114" i="14"/>
  <c r="W128" i="14"/>
  <c r="W140" i="14" s="1"/>
  <c r="V150" i="14"/>
  <c r="V129" i="14"/>
  <c r="X113" i="14"/>
  <c r="G65" i="13"/>
  <c r="G53" i="13"/>
  <c r="W167" i="17" l="1"/>
  <c r="W171" i="17"/>
  <c r="X157" i="17"/>
  <c r="W173" i="17"/>
  <c r="X173" i="17" s="1"/>
  <c r="W172" i="17"/>
  <c r="M3" i="18"/>
  <c r="Y133" i="19"/>
  <c r="Y128" i="19"/>
  <c r="Y125" i="19"/>
  <c r="Y129" i="19"/>
  <c r="W148" i="19"/>
  <c r="W151" i="19"/>
  <c r="W144" i="19"/>
  <c r="X144" i="19" s="1"/>
  <c r="Z116" i="19"/>
  <c r="W142" i="19"/>
  <c r="W150" i="19"/>
  <c r="W143" i="19"/>
  <c r="Y142" i="19" s="1"/>
  <c r="Y131" i="19"/>
  <c r="W147" i="19"/>
  <c r="Y135" i="19"/>
  <c r="X112" i="15"/>
  <c r="X109" i="15"/>
  <c r="X111" i="15"/>
  <c r="X117" i="15"/>
  <c r="X110" i="15"/>
  <c r="V131" i="15"/>
  <c r="W131" i="15" s="1"/>
  <c r="V130" i="15"/>
  <c r="W130" i="15" s="1"/>
  <c r="X114" i="15"/>
  <c r="X113" i="15"/>
  <c r="X116" i="15"/>
  <c r="J141" i="15"/>
  <c r="J142" i="15" s="1"/>
  <c r="J143" i="15" s="1"/>
  <c r="J144" i="15" s="1"/>
  <c r="J145" i="15" s="1"/>
  <c r="J146" i="15" s="1"/>
  <c r="J147" i="15" s="1"/>
  <c r="J148" i="15" s="1"/>
  <c r="J149" i="15" s="1"/>
  <c r="J150" i="15" s="1"/>
  <c r="J151" i="15" s="1"/>
  <c r="J152" i="15" s="1"/>
  <c r="J153" i="15" s="1"/>
  <c r="J154" i="15" s="1"/>
  <c r="J155" i="15" s="1"/>
  <c r="J156" i="15" s="1"/>
  <c r="J157" i="15" s="1"/>
  <c r="J158" i="15" s="1"/>
  <c r="J159" i="15" s="1"/>
  <c r="J160" i="15" s="1"/>
  <c r="J161" i="15" s="1"/>
  <c r="J162" i="15" s="1"/>
  <c r="J163" i="15" s="1"/>
  <c r="J164" i="15" s="1"/>
  <c r="J165" i="15" s="1"/>
  <c r="J166" i="15" s="1"/>
  <c r="J167" i="15" s="1"/>
  <c r="J168" i="15" s="1"/>
  <c r="J169" i="15" s="1"/>
  <c r="J170" i="15" s="1"/>
  <c r="J171" i="15" s="1"/>
  <c r="J172" i="15" s="1"/>
  <c r="J173" i="15" s="1"/>
  <c r="J174" i="15" s="1"/>
  <c r="J175" i="15" s="1"/>
  <c r="J176" i="15" s="1"/>
  <c r="J177" i="15" s="1"/>
  <c r="J178" i="15" s="1"/>
  <c r="J179" i="15" s="1"/>
  <c r="J180" i="15" s="1"/>
  <c r="J181" i="15" s="1"/>
  <c r="J182" i="15" s="1"/>
  <c r="J183" i="15" s="1"/>
  <c r="J184" i="15" s="1"/>
  <c r="J185" i="15" s="1"/>
  <c r="J186" i="15" s="1"/>
  <c r="J187" i="15" s="1"/>
  <c r="J188" i="15" s="1"/>
  <c r="J189" i="15" s="1"/>
  <c r="J190" i="15" s="1"/>
  <c r="J191" i="15" s="1"/>
  <c r="J192" i="15" s="1"/>
  <c r="J193" i="15" s="1"/>
  <c r="J194" i="15" s="1"/>
  <c r="J195" i="15" s="1"/>
  <c r="J196" i="15" s="1"/>
  <c r="J197" i="15" s="1"/>
  <c r="J198" i="15" s="1"/>
  <c r="J199" i="15" s="1"/>
  <c r="J200" i="15" s="1"/>
  <c r="J201" i="15" s="1"/>
  <c r="J202" i="15" s="1"/>
  <c r="J203" i="15" s="1"/>
  <c r="J204" i="15" s="1"/>
  <c r="J205" i="15" s="1"/>
  <c r="J206" i="15" s="1"/>
  <c r="J207" i="15" s="1"/>
  <c r="J208" i="15" s="1"/>
  <c r="J209" i="15" s="1"/>
  <c r="J210" i="15" s="1"/>
  <c r="J211" i="15" s="1"/>
  <c r="J212" i="15" s="1"/>
  <c r="J213" i="15" s="1"/>
  <c r="J214" i="15" s="1"/>
  <c r="J215" i="15" s="1"/>
  <c r="J216" i="15" s="1"/>
  <c r="J217" i="15" s="1"/>
  <c r="J218" i="15" s="1"/>
  <c r="J219" i="15" s="1"/>
  <c r="J220" i="15" s="1"/>
  <c r="J221" i="15" s="1"/>
  <c r="J222" i="15" s="1"/>
  <c r="J223" i="15" s="1"/>
  <c r="J224" i="15" s="1"/>
  <c r="J225" i="15" s="1"/>
  <c r="J226" i="15" s="1"/>
  <c r="J227" i="15" s="1"/>
  <c r="J228" i="15" s="1"/>
  <c r="J229" i="15" s="1"/>
  <c r="J230" i="15" s="1"/>
  <c r="J231" i="15" s="1"/>
  <c r="J232" i="15" s="1"/>
  <c r="J233" i="15" s="1"/>
  <c r="J234" i="15" s="1"/>
  <c r="J235" i="15" s="1"/>
  <c r="J236" i="15" s="1"/>
  <c r="J237" i="15" s="1"/>
  <c r="J238" i="15" s="1"/>
  <c r="J239" i="15" s="1"/>
  <c r="J240" i="15" s="1"/>
  <c r="J241" i="15" s="1"/>
  <c r="J242" i="15" s="1"/>
  <c r="J243" i="15" s="1"/>
  <c r="J244" i="15" s="1"/>
  <c r="J245" i="15" s="1"/>
  <c r="J246" i="15" s="1"/>
  <c r="J247" i="15" s="1"/>
  <c r="J248" i="15" s="1"/>
  <c r="J249" i="15" s="1"/>
  <c r="J250" i="15" s="1"/>
  <c r="J251" i="15" s="1"/>
  <c r="J252" i="15" s="1"/>
  <c r="J253" i="15" s="1"/>
  <c r="J254" i="15" s="1"/>
  <c r="J255" i="15" s="1"/>
  <c r="J256" i="15" s="1"/>
  <c r="J257" i="15" s="1"/>
  <c r="J258" i="15" s="1"/>
  <c r="J259" i="15" s="1"/>
  <c r="J260" i="15" s="1"/>
  <c r="J41" i="15"/>
  <c r="V137" i="15"/>
  <c r="W137" i="15" s="1"/>
  <c r="J129" i="15"/>
  <c r="J40" i="15"/>
  <c r="J42" i="15" s="1"/>
  <c r="V133" i="15"/>
  <c r="W133" i="15" s="1"/>
  <c r="L9" i="15"/>
  <c r="L8" i="15"/>
  <c r="L10" i="15" s="1"/>
  <c r="X115" i="15"/>
  <c r="V136" i="15"/>
  <c r="W136" i="15" s="1"/>
  <c r="X106" i="15"/>
  <c r="X108" i="15"/>
  <c r="V140" i="15"/>
  <c r="W140" i="15" s="1"/>
  <c r="V129" i="15"/>
  <c r="W129" i="15" s="1"/>
  <c r="X119" i="15" s="1"/>
  <c r="V132" i="15"/>
  <c r="W132" i="15" s="1"/>
  <c r="K36" i="15"/>
  <c r="K33" i="15"/>
  <c r="K30" i="15"/>
  <c r="K29" i="15"/>
  <c r="K28" i="15"/>
  <c r="K38" i="15"/>
  <c r="K31" i="15"/>
  <c r="K37" i="15"/>
  <c r="K34" i="15"/>
  <c r="K27" i="15"/>
  <c r="K32" i="15"/>
  <c r="K35" i="15"/>
  <c r="M262" i="15"/>
  <c r="M6" i="15"/>
  <c r="M7" i="15" s="1"/>
  <c r="N1" i="15"/>
  <c r="M44" i="15"/>
  <c r="V138" i="15"/>
  <c r="W138" i="15" s="1"/>
  <c r="K23" i="15"/>
  <c r="K149" i="15" s="1"/>
  <c r="K15" i="15"/>
  <c r="K20" i="15"/>
  <c r="K146" i="15" s="1"/>
  <c r="K26" i="15"/>
  <c r="K152" i="15" s="1"/>
  <c r="K19" i="15"/>
  <c r="K145" i="15" s="1"/>
  <c r="K24" i="15"/>
  <c r="K150" i="15" s="1"/>
  <c r="K16" i="15"/>
  <c r="K142" i="15" s="1"/>
  <c r="K25" i="15"/>
  <c r="K151" i="15" s="1"/>
  <c r="K17" i="15"/>
  <c r="K143" i="15" s="1"/>
  <c r="K22" i="15"/>
  <c r="K148" i="15" s="1"/>
  <c r="K21" i="15"/>
  <c r="K147" i="15" s="1"/>
  <c r="K18" i="15"/>
  <c r="K144" i="15" s="1"/>
  <c r="V135" i="15"/>
  <c r="W135" i="15" s="1"/>
  <c r="V139" i="15"/>
  <c r="W139" i="15" s="1"/>
  <c r="X127" i="14"/>
  <c r="V142" i="14"/>
  <c r="V149" i="14"/>
  <c r="W139" i="14"/>
  <c r="X125" i="14"/>
  <c r="Y116" i="14"/>
  <c r="X129" i="14"/>
  <c r="X128" i="14"/>
  <c r="X126" i="14"/>
  <c r="V143" i="14"/>
  <c r="V148" i="14"/>
  <c r="K36" i="20"/>
  <c r="K37" i="20"/>
  <c r="K33" i="20"/>
  <c r="K29" i="20"/>
  <c r="K38" i="20"/>
  <c r="K34" i="20"/>
  <c r="K35" i="20"/>
  <c r="K31" i="20"/>
  <c r="K27" i="20"/>
  <c r="K32" i="20"/>
  <c r="K30" i="20"/>
  <c r="K28" i="20"/>
  <c r="J141" i="20"/>
  <c r="J142" i="20" s="1"/>
  <c r="J143" i="20" s="1"/>
  <c r="J144" i="20" s="1"/>
  <c r="J145" i="20" s="1"/>
  <c r="J146" i="20" s="1"/>
  <c r="J147" i="20" s="1"/>
  <c r="J148" i="20" s="1"/>
  <c r="J149" i="20" s="1"/>
  <c r="J150" i="20" s="1"/>
  <c r="J151" i="20" s="1"/>
  <c r="J152" i="20" s="1"/>
  <c r="J153" i="20" s="1"/>
  <c r="J154" i="20" s="1"/>
  <c r="J155" i="20" s="1"/>
  <c r="J156" i="20" s="1"/>
  <c r="J157" i="20" s="1"/>
  <c r="J158" i="20" s="1"/>
  <c r="J159" i="20" s="1"/>
  <c r="J160" i="20" s="1"/>
  <c r="J161" i="20" s="1"/>
  <c r="J162" i="20" s="1"/>
  <c r="J163" i="20" s="1"/>
  <c r="J164" i="20" s="1"/>
  <c r="J165" i="20" s="1"/>
  <c r="J166" i="20" s="1"/>
  <c r="J167" i="20" s="1"/>
  <c r="J168" i="20" s="1"/>
  <c r="J169" i="20" s="1"/>
  <c r="J170" i="20" s="1"/>
  <c r="J171" i="20" s="1"/>
  <c r="J172" i="20" s="1"/>
  <c r="J173" i="20" s="1"/>
  <c r="J174" i="20" s="1"/>
  <c r="J175" i="20" s="1"/>
  <c r="J176" i="20" s="1"/>
  <c r="J177" i="20" s="1"/>
  <c r="J178" i="20" s="1"/>
  <c r="J179" i="20" s="1"/>
  <c r="J180" i="20" s="1"/>
  <c r="J181" i="20" s="1"/>
  <c r="J182" i="20" s="1"/>
  <c r="J183" i="20" s="1"/>
  <c r="J184" i="20" s="1"/>
  <c r="J185" i="20" s="1"/>
  <c r="J186" i="20" s="1"/>
  <c r="J187" i="20" s="1"/>
  <c r="J188" i="20" s="1"/>
  <c r="J189" i="20" s="1"/>
  <c r="J190" i="20" s="1"/>
  <c r="J191" i="20" s="1"/>
  <c r="J192" i="20" s="1"/>
  <c r="J193" i="20" s="1"/>
  <c r="J194" i="20" s="1"/>
  <c r="J195" i="20" s="1"/>
  <c r="J196" i="20" s="1"/>
  <c r="J197" i="20" s="1"/>
  <c r="J198" i="20" s="1"/>
  <c r="J199" i="20" s="1"/>
  <c r="J200" i="20" s="1"/>
  <c r="J201" i="20" s="1"/>
  <c r="J202" i="20" s="1"/>
  <c r="J203" i="20" s="1"/>
  <c r="J204" i="20" s="1"/>
  <c r="J205" i="20" s="1"/>
  <c r="J206" i="20" s="1"/>
  <c r="J207" i="20" s="1"/>
  <c r="J208" i="20" s="1"/>
  <c r="J209" i="20" s="1"/>
  <c r="J210" i="20" s="1"/>
  <c r="J211" i="20" s="1"/>
  <c r="J212" i="20" s="1"/>
  <c r="J213" i="20" s="1"/>
  <c r="J214" i="20" s="1"/>
  <c r="J215" i="20" s="1"/>
  <c r="J216" i="20" s="1"/>
  <c r="J217" i="20" s="1"/>
  <c r="J218" i="20" s="1"/>
  <c r="J219" i="20" s="1"/>
  <c r="J220" i="20" s="1"/>
  <c r="J221" i="20" s="1"/>
  <c r="J222" i="20" s="1"/>
  <c r="J223" i="20" s="1"/>
  <c r="J224" i="20" s="1"/>
  <c r="J225" i="20" s="1"/>
  <c r="J226" i="20" s="1"/>
  <c r="J227" i="20" s="1"/>
  <c r="J228" i="20" s="1"/>
  <c r="J229" i="20" s="1"/>
  <c r="J230" i="20" s="1"/>
  <c r="J231" i="20" s="1"/>
  <c r="J232" i="20" s="1"/>
  <c r="J233" i="20" s="1"/>
  <c r="J234" i="20" s="1"/>
  <c r="J235" i="20" s="1"/>
  <c r="J236" i="20" s="1"/>
  <c r="J237" i="20" s="1"/>
  <c r="J238" i="20" s="1"/>
  <c r="J239" i="20" s="1"/>
  <c r="J240" i="20" s="1"/>
  <c r="J241" i="20" s="1"/>
  <c r="J242" i="20" s="1"/>
  <c r="J243" i="20" s="1"/>
  <c r="J244" i="20" s="1"/>
  <c r="J245" i="20" s="1"/>
  <c r="J246" i="20" s="1"/>
  <c r="J247" i="20" s="1"/>
  <c r="J248" i="20" s="1"/>
  <c r="J249" i="20" s="1"/>
  <c r="J250" i="20" s="1"/>
  <c r="J251" i="20" s="1"/>
  <c r="J252" i="20" s="1"/>
  <c r="J253" i="20" s="1"/>
  <c r="J254" i="20" s="1"/>
  <c r="J255" i="20" s="1"/>
  <c r="J256" i="20" s="1"/>
  <c r="J257" i="20" s="1"/>
  <c r="J258" i="20" s="1"/>
  <c r="J259" i="20" s="1"/>
  <c r="J260" i="20" s="1"/>
  <c r="J41" i="20"/>
  <c r="L9" i="20"/>
  <c r="L8" i="20"/>
  <c r="L10" i="20" s="1"/>
  <c r="C64" i="20"/>
  <c r="U63" i="20"/>
  <c r="M262" i="20"/>
  <c r="M44" i="20"/>
  <c r="M6" i="20"/>
  <c r="M7" i="20" s="1"/>
  <c r="N1" i="20"/>
  <c r="K17" i="20"/>
  <c r="K143" i="20" s="1"/>
  <c r="K24" i="20"/>
  <c r="K150" i="20" s="1"/>
  <c r="K20" i="20"/>
  <c r="K146" i="20" s="1"/>
  <c r="K16" i="20"/>
  <c r="K142" i="20" s="1"/>
  <c r="K23" i="20"/>
  <c r="K149" i="20" s="1"/>
  <c r="K19" i="20"/>
  <c r="K145" i="20" s="1"/>
  <c r="K15" i="20"/>
  <c r="K26" i="20"/>
  <c r="K152" i="20" s="1"/>
  <c r="K22" i="20"/>
  <c r="K148" i="20" s="1"/>
  <c r="K18" i="20"/>
  <c r="K144" i="20" s="1"/>
  <c r="K25" i="20"/>
  <c r="K151" i="20" s="1"/>
  <c r="K21" i="20"/>
  <c r="K147" i="20" s="1"/>
  <c r="J40" i="20"/>
  <c r="J42" i="20" s="1"/>
  <c r="J129" i="20"/>
  <c r="N3" i="20"/>
  <c r="X142" i="19"/>
  <c r="Y126" i="19"/>
  <c r="X147" i="19"/>
  <c r="X149" i="19"/>
  <c r="C64" i="19"/>
  <c r="U63" i="19"/>
  <c r="K153" i="19"/>
  <c r="K154" i="19" s="1"/>
  <c r="K155" i="19" s="1"/>
  <c r="K156" i="19" s="1"/>
  <c r="K157" i="19" s="1"/>
  <c r="K158" i="19" s="1"/>
  <c r="K159" i="19" s="1"/>
  <c r="K160" i="19" s="1"/>
  <c r="K161" i="19" s="1"/>
  <c r="K162" i="19" s="1"/>
  <c r="K163" i="19" s="1"/>
  <c r="K164" i="19" s="1"/>
  <c r="K165" i="19" s="1"/>
  <c r="K166" i="19" s="1"/>
  <c r="K167" i="19" s="1"/>
  <c r="K168" i="19" s="1"/>
  <c r="K169" i="19" s="1"/>
  <c r="K170" i="19" s="1"/>
  <c r="K171" i="19" s="1"/>
  <c r="K172" i="19" s="1"/>
  <c r="K173" i="19" s="1"/>
  <c r="K174" i="19" s="1"/>
  <c r="K175" i="19" s="1"/>
  <c r="K176" i="19" s="1"/>
  <c r="K177" i="19" s="1"/>
  <c r="K178" i="19" s="1"/>
  <c r="K179" i="19" s="1"/>
  <c r="K180" i="19" s="1"/>
  <c r="K181" i="19" s="1"/>
  <c r="K182" i="19" s="1"/>
  <c r="K183" i="19" s="1"/>
  <c r="K184" i="19" s="1"/>
  <c r="K185" i="19" s="1"/>
  <c r="K186" i="19" s="1"/>
  <c r="K187" i="19" s="1"/>
  <c r="K188" i="19" s="1"/>
  <c r="K189" i="19" s="1"/>
  <c r="K190" i="19" s="1"/>
  <c r="K191" i="19" s="1"/>
  <c r="K192" i="19" s="1"/>
  <c r="K193" i="19" s="1"/>
  <c r="K194" i="19" s="1"/>
  <c r="K195" i="19" s="1"/>
  <c r="K196" i="19" s="1"/>
  <c r="K197" i="19" s="1"/>
  <c r="K198" i="19" s="1"/>
  <c r="K199" i="19" s="1"/>
  <c r="K200" i="19" s="1"/>
  <c r="K201" i="19" s="1"/>
  <c r="K202" i="19" s="1"/>
  <c r="K203" i="19" s="1"/>
  <c r="K204" i="19" s="1"/>
  <c r="K205" i="19" s="1"/>
  <c r="K206" i="19" s="1"/>
  <c r="K207" i="19" s="1"/>
  <c r="K208" i="19" s="1"/>
  <c r="K209" i="19" s="1"/>
  <c r="K210" i="19" s="1"/>
  <c r="K211" i="19" s="1"/>
  <c r="K212" i="19" s="1"/>
  <c r="K213" i="19" s="1"/>
  <c r="K214" i="19" s="1"/>
  <c r="K215" i="19" s="1"/>
  <c r="K216" i="19" s="1"/>
  <c r="K217" i="19" s="1"/>
  <c r="K218" i="19" s="1"/>
  <c r="K219" i="19" s="1"/>
  <c r="K220" i="19" s="1"/>
  <c r="K221" i="19" s="1"/>
  <c r="K222" i="19" s="1"/>
  <c r="K223" i="19" s="1"/>
  <c r="K224" i="19" s="1"/>
  <c r="K225" i="19" s="1"/>
  <c r="K226" i="19" s="1"/>
  <c r="K227" i="19" s="1"/>
  <c r="K228" i="19" s="1"/>
  <c r="K229" i="19" s="1"/>
  <c r="K230" i="19" s="1"/>
  <c r="K231" i="19" s="1"/>
  <c r="K232" i="19" s="1"/>
  <c r="K233" i="19" s="1"/>
  <c r="K234" i="19" s="1"/>
  <c r="K235" i="19" s="1"/>
  <c r="K236" i="19" s="1"/>
  <c r="K237" i="19" s="1"/>
  <c r="K238" i="19" s="1"/>
  <c r="K239" i="19" s="1"/>
  <c r="K240" i="19" s="1"/>
  <c r="K241" i="19" s="1"/>
  <c r="K242" i="19" s="1"/>
  <c r="K243" i="19" s="1"/>
  <c r="K244" i="19" s="1"/>
  <c r="K245" i="19" s="1"/>
  <c r="K246" i="19" s="1"/>
  <c r="K247" i="19" s="1"/>
  <c r="K248" i="19" s="1"/>
  <c r="K249" i="19" s="1"/>
  <c r="K250" i="19" s="1"/>
  <c r="K251" i="19" s="1"/>
  <c r="K252" i="19" s="1"/>
  <c r="K253" i="19" s="1"/>
  <c r="K254" i="19" s="1"/>
  <c r="K255" i="19" s="1"/>
  <c r="K256" i="19" s="1"/>
  <c r="K257" i="19" s="1"/>
  <c r="K258" i="19" s="1"/>
  <c r="K259" i="19" s="1"/>
  <c r="K260" i="19" s="1"/>
  <c r="K41" i="19"/>
  <c r="L25" i="19"/>
  <c r="L163" i="19" s="1"/>
  <c r="L23" i="19"/>
  <c r="L161" i="19" s="1"/>
  <c r="L21" i="19"/>
  <c r="L159" i="19" s="1"/>
  <c r="L26" i="19"/>
  <c r="L164" i="19" s="1"/>
  <c r="L24" i="19"/>
  <c r="L162" i="19" s="1"/>
  <c r="L22" i="19"/>
  <c r="L160" i="19" s="1"/>
  <c r="L20" i="19"/>
  <c r="L158" i="19" s="1"/>
  <c r="L18" i="19"/>
  <c r="L156" i="19" s="1"/>
  <c r="L16" i="19"/>
  <c r="L154" i="19" s="1"/>
  <c r="L17" i="19"/>
  <c r="L155" i="19" s="1"/>
  <c r="L19" i="19"/>
  <c r="L157" i="19" s="1"/>
  <c r="L15" i="19"/>
  <c r="W153" i="19" s="1"/>
  <c r="Y145" i="19"/>
  <c r="K141" i="19"/>
  <c r="K40" i="19"/>
  <c r="K42" i="19" s="1"/>
  <c r="N262" i="19"/>
  <c r="N44" i="19"/>
  <c r="N6" i="19"/>
  <c r="N7" i="19" s="1"/>
  <c r="O1" i="19"/>
  <c r="X146" i="19"/>
  <c r="W164" i="19"/>
  <c r="X152" i="19"/>
  <c r="X138" i="19"/>
  <c r="Y143" i="19"/>
  <c r="L36" i="19"/>
  <c r="L32" i="19"/>
  <c r="L28" i="19"/>
  <c r="L37" i="19"/>
  <c r="L33" i="19"/>
  <c r="L29" i="19"/>
  <c r="L38" i="19"/>
  <c r="L34" i="19"/>
  <c r="L30" i="19"/>
  <c r="L35" i="19"/>
  <c r="L31" i="19"/>
  <c r="L27" i="19"/>
  <c r="Y134" i="19"/>
  <c r="X129" i="19"/>
  <c r="Y132" i="19"/>
  <c r="Y124" i="19"/>
  <c r="Y123" i="19"/>
  <c r="M8" i="19"/>
  <c r="M10" i="19" s="1"/>
  <c r="M9" i="19"/>
  <c r="W155" i="19"/>
  <c r="W158" i="19"/>
  <c r="W161" i="19"/>
  <c r="Y136" i="19"/>
  <c r="X145" i="19"/>
  <c r="X136" i="19"/>
  <c r="X148" i="19" s="1"/>
  <c r="O3" i="19"/>
  <c r="Y130" i="19"/>
  <c r="X141" i="19"/>
  <c r="X139" i="19"/>
  <c r="X151" i="19" s="1"/>
  <c r="X150" i="19"/>
  <c r="L153" i="18"/>
  <c r="L40" i="18"/>
  <c r="L42" i="18" s="1"/>
  <c r="L165" i="18"/>
  <c r="L166" i="18"/>
  <c r="L167" i="18" s="1"/>
  <c r="L168" i="18" s="1"/>
  <c r="L169" i="18" s="1"/>
  <c r="L170" i="18" s="1"/>
  <c r="L171" i="18" s="1"/>
  <c r="L172" i="18" s="1"/>
  <c r="L173" i="18" s="1"/>
  <c r="L174" i="18" s="1"/>
  <c r="L175" i="18" s="1"/>
  <c r="L176" i="18" s="1"/>
  <c r="L177" i="18" s="1"/>
  <c r="L178" i="18" s="1"/>
  <c r="L179" i="18" s="1"/>
  <c r="L180" i="18" s="1"/>
  <c r="L181" i="18" s="1"/>
  <c r="L182" i="18" s="1"/>
  <c r="L183" i="18" s="1"/>
  <c r="L184" i="18" s="1"/>
  <c r="L185" i="18" s="1"/>
  <c r="L186" i="18" s="1"/>
  <c r="L187" i="18" s="1"/>
  <c r="L188" i="18" s="1"/>
  <c r="L189" i="18" s="1"/>
  <c r="L190" i="18" s="1"/>
  <c r="L191" i="18" s="1"/>
  <c r="L192" i="18" s="1"/>
  <c r="L193" i="18" s="1"/>
  <c r="L194" i="18" s="1"/>
  <c r="L195" i="18" s="1"/>
  <c r="L196" i="18" s="1"/>
  <c r="L197" i="18" s="1"/>
  <c r="L198" i="18" s="1"/>
  <c r="L199" i="18" s="1"/>
  <c r="L200" i="18" s="1"/>
  <c r="L201" i="18" s="1"/>
  <c r="L202" i="18" s="1"/>
  <c r="L203" i="18" s="1"/>
  <c r="L204" i="18" s="1"/>
  <c r="L205" i="18" s="1"/>
  <c r="L206" i="18" s="1"/>
  <c r="L207" i="18" s="1"/>
  <c r="L208" i="18" s="1"/>
  <c r="L209" i="18" s="1"/>
  <c r="L210" i="18" s="1"/>
  <c r="L211" i="18" s="1"/>
  <c r="L212" i="18" s="1"/>
  <c r="L213" i="18" s="1"/>
  <c r="L214" i="18" s="1"/>
  <c r="L215" i="18" s="1"/>
  <c r="L216" i="18" s="1"/>
  <c r="L217" i="18" s="1"/>
  <c r="L218" i="18" s="1"/>
  <c r="L219" i="18" s="1"/>
  <c r="L220" i="18" s="1"/>
  <c r="L221" i="18" s="1"/>
  <c r="L222" i="18" s="1"/>
  <c r="L223" i="18" s="1"/>
  <c r="L224" i="18" s="1"/>
  <c r="L225" i="18" s="1"/>
  <c r="L226" i="18" s="1"/>
  <c r="L227" i="18" s="1"/>
  <c r="L228" i="18" s="1"/>
  <c r="L229" i="18" s="1"/>
  <c r="L230" i="18" s="1"/>
  <c r="L231" i="18" s="1"/>
  <c r="L232" i="18" s="1"/>
  <c r="L233" i="18" s="1"/>
  <c r="L234" i="18" s="1"/>
  <c r="L235" i="18" s="1"/>
  <c r="L236" i="18" s="1"/>
  <c r="L237" i="18" s="1"/>
  <c r="L238" i="18" s="1"/>
  <c r="L239" i="18" s="1"/>
  <c r="L240" i="18" s="1"/>
  <c r="L241" i="18" s="1"/>
  <c r="L242" i="18" s="1"/>
  <c r="L243" i="18" s="1"/>
  <c r="L244" i="18" s="1"/>
  <c r="L245" i="18" s="1"/>
  <c r="L246" i="18" s="1"/>
  <c r="L247" i="18" s="1"/>
  <c r="L248" i="18" s="1"/>
  <c r="L249" i="18" s="1"/>
  <c r="L250" i="18" s="1"/>
  <c r="L251" i="18" s="1"/>
  <c r="L252" i="18" s="1"/>
  <c r="L253" i="18" s="1"/>
  <c r="L254" i="18" s="1"/>
  <c r="L255" i="18" s="1"/>
  <c r="L256" i="18" s="1"/>
  <c r="L257" i="18" s="1"/>
  <c r="L258" i="18" s="1"/>
  <c r="L259" i="18" s="1"/>
  <c r="L260" i="18" s="1"/>
  <c r="L41" i="18"/>
  <c r="M37" i="18"/>
  <c r="M33" i="18"/>
  <c r="M38" i="18"/>
  <c r="M34" i="18"/>
  <c r="M35" i="18"/>
  <c r="M31" i="18"/>
  <c r="M36" i="18"/>
  <c r="M32" i="18"/>
  <c r="M27" i="18"/>
  <c r="M28" i="18"/>
  <c r="M29" i="18"/>
  <c r="M30" i="18"/>
  <c r="M15" i="18"/>
  <c r="M25" i="18"/>
  <c r="M175" i="18" s="1"/>
  <c r="M23" i="18"/>
  <c r="M173" i="18" s="1"/>
  <c r="M21" i="18"/>
  <c r="M171" i="18" s="1"/>
  <c r="M19" i="18"/>
  <c r="M169" i="18" s="1"/>
  <c r="M17" i="18"/>
  <c r="M167" i="18" s="1"/>
  <c r="M26" i="18"/>
  <c r="M176" i="18" s="1"/>
  <c r="M24" i="18"/>
  <c r="M174" i="18" s="1"/>
  <c r="M22" i="18"/>
  <c r="M172" i="18" s="1"/>
  <c r="M20" i="18"/>
  <c r="M170" i="18" s="1"/>
  <c r="M18" i="18"/>
  <c r="M168" i="18" s="1"/>
  <c r="M16" i="18"/>
  <c r="M166" i="18" s="1"/>
  <c r="N9" i="18"/>
  <c r="N8" i="18"/>
  <c r="N10" i="18" s="1"/>
  <c r="U63" i="18"/>
  <c r="C64" i="18"/>
  <c r="O262" i="18"/>
  <c r="O44" i="18"/>
  <c r="O6" i="18"/>
  <c r="O7" i="18" s="1"/>
  <c r="P1" i="18"/>
  <c r="X159" i="17"/>
  <c r="X171" i="17" s="1"/>
  <c r="M3" i="17"/>
  <c r="M178" i="17"/>
  <c r="M179" i="17" s="1"/>
  <c r="M180" i="17" s="1"/>
  <c r="M181" i="17" s="1"/>
  <c r="M182" i="17" s="1"/>
  <c r="M183" i="17" s="1"/>
  <c r="M184" i="17" s="1"/>
  <c r="M185" i="17" s="1"/>
  <c r="M186" i="17" s="1"/>
  <c r="M187" i="17" s="1"/>
  <c r="M188" i="17" s="1"/>
  <c r="M189" i="17" s="1"/>
  <c r="M190" i="17" s="1"/>
  <c r="M191" i="17" s="1"/>
  <c r="M192" i="17" s="1"/>
  <c r="M193" i="17" s="1"/>
  <c r="M194" i="17" s="1"/>
  <c r="M195" i="17" s="1"/>
  <c r="M196" i="17" s="1"/>
  <c r="M197" i="17" s="1"/>
  <c r="M198" i="17" s="1"/>
  <c r="M199" i="17" s="1"/>
  <c r="M200" i="17" s="1"/>
  <c r="M201" i="17" s="1"/>
  <c r="M202" i="17" s="1"/>
  <c r="M203" i="17" s="1"/>
  <c r="M204" i="17" s="1"/>
  <c r="M205" i="17" s="1"/>
  <c r="M206" i="17" s="1"/>
  <c r="M207" i="17" s="1"/>
  <c r="M208" i="17" s="1"/>
  <c r="M209" i="17" s="1"/>
  <c r="M210" i="17" s="1"/>
  <c r="M211" i="17" s="1"/>
  <c r="M212" i="17" s="1"/>
  <c r="M213" i="17" s="1"/>
  <c r="M214" i="17" s="1"/>
  <c r="M215" i="17" s="1"/>
  <c r="M216" i="17" s="1"/>
  <c r="M217" i="17" s="1"/>
  <c r="M218" i="17" s="1"/>
  <c r="M219" i="17" s="1"/>
  <c r="M220" i="17" s="1"/>
  <c r="M221" i="17" s="1"/>
  <c r="M222" i="17" s="1"/>
  <c r="M223" i="17" s="1"/>
  <c r="M224" i="17" s="1"/>
  <c r="M225" i="17" s="1"/>
  <c r="M226" i="17" s="1"/>
  <c r="M227" i="17" s="1"/>
  <c r="M228" i="17" s="1"/>
  <c r="M229" i="17" s="1"/>
  <c r="M230" i="17" s="1"/>
  <c r="M231" i="17" s="1"/>
  <c r="M232" i="17" s="1"/>
  <c r="M233" i="17" s="1"/>
  <c r="M234" i="17" s="1"/>
  <c r="M235" i="17" s="1"/>
  <c r="M236" i="17" s="1"/>
  <c r="M237" i="17" s="1"/>
  <c r="M238" i="17" s="1"/>
  <c r="M239" i="17" s="1"/>
  <c r="M240" i="17" s="1"/>
  <c r="M241" i="17" s="1"/>
  <c r="M242" i="17" s="1"/>
  <c r="M243" i="17" s="1"/>
  <c r="M244" i="17" s="1"/>
  <c r="M245" i="17" s="1"/>
  <c r="M246" i="17" s="1"/>
  <c r="M247" i="17" s="1"/>
  <c r="M248" i="17" s="1"/>
  <c r="M249" i="17" s="1"/>
  <c r="M250" i="17" s="1"/>
  <c r="M251" i="17" s="1"/>
  <c r="M252" i="17" s="1"/>
  <c r="M253" i="17" s="1"/>
  <c r="M254" i="17" s="1"/>
  <c r="M255" i="17" s="1"/>
  <c r="M256" i="17" s="1"/>
  <c r="M257" i="17" s="1"/>
  <c r="M258" i="17" s="1"/>
  <c r="M259" i="17" s="1"/>
  <c r="M260" i="17" s="1"/>
  <c r="M177" i="17"/>
  <c r="M41" i="17"/>
  <c r="W185" i="17"/>
  <c r="X155" i="17"/>
  <c r="X167" i="17" s="1"/>
  <c r="X162" i="17"/>
  <c r="X158" i="17"/>
  <c r="W176" i="17"/>
  <c r="Y152" i="17"/>
  <c r="Z152" i="17" s="1"/>
  <c r="Y150" i="17"/>
  <c r="X164" i="17"/>
  <c r="Y154" i="17"/>
  <c r="X168" i="17"/>
  <c r="N25" i="17"/>
  <c r="N187" i="17" s="1"/>
  <c r="N23" i="17"/>
  <c r="N185" i="17" s="1"/>
  <c r="N21" i="17"/>
  <c r="N183" i="17" s="1"/>
  <c r="N19" i="17"/>
  <c r="N181" i="17" s="1"/>
  <c r="N17" i="17"/>
  <c r="N179" i="17" s="1"/>
  <c r="N15" i="17"/>
  <c r="W177" i="17" s="1"/>
  <c r="N26" i="17"/>
  <c r="N188" i="17" s="1"/>
  <c r="N24" i="17"/>
  <c r="N186" i="17" s="1"/>
  <c r="N22" i="17"/>
  <c r="N184" i="17" s="1"/>
  <c r="N20" i="17"/>
  <c r="N182" i="17" s="1"/>
  <c r="N18" i="17"/>
  <c r="N180" i="17" s="1"/>
  <c r="N16" i="17"/>
  <c r="N178" i="17" s="1"/>
  <c r="M165" i="17"/>
  <c r="M40" i="17"/>
  <c r="M42" i="17" s="1"/>
  <c r="W170" i="17"/>
  <c r="W165" i="17"/>
  <c r="Y161" i="17" s="1"/>
  <c r="P262" i="17"/>
  <c r="P44" i="17"/>
  <c r="P6" i="17"/>
  <c r="P7" i="17" s="1"/>
  <c r="Q1" i="17"/>
  <c r="Y156" i="17"/>
  <c r="X160" i="17"/>
  <c r="X172" i="17" s="1"/>
  <c r="W166" i="17"/>
  <c r="W186" i="17"/>
  <c r="W174" i="17"/>
  <c r="N35" i="17"/>
  <c r="N31" i="17"/>
  <c r="N36" i="17"/>
  <c r="N32" i="17"/>
  <c r="N28" i="17"/>
  <c r="N38" i="17"/>
  <c r="N34" i="17"/>
  <c r="N30" i="17"/>
  <c r="N37" i="17"/>
  <c r="N33" i="17"/>
  <c r="N29" i="17"/>
  <c r="N27" i="17"/>
  <c r="W169" i="17"/>
  <c r="W175" i="17"/>
  <c r="O9" i="17"/>
  <c r="O8" i="17"/>
  <c r="O10" i="17" s="1"/>
  <c r="Y155" i="17"/>
  <c r="Y158" i="17"/>
  <c r="C65" i="17"/>
  <c r="U64" i="17"/>
  <c r="Y153" i="17"/>
  <c r="Y157" i="17"/>
  <c r="K153" i="16"/>
  <c r="K154" i="16" s="1"/>
  <c r="K155" i="16" s="1"/>
  <c r="K156" i="16" s="1"/>
  <c r="K157" i="16" s="1"/>
  <c r="K158" i="16" s="1"/>
  <c r="K159" i="16" s="1"/>
  <c r="K160" i="16" s="1"/>
  <c r="K161" i="16" s="1"/>
  <c r="K162" i="16" s="1"/>
  <c r="K163" i="16" s="1"/>
  <c r="K164" i="16" s="1"/>
  <c r="K165" i="16" s="1"/>
  <c r="K166" i="16" s="1"/>
  <c r="K167" i="16" s="1"/>
  <c r="K168" i="16" s="1"/>
  <c r="K169" i="16" s="1"/>
  <c r="K170" i="16" s="1"/>
  <c r="K171" i="16" s="1"/>
  <c r="K172" i="16" s="1"/>
  <c r="K173" i="16" s="1"/>
  <c r="K174" i="16" s="1"/>
  <c r="K175" i="16" s="1"/>
  <c r="K176" i="16" s="1"/>
  <c r="K177" i="16" s="1"/>
  <c r="K178" i="16" s="1"/>
  <c r="K179" i="16" s="1"/>
  <c r="K180" i="16" s="1"/>
  <c r="K181" i="16" s="1"/>
  <c r="K182" i="16" s="1"/>
  <c r="K183" i="16" s="1"/>
  <c r="K184" i="16" s="1"/>
  <c r="K185" i="16" s="1"/>
  <c r="K186" i="16" s="1"/>
  <c r="K187" i="16" s="1"/>
  <c r="K188" i="16" s="1"/>
  <c r="K189" i="16" s="1"/>
  <c r="K190" i="16" s="1"/>
  <c r="K191" i="16" s="1"/>
  <c r="K192" i="16" s="1"/>
  <c r="K193" i="16" s="1"/>
  <c r="K194" i="16" s="1"/>
  <c r="K195" i="16" s="1"/>
  <c r="K196" i="16" s="1"/>
  <c r="K197" i="16" s="1"/>
  <c r="K198" i="16" s="1"/>
  <c r="K199" i="16" s="1"/>
  <c r="K200" i="16" s="1"/>
  <c r="K201" i="16" s="1"/>
  <c r="K202" i="16" s="1"/>
  <c r="K203" i="16" s="1"/>
  <c r="K204" i="16" s="1"/>
  <c r="K205" i="16" s="1"/>
  <c r="K206" i="16" s="1"/>
  <c r="K207" i="16" s="1"/>
  <c r="K208" i="16" s="1"/>
  <c r="K209" i="16" s="1"/>
  <c r="K210" i="16" s="1"/>
  <c r="K211" i="16" s="1"/>
  <c r="K212" i="16" s="1"/>
  <c r="K213" i="16" s="1"/>
  <c r="K214" i="16" s="1"/>
  <c r="K215" i="16" s="1"/>
  <c r="K216" i="16" s="1"/>
  <c r="K217" i="16" s="1"/>
  <c r="K218" i="16" s="1"/>
  <c r="K219" i="16" s="1"/>
  <c r="K220" i="16" s="1"/>
  <c r="K221" i="16" s="1"/>
  <c r="K222" i="16" s="1"/>
  <c r="K223" i="16" s="1"/>
  <c r="K224" i="16" s="1"/>
  <c r="K225" i="16" s="1"/>
  <c r="K226" i="16" s="1"/>
  <c r="K227" i="16" s="1"/>
  <c r="K228" i="16" s="1"/>
  <c r="K229" i="16" s="1"/>
  <c r="K230" i="16" s="1"/>
  <c r="K231" i="16" s="1"/>
  <c r="K232" i="16" s="1"/>
  <c r="K233" i="16" s="1"/>
  <c r="K234" i="16" s="1"/>
  <c r="K235" i="16" s="1"/>
  <c r="K236" i="16" s="1"/>
  <c r="K237" i="16" s="1"/>
  <c r="K238" i="16" s="1"/>
  <c r="K239" i="16" s="1"/>
  <c r="K240" i="16" s="1"/>
  <c r="K241" i="16" s="1"/>
  <c r="K242" i="16" s="1"/>
  <c r="K243" i="16" s="1"/>
  <c r="K244" i="16" s="1"/>
  <c r="K245" i="16" s="1"/>
  <c r="K246" i="16" s="1"/>
  <c r="K247" i="16" s="1"/>
  <c r="K248" i="16" s="1"/>
  <c r="K249" i="16" s="1"/>
  <c r="K250" i="16" s="1"/>
  <c r="K251" i="16" s="1"/>
  <c r="K252" i="16" s="1"/>
  <c r="K253" i="16" s="1"/>
  <c r="K254" i="16" s="1"/>
  <c r="K255" i="16" s="1"/>
  <c r="K256" i="16" s="1"/>
  <c r="K257" i="16" s="1"/>
  <c r="K258" i="16" s="1"/>
  <c r="K259" i="16" s="1"/>
  <c r="K260" i="16" s="1"/>
  <c r="K41" i="16"/>
  <c r="X128" i="16"/>
  <c r="W148" i="16"/>
  <c r="X143" i="16"/>
  <c r="V143" i="16"/>
  <c r="W143" i="16" s="1"/>
  <c r="N263" i="16"/>
  <c r="N44" i="16"/>
  <c r="N6" i="16"/>
  <c r="N7" i="16" s="1"/>
  <c r="O1" i="16"/>
  <c r="V145" i="16"/>
  <c r="W145" i="16" s="1"/>
  <c r="C64" i="16"/>
  <c r="U63" i="16"/>
  <c r="V150" i="16"/>
  <c r="W150" i="16" s="1"/>
  <c r="V155" i="16"/>
  <c r="W155" i="16" s="1"/>
  <c r="M9" i="16"/>
  <c r="M8" i="16"/>
  <c r="M10" i="16" s="1"/>
  <c r="X134" i="16"/>
  <c r="X132" i="16"/>
  <c r="L36" i="16"/>
  <c r="L37" i="16"/>
  <c r="L38" i="16"/>
  <c r="L34" i="16"/>
  <c r="L33" i="16"/>
  <c r="L32" i="16"/>
  <c r="L31" i="16"/>
  <c r="L30" i="16"/>
  <c r="L29" i="16"/>
  <c r="L28" i="16"/>
  <c r="L35" i="16"/>
  <c r="L27" i="16"/>
  <c r="X130" i="16"/>
  <c r="X138" i="16"/>
  <c r="V149" i="16"/>
  <c r="W149" i="16" s="1"/>
  <c r="X125" i="16"/>
  <c r="X127" i="16"/>
  <c r="K141" i="16"/>
  <c r="K40" i="16"/>
  <c r="K42" i="16" s="1"/>
  <c r="X126" i="16"/>
  <c r="V161" i="16"/>
  <c r="W161" i="16" s="1"/>
  <c r="X133" i="16"/>
  <c r="V141" i="16"/>
  <c r="W141" i="16" s="1"/>
  <c r="X137" i="16" s="1"/>
  <c r="L24" i="16"/>
  <c r="L162" i="16" s="1"/>
  <c r="L25" i="16"/>
  <c r="L163" i="16" s="1"/>
  <c r="L21" i="16"/>
  <c r="L159" i="16" s="1"/>
  <c r="L17" i="16"/>
  <c r="L155" i="16" s="1"/>
  <c r="L15" i="16"/>
  <c r="V153" i="16" s="1"/>
  <c r="W153" i="16" s="1"/>
  <c r="L22" i="16"/>
  <c r="L160" i="16" s="1"/>
  <c r="L18" i="16"/>
  <c r="L156" i="16" s="1"/>
  <c r="L26" i="16"/>
  <c r="L164" i="16" s="1"/>
  <c r="L23" i="16"/>
  <c r="L161" i="16" s="1"/>
  <c r="L19" i="16"/>
  <c r="L157" i="16" s="1"/>
  <c r="L16" i="16"/>
  <c r="L154" i="16" s="1"/>
  <c r="L20" i="16"/>
  <c r="L158" i="16" s="1"/>
  <c r="X144" i="16"/>
  <c r="X140" i="16"/>
  <c r="M3" i="15"/>
  <c r="X121" i="15"/>
  <c r="U64" i="15"/>
  <c r="C65" i="15"/>
  <c r="W136" i="14"/>
  <c r="W148" i="14" s="1"/>
  <c r="O1" i="14"/>
  <c r="N6" i="14"/>
  <c r="N7" i="14" s="1"/>
  <c r="N44" i="14"/>
  <c r="N262" i="14"/>
  <c r="K41" i="14"/>
  <c r="K153" i="14"/>
  <c r="K154" i="14" s="1"/>
  <c r="K155" i="14" s="1"/>
  <c r="K156" i="14" s="1"/>
  <c r="K157" i="14" s="1"/>
  <c r="K158" i="14" s="1"/>
  <c r="K159" i="14" s="1"/>
  <c r="K160" i="14" s="1"/>
  <c r="K161" i="14" s="1"/>
  <c r="K162" i="14" s="1"/>
  <c r="K163" i="14" s="1"/>
  <c r="K164" i="14" s="1"/>
  <c r="K165" i="14" s="1"/>
  <c r="K166" i="14" s="1"/>
  <c r="K167" i="14" s="1"/>
  <c r="K168" i="14" s="1"/>
  <c r="K169" i="14" s="1"/>
  <c r="K170" i="14" s="1"/>
  <c r="K171" i="14" s="1"/>
  <c r="K172" i="14" s="1"/>
  <c r="K173" i="14" s="1"/>
  <c r="K174" i="14" s="1"/>
  <c r="K175" i="14" s="1"/>
  <c r="K176" i="14" s="1"/>
  <c r="K177" i="14" s="1"/>
  <c r="K178" i="14" s="1"/>
  <c r="K179" i="14" s="1"/>
  <c r="K180" i="14" s="1"/>
  <c r="K181" i="14" s="1"/>
  <c r="K182" i="14" s="1"/>
  <c r="K183" i="14" s="1"/>
  <c r="K184" i="14" s="1"/>
  <c r="K185" i="14" s="1"/>
  <c r="K186" i="14" s="1"/>
  <c r="K187" i="14" s="1"/>
  <c r="K188" i="14" s="1"/>
  <c r="K189" i="14" s="1"/>
  <c r="K190" i="14" s="1"/>
  <c r="K191" i="14" s="1"/>
  <c r="K192" i="14" s="1"/>
  <c r="K193" i="14" s="1"/>
  <c r="K194" i="14" s="1"/>
  <c r="K195" i="14" s="1"/>
  <c r="K196" i="14" s="1"/>
  <c r="K197" i="14" s="1"/>
  <c r="K198" i="14" s="1"/>
  <c r="K199" i="14" s="1"/>
  <c r="K200" i="14" s="1"/>
  <c r="K201" i="14" s="1"/>
  <c r="K202" i="14" s="1"/>
  <c r="K203" i="14" s="1"/>
  <c r="K204" i="14" s="1"/>
  <c r="K205" i="14" s="1"/>
  <c r="K206" i="14" s="1"/>
  <c r="K207" i="14" s="1"/>
  <c r="K208" i="14" s="1"/>
  <c r="K209" i="14" s="1"/>
  <c r="K210" i="14" s="1"/>
  <c r="K211" i="14" s="1"/>
  <c r="K212" i="14" s="1"/>
  <c r="K213" i="14" s="1"/>
  <c r="K214" i="14" s="1"/>
  <c r="K215" i="14" s="1"/>
  <c r="K216" i="14" s="1"/>
  <c r="K217" i="14" s="1"/>
  <c r="K218" i="14" s="1"/>
  <c r="K219" i="14" s="1"/>
  <c r="K220" i="14" s="1"/>
  <c r="K221" i="14" s="1"/>
  <c r="K222" i="14" s="1"/>
  <c r="K223" i="14" s="1"/>
  <c r="K224" i="14" s="1"/>
  <c r="K225" i="14" s="1"/>
  <c r="K226" i="14" s="1"/>
  <c r="K227" i="14" s="1"/>
  <c r="K228" i="14" s="1"/>
  <c r="K229" i="14" s="1"/>
  <c r="K230" i="14" s="1"/>
  <c r="K231" i="14" s="1"/>
  <c r="K232" i="14" s="1"/>
  <c r="K233" i="14" s="1"/>
  <c r="K234" i="14" s="1"/>
  <c r="K235" i="14" s="1"/>
  <c r="K236" i="14" s="1"/>
  <c r="K237" i="14" s="1"/>
  <c r="K238" i="14" s="1"/>
  <c r="K239" i="14" s="1"/>
  <c r="K240" i="14" s="1"/>
  <c r="K241" i="14" s="1"/>
  <c r="K242" i="14" s="1"/>
  <c r="K243" i="14" s="1"/>
  <c r="K244" i="14" s="1"/>
  <c r="K245" i="14" s="1"/>
  <c r="K246" i="14" s="1"/>
  <c r="K247" i="14" s="1"/>
  <c r="K248" i="14" s="1"/>
  <c r="K249" i="14" s="1"/>
  <c r="K250" i="14" s="1"/>
  <c r="K251" i="14" s="1"/>
  <c r="K252" i="14" s="1"/>
  <c r="K253" i="14" s="1"/>
  <c r="K254" i="14" s="1"/>
  <c r="K255" i="14" s="1"/>
  <c r="K256" i="14" s="1"/>
  <c r="K257" i="14" s="1"/>
  <c r="K258" i="14" s="1"/>
  <c r="K259" i="14" s="1"/>
  <c r="K260" i="14" s="1"/>
  <c r="L15" i="14"/>
  <c r="V153" i="14" s="1"/>
  <c r="L17" i="14"/>
  <c r="L155" i="14" s="1"/>
  <c r="L19" i="14"/>
  <c r="L157" i="14" s="1"/>
  <c r="L21" i="14"/>
  <c r="L159" i="14" s="1"/>
  <c r="L23" i="14"/>
  <c r="L161" i="14" s="1"/>
  <c r="L16" i="14"/>
  <c r="L154" i="14" s="1"/>
  <c r="L18" i="14"/>
  <c r="L156" i="14" s="1"/>
  <c r="L20" i="14"/>
  <c r="L158" i="14" s="1"/>
  <c r="L24" i="14"/>
  <c r="L162" i="14" s="1"/>
  <c r="L26" i="14"/>
  <c r="L164" i="14" s="1"/>
  <c r="L22" i="14"/>
  <c r="L160" i="14" s="1"/>
  <c r="L25" i="14"/>
  <c r="L163" i="14" s="1"/>
  <c r="X130" i="14"/>
  <c r="V145" i="14"/>
  <c r="X133" i="14"/>
  <c r="K40" i="14"/>
  <c r="K42" i="14" s="1"/>
  <c r="K141" i="14"/>
  <c r="X132" i="14"/>
  <c r="W133" i="14"/>
  <c r="M9" i="14"/>
  <c r="M8" i="14"/>
  <c r="M10" i="14" s="1"/>
  <c r="X123" i="14"/>
  <c r="W130" i="14"/>
  <c r="W142" i="14" s="1"/>
  <c r="V144" i="14"/>
  <c r="L29" i="14"/>
  <c r="L33" i="14"/>
  <c r="L37" i="14"/>
  <c r="L32" i="14"/>
  <c r="L35" i="14"/>
  <c r="L27" i="14"/>
  <c r="L34" i="14"/>
  <c r="L28" i="14"/>
  <c r="L31" i="14"/>
  <c r="L36" i="14"/>
  <c r="L38" i="14"/>
  <c r="L30" i="14"/>
  <c r="V147" i="14"/>
  <c r="W138" i="14"/>
  <c r="W150" i="14" s="1"/>
  <c r="W129" i="14"/>
  <c r="X134" i="14"/>
  <c r="X131" i="14"/>
  <c r="U64" i="14"/>
  <c r="C65" i="14"/>
  <c r="V152" i="14"/>
  <c r="W131" i="14"/>
  <c r="W143" i="14" s="1"/>
  <c r="V141" i="14"/>
  <c r="X141" i="14" s="1"/>
  <c r="V146" i="14"/>
  <c r="W137" i="14"/>
  <c r="W149" i="14" s="1"/>
  <c r="X124" i="14"/>
  <c r="V151" i="14"/>
  <c r="G147" i="9"/>
  <c r="X185" i="17" l="1"/>
  <c r="Y162" i="17"/>
  <c r="Y166" i="17"/>
  <c r="W178" i="17"/>
  <c r="W187" i="17"/>
  <c r="W184" i="17"/>
  <c r="N3" i="18"/>
  <c r="Y144" i="19"/>
  <c r="X143" i="19"/>
  <c r="Y146" i="19"/>
  <c r="Y141" i="19"/>
  <c r="W159" i="19"/>
  <c r="Z128" i="19"/>
  <c r="W157" i="19"/>
  <c r="Y138" i="19"/>
  <c r="Y140" i="19"/>
  <c r="Y137" i="19"/>
  <c r="Y139" i="19"/>
  <c r="V152" i="15"/>
  <c r="X128" i="15"/>
  <c r="X129" i="15"/>
  <c r="X126" i="15"/>
  <c r="X125" i="15"/>
  <c r="V148" i="15"/>
  <c r="W148" i="15" s="1"/>
  <c r="X120" i="15"/>
  <c r="W152" i="15"/>
  <c r="X122" i="15"/>
  <c r="X127" i="15"/>
  <c r="V151" i="15"/>
  <c r="W151" i="15" s="1"/>
  <c r="N262" i="15"/>
  <c r="N44" i="15"/>
  <c r="O1" i="15"/>
  <c r="N6" i="15"/>
  <c r="N7" i="15" s="1"/>
  <c r="V161" i="15"/>
  <c r="W161" i="15" s="1"/>
  <c r="V149" i="15"/>
  <c r="W149" i="15" s="1"/>
  <c r="V143" i="15"/>
  <c r="W143" i="15" s="1"/>
  <c r="X124" i="15"/>
  <c r="V141" i="15"/>
  <c r="W141" i="15" s="1"/>
  <c r="X131" i="15" s="1"/>
  <c r="K141" i="15"/>
  <c r="K40" i="15"/>
  <c r="K42" i="15" s="1"/>
  <c r="V144" i="15"/>
  <c r="W144" i="15" s="1"/>
  <c r="M8" i="15"/>
  <c r="M10" i="15" s="1"/>
  <c r="M9" i="15"/>
  <c r="V142" i="15"/>
  <c r="W142" i="15" s="1"/>
  <c r="V146" i="15"/>
  <c r="W146" i="15" s="1"/>
  <c r="X118" i="15"/>
  <c r="K153" i="15"/>
  <c r="K154" i="15" s="1"/>
  <c r="K155" i="15" s="1"/>
  <c r="K156" i="15" s="1"/>
  <c r="K157" i="15" s="1"/>
  <c r="K158" i="15" s="1"/>
  <c r="K159" i="15" s="1"/>
  <c r="K160" i="15" s="1"/>
  <c r="K161" i="15" s="1"/>
  <c r="K162" i="15" s="1"/>
  <c r="K163" i="15" s="1"/>
  <c r="K164" i="15" s="1"/>
  <c r="K165" i="15" s="1"/>
  <c r="K166" i="15" s="1"/>
  <c r="K167" i="15" s="1"/>
  <c r="K168" i="15" s="1"/>
  <c r="K169" i="15" s="1"/>
  <c r="K170" i="15" s="1"/>
  <c r="K171" i="15" s="1"/>
  <c r="K172" i="15" s="1"/>
  <c r="K173" i="15" s="1"/>
  <c r="K174" i="15" s="1"/>
  <c r="K175" i="15" s="1"/>
  <c r="K176" i="15" s="1"/>
  <c r="K177" i="15" s="1"/>
  <c r="K178" i="15" s="1"/>
  <c r="K179" i="15" s="1"/>
  <c r="K180" i="15" s="1"/>
  <c r="K181" i="15" s="1"/>
  <c r="K182" i="15" s="1"/>
  <c r="K183" i="15" s="1"/>
  <c r="K184" i="15" s="1"/>
  <c r="K185" i="15" s="1"/>
  <c r="K186" i="15" s="1"/>
  <c r="K187" i="15" s="1"/>
  <c r="K188" i="15" s="1"/>
  <c r="K189" i="15" s="1"/>
  <c r="K190" i="15" s="1"/>
  <c r="K191" i="15" s="1"/>
  <c r="K192" i="15" s="1"/>
  <c r="K193" i="15" s="1"/>
  <c r="K194" i="15" s="1"/>
  <c r="K195" i="15" s="1"/>
  <c r="K196" i="15" s="1"/>
  <c r="K197" i="15" s="1"/>
  <c r="K198" i="15" s="1"/>
  <c r="K199" i="15" s="1"/>
  <c r="K200" i="15" s="1"/>
  <c r="K201" i="15" s="1"/>
  <c r="K202" i="15" s="1"/>
  <c r="K203" i="15" s="1"/>
  <c r="K204" i="15" s="1"/>
  <c r="K205" i="15" s="1"/>
  <c r="K206" i="15" s="1"/>
  <c r="K207" i="15" s="1"/>
  <c r="K208" i="15" s="1"/>
  <c r="K209" i="15" s="1"/>
  <c r="K210" i="15" s="1"/>
  <c r="K211" i="15" s="1"/>
  <c r="K212" i="15" s="1"/>
  <c r="K213" i="15" s="1"/>
  <c r="K214" i="15" s="1"/>
  <c r="K215" i="15" s="1"/>
  <c r="K216" i="15" s="1"/>
  <c r="K217" i="15" s="1"/>
  <c r="K218" i="15" s="1"/>
  <c r="K219" i="15" s="1"/>
  <c r="K220" i="15" s="1"/>
  <c r="K221" i="15" s="1"/>
  <c r="K222" i="15" s="1"/>
  <c r="K223" i="15" s="1"/>
  <c r="K224" i="15" s="1"/>
  <c r="K225" i="15" s="1"/>
  <c r="K226" i="15" s="1"/>
  <c r="K227" i="15" s="1"/>
  <c r="K228" i="15" s="1"/>
  <c r="K229" i="15" s="1"/>
  <c r="K230" i="15" s="1"/>
  <c r="K231" i="15" s="1"/>
  <c r="K232" i="15" s="1"/>
  <c r="K233" i="15" s="1"/>
  <c r="K234" i="15" s="1"/>
  <c r="K235" i="15" s="1"/>
  <c r="K236" i="15" s="1"/>
  <c r="K237" i="15" s="1"/>
  <c r="K238" i="15" s="1"/>
  <c r="K239" i="15" s="1"/>
  <c r="K240" i="15" s="1"/>
  <c r="K241" i="15" s="1"/>
  <c r="K242" i="15" s="1"/>
  <c r="K243" i="15" s="1"/>
  <c r="K244" i="15" s="1"/>
  <c r="K245" i="15" s="1"/>
  <c r="K246" i="15" s="1"/>
  <c r="K247" i="15" s="1"/>
  <c r="K248" i="15" s="1"/>
  <c r="K249" i="15" s="1"/>
  <c r="K250" i="15" s="1"/>
  <c r="K251" i="15" s="1"/>
  <c r="K252" i="15" s="1"/>
  <c r="K253" i="15" s="1"/>
  <c r="K254" i="15" s="1"/>
  <c r="K255" i="15" s="1"/>
  <c r="K256" i="15" s="1"/>
  <c r="K257" i="15" s="1"/>
  <c r="K258" i="15" s="1"/>
  <c r="K259" i="15" s="1"/>
  <c r="K260" i="15" s="1"/>
  <c r="K41" i="15"/>
  <c r="L26" i="15"/>
  <c r="L164" i="15" s="1"/>
  <c r="L20" i="15"/>
  <c r="L158" i="15" s="1"/>
  <c r="L16" i="15"/>
  <c r="L154" i="15" s="1"/>
  <c r="L19" i="15"/>
  <c r="L157" i="15" s="1"/>
  <c r="L22" i="15"/>
  <c r="L160" i="15" s="1"/>
  <c r="L25" i="15"/>
  <c r="L163" i="15" s="1"/>
  <c r="L17" i="15"/>
  <c r="L155" i="15" s="1"/>
  <c r="L18" i="15"/>
  <c r="L156" i="15" s="1"/>
  <c r="L21" i="15"/>
  <c r="L159" i="15" s="1"/>
  <c r="L24" i="15"/>
  <c r="L162" i="15" s="1"/>
  <c r="L23" i="15"/>
  <c r="L161" i="15" s="1"/>
  <c r="L15" i="15"/>
  <c r="V145" i="15"/>
  <c r="W145" i="15" s="1"/>
  <c r="V154" i="15"/>
  <c r="V150" i="15"/>
  <c r="W150" i="15" s="1"/>
  <c r="L37" i="15"/>
  <c r="L34" i="15"/>
  <c r="L27" i="15"/>
  <c r="L33" i="15"/>
  <c r="L30" i="15"/>
  <c r="L36" i="15"/>
  <c r="L38" i="15"/>
  <c r="L28" i="15"/>
  <c r="L29" i="15"/>
  <c r="L35" i="15"/>
  <c r="L32" i="15"/>
  <c r="L31" i="15"/>
  <c r="V147" i="15"/>
  <c r="W147" i="15" s="1"/>
  <c r="V164" i="14"/>
  <c r="X143" i="14"/>
  <c r="V160" i="14"/>
  <c r="X142" i="14"/>
  <c r="V157" i="14"/>
  <c r="V159" i="14"/>
  <c r="X136" i="14"/>
  <c r="V156" i="14"/>
  <c r="V155" i="14"/>
  <c r="Y128" i="14"/>
  <c r="K153" i="20"/>
  <c r="K154" i="20" s="1"/>
  <c r="K155" i="20" s="1"/>
  <c r="K156" i="20" s="1"/>
  <c r="K157" i="20" s="1"/>
  <c r="K158" i="20" s="1"/>
  <c r="K159" i="20" s="1"/>
  <c r="K160" i="20" s="1"/>
  <c r="K161" i="20" s="1"/>
  <c r="K162" i="20" s="1"/>
  <c r="K163" i="20" s="1"/>
  <c r="K164" i="20" s="1"/>
  <c r="K165" i="20" s="1"/>
  <c r="K166" i="20" s="1"/>
  <c r="K167" i="20" s="1"/>
  <c r="K168" i="20" s="1"/>
  <c r="K169" i="20" s="1"/>
  <c r="K170" i="20" s="1"/>
  <c r="K171" i="20" s="1"/>
  <c r="K172" i="20" s="1"/>
  <c r="K173" i="20" s="1"/>
  <c r="K174" i="20" s="1"/>
  <c r="K175" i="20" s="1"/>
  <c r="K176" i="20" s="1"/>
  <c r="K177" i="20" s="1"/>
  <c r="K178" i="20" s="1"/>
  <c r="K179" i="20" s="1"/>
  <c r="K180" i="20" s="1"/>
  <c r="K181" i="20" s="1"/>
  <c r="K182" i="20" s="1"/>
  <c r="K183" i="20" s="1"/>
  <c r="K184" i="20" s="1"/>
  <c r="K185" i="20" s="1"/>
  <c r="K186" i="20" s="1"/>
  <c r="K187" i="20" s="1"/>
  <c r="K188" i="20" s="1"/>
  <c r="K189" i="20" s="1"/>
  <c r="K190" i="20" s="1"/>
  <c r="K191" i="20" s="1"/>
  <c r="K192" i="20" s="1"/>
  <c r="K193" i="20" s="1"/>
  <c r="K194" i="20" s="1"/>
  <c r="K195" i="20" s="1"/>
  <c r="K196" i="20" s="1"/>
  <c r="K197" i="20" s="1"/>
  <c r="K198" i="20" s="1"/>
  <c r="K199" i="20" s="1"/>
  <c r="K200" i="20" s="1"/>
  <c r="K201" i="20" s="1"/>
  <c r="K202" i="20" s="1"/>
  <c r="K203" i="20" s="1"/>
  <c r="K204" i="20" s="1"/>
  <c r="K205" i="20" s="1"/>
  <c r="K206" i="20" s="1"/>
  <c r="K207" i="20" s="1"/>
  <c r="K208" i="20" s="1"/>
  <c r="K209" i="20" s="1"/>
  <c r="K210" i="20" s="1"/>
  <c r="K211" i="20" s="1"/>
  <c r="K212" i="20" s="1"/>
  <c r="K213" i="20" s="1"/>
  <c r="K214" i="20" s="1"/>
  <c r="K215" i="20" s="1"/>
  <c r="K216" i="20" s="1"/>
  <c r="K217" i="20" s="1"/>
  <c r="K218" i="20" s="1"/>
  <c r="K219" i="20" s="1"/>
  <c r="K220" i="20" s="1"/>
  <c r="K221" i="20" s="1"/>
  <c r="K222" i="20" s="1"/>
  <c r="K223" i="20" s="1"/>
  <c r="K224" i="20" s="1"/>
  <c r="K225" i="20" s="1"/>
  <c r="K226" i="20" s="1"/>
  <c r="K227" i="20" s="1"/>
  <c r="K228" i="20" s="1"/>
  <c r="K229" i="20" s="1"/>
  <c r="K230" i="20" s="1"/>
  <c r="K231" i="20" s="1"/>
  <c r="K232" i="20" s="1"/>
  <c r="K233" i="20" s="1"/>
  <c r="K234" i="20" s="1"/>
  <c r="K235" i="20" s="1"/>
  <c r="K236" i="20" s="1"/>
  <c r="K237" i="20" s="1"/>
  <c r="K238" i="20" s="1"/>
  <c r="K239" i="20" s="1"/>
  <c r="K240" i="20" s="1"/>
  <c r="K241" i="20" s="1"/>
  <c r="K242" i="20" s="1"/>
  <c r="K243" i="20" s="1"/>
  <c r="K244" i="20" s="1"/>
  <c r="K245" i="20" s="1"/>
  <c r="K246" i="20" s="1"/>
  <c r="K247" i="20" s="1"/>
  <c r="K248" i="20" s="1"/>
  <c r="K249" i="20" s="1"/>
  <c r="K250" i="20" s="1"/>
  <c r="K251" i="20" s="1"/>
  <c r="K252" i="20" s="1"/>
  <c r="K253" i="20" s="1"/>
  <c r="K254" i="20" s="1"/>
  <c r="K255" i="20" s="1"/>
  <c r="K256" i="20" s="1"/>
  <c r="K257" i="20" s="1"/>
  <c r="K258" i="20" s="1"/>
  <c r="K259" i="20" s="1"/>
  <c r="K260" i="20" s="1"/>
  <c r="K41" i="20"/>
  <c r="L26" i="20"/>
  <c r="L164" i="20" s="1"/>
  <c r="L24" i="20"/>
  <c r="L162" i="20" s="1"/>
  <c r="L22" i="20"/>
  <c r="L160" i="20" s="1"/>
  <c r="L20" i="20"/>
  <c r="L158" i="20" s="1"/>
  <c r="L18" i="20"/>
  <c r="L156" i="20" s="1"/>
  <c r="L16" i="20"/>
  <c r="L154" i="20" s="1"/>
  <c r="L25" i="20"/>
  <c r="L163" i="20" s="1"/>
  <c r="L23" i="20"/>
  <c r="L161" i="20" s="1"/>
  <c r="L21" i="20"/>
  <c r="L159" i="20" s="1"/>
  <c r="L19" i="20"/>
  <c r="L157" i="20" s="1"/>
  <c r="L17" i="20"/>
  <c r="L155" i="20" s="1"/>
  <c r="L15" i="20"/>
  <c r="N262" i="20"/>
  <c r="O1" i="20"/>
  <c r="N44" i="20"/>
  <c r="N6" i="20"/>
  <c r="N7" i="20" s="1"/>
  <c r="K141" i="20"/>
  <c r="K40" i="20"/>
  <c r="K42" i="20" s="1"/>
  <c r="M8" i="20"/>
  <c r="M10" i="20" s="1"/>
  <c r="M9" i="20"/>
  <c r="C65" i="20"/>
  <c r="U64" i="20"/>
  <c r="L37" i="20"/>
  <c r="L38" i="20"/>
  <c r="L34" i="20"/>
  <c r="L30" i="20"/>
  <c r="L35" i="20"/>
  <c r="L36" i="20"/>
  <c r="L32" i="20"/>
  <c r="L28" i="20"/>
  <c r="L33" i="20"/>
  <c r="L31" i="20"/>
  <c r="L29" i="20"/>
  <c r="L27" i="20"/>
  <c r="O3" i="20"/>
  <c r="X153" i="19"/>
  <c r="Y147" i="19"/>
  <c r="X155" i="19"/>
  <c r="X159" i="19"/>
  <c r="X164" i="19"/>
  <c r="N8" i="19"/>
  <c r="N10" i="19" s="1"/>
  <c r="N9" i="19"/>
  <c r="W174" i="19"/>
  <c r="C65" i="19"/>
  <c r="U64" i="19"/>
  <c r="M37" i="19"/>
  <c r="M33" i="19"/>
  <c r="M29" i="19"/>
  <c r="M38" i="19"/>
  <c r="M34" i="19"/>
  <c r="M30" i="19"/>
  <c r="M35" i="19"/>
  <c r="M31" i="19"/>
  <c r="M27" i="19"/>
  <c r="M36" i="19"/>
  <c r="M32" i="19"/>
  <c r="M28" i="19"/>
  <c r="X161" i="19"/>
  <c r="M26" i="19"/>
  <c r="M176" i="19" s="1"/>
  <c r="M24" i="19"/>
  <c r="M174" i="19" s="1"/>
  <c r="M22" i="19"/>
  <c r="M172" i="19" s="1"/>
  <c r="M20" i="19"/>
  <c r="M170" i="19" s="1"/>
  <c r="M18" i="19"/>
  <c r="M168" i="19" s="1"/>
  <c r="M16" i="19"/>
  <c r="M166" i="19" s="1"/>
  <c r="M25" i="19"/>
  <c r="M175" i="19" s="1"/>
  <c r="M23" i="19"/>
  <c r="M173" i="19" s="1"/>
  <c r="M21" i="19"/>
  <c r="M171" i="19" s="1"/>
  <c r="M19" i="19"/>
  <c r="M169" i="19" s="1"/>
  <c r="M17" i="19"/>
  <c r="M167" i="19" s="1"/>
  <c r="M15" i="19"/>
  <c r="W165" i="19" s="1"/>
  <c r="L166" i="19"/>
  <c r="L167" i="19" s="1"/>
  <c r="L168" i="19" s="1"/>
  <c r="L169" i="19" s="1"/>
  <c r="L170" i="19" s="1"/>
  <c r="L171" i="19" s="1"/>
  <c r="L172" i="19" s="1"/>
  <c r="L173" i="19" s="1"/>
  <c r="L174" i="19" s="1"/>
  <c r="L175" i="19" s="1"/>
  <c r="L176" i="19" s="1"/>
  <c r="L177" i="19" s="1"/>
  <c r="L178" i="19" s="1"/>
  <c r="L179" i="19" s="1"/>
  <c r="L180" i="19" s="1"/>
  <c r="L181" i="19" s="1"/>
  <c r="L182" i="19" s="1"/>
  <c r="L183" i="19" s="1"/>
  <c r="L184" i="19" s="1"/>
  <c r="L185" i="19" s="1"/>
  <c r="L186" i="19" s="1"/>
  <c r="L187" i="19" s="1"/>
  <c r="L188" i="19" s="1"/>
  <c r="L189" i="19" s="1"/>
  <c r="L190" i="19" s="1"/>
  <c r="L191" i="19" s="1"/>
  <c r="L192" i="19" s="1"/>
  <c r="L193" i="19" s="1"/>
  <c r="L194" i="19" s="1"/>
  <c r="L195" i="19" s="1"/>
  <c r="L196" i="19" s="1"/>
  <c r="L197" i="19" s="1"/>
  <c r="L198" i="19" s="1"/>
  <c r="L199" i="19" s="1"/>
  <c r="L200" i="19" s="1"/>
  <c r="L201" i="19" s="1"/>
  <c r="L202" i="19" s="1"/>
  <c r="L203" i="19" s="1"/>
  <c r="L204" i="19" s="1"/>
  <c r="L205" i="19" s="1"/>
  <c r="L206" i="19" s="1"/>
  <c r="L207" i="19" s="1"/>
  <c r="L208" i="19" s="1"/>
  <c r="L209" i="19" s="1"/>
  <c r="L210" i="19" s="1"/>
  <c r="L211" i="19" s="1"/>
  <c r="L212" i="19" s="1"/>
  <c r="L213" i="19" s="1"/>
  <c r="L214" i="19" s="1"/>
  <c r="L215" i="19" s="1"/>
  <c r="L216" i="19" s="1"/>
  <c r="L217" i="19" s="1"/>
  <c r="L218" i="19" s="1"/>
  <c r="L219" i="19" s="1"/>
  <c r="L220" i="19" s="1"/>
  <c r="L221" i="19" s="1"/>
  <c r="L222" i="19" s="1"/>
  <c r="L223" i="19" s="1"/>
  <c r="L224" i="19" s="1"/>
  <c r="L225" i="19" s="1"/>
  <c r="L226" i="19" s="1"/>
  <c r="L227" i="19" s="1"/>
  <c r="L228" i="19" s="1"/>
  <c r="L229" i="19" s="1"/>
  <c r="L230" i="19" s="1"/>
  <c r="L231" i="19" s="1"/>
  <c r="L232" i="19" s="1"/>
  <c r="L233" i="19" s="1"/>
  <c r="L234" i="19" s="1"/>
  <c r="L235" i="19" s="1"/>
  <c r="L236" i="19" s="1"/>
  <c r="L237" i="19" s="1"/>
  <c r="L238" i="19" s="1"/>
  <c r="L239" i="19" s="1"/>
  <c r="L240" i="19" s="1"/>
  <c r="L241" i="19" s="1"/>
  <c r="L242" i="19" s="1"/>
  <c r="L243" i="19" s="1"/>
  <c r="L244" i="19" s="1"/>
  <c r="L245" i="19" s="1"/>
  <c r="L246" i="19" s="1"/>
  <c r="L247" i="19" s="1"/>
  <c r="L248" i="19" s="1"/>
  <c r="L249" i="19" s="1"/>
  <c r="L250" i="19" s="1"/>
  <c r="L251" i="19" s="1"/>
  <c r="L252" i="19" s="1"/>
  <c r="L253" i="19" s="1"/>
  <c r="L254" i="19" s="1"/>
  <c r="L255" i="19" s="1"/>
  <c r="L256" i="19" s="1"/>
  <c r="L257" i="19" s="1"/>
  <c r="L258" i="19" s="1"/>
  <c r="L259" i="19" s="1"/>
  <c r="L260" i="19" s="1"/>
  <c r="L165" i="19"/>
  <c r="L41" i="19"/>
  <c r="W172" i="19"/>
  <c r="W175" i="19"/>
  <c r="X157" i="19"/>
  <c r="L153" i="19"/>
  <c r="L40" i="19"/>
  <c r="L42" i="19" s="1"/>
  <c r="W163" i="19"/>
  <c r="W162" i="19"/>
  <c r="P3" i="19"/>
  <c r="X158" i="19"/>
  <c r="W169" i="19"/>
  <c r="W166" i="19"/>
  <c r="W154" i="19"/>
  <c r="O262" i="19"/>
  <c r="P1" i="19"/>
  <c r="O6" i="19"/>
  <c r="O7" i="19" s="1"/>
  <c r="O44" i="19"/>
  <c r="W160" i="19"/>
  <c r="W156" i="19"/>
  <c r="P262" i="18"/>
  <c r="P44" i="18"/>
  <c r="P6" i="18"/>
  <c r="P7" i="18" s="1"/>
  <c r="Q1" i="18"/>
  <c r="N25" i="18"/>
  <c r="N187" i="18" s="1"/>
  <c r="N23" i="18"/>
  <c r="N185" i="18" s="1"/>
  <c r="N21" i="18"/>
  <c r="N183" i="18" s="1"/>
  <c r="N19" i="18"/>
  <c r="N181" i="18" s="1"/>
  <c r="N17" i="18"/>
  <c r="N179" i="18" s="1"/>
  <c r="N15" i="18"/>
  <c r="N26" i="18"/>
  <c r="N188" i="18" s="1"/>
  <c r="N24" i="18"/>
  <c r="N186" i="18" s="1"/>
  <c r="N22" i="18"/>
  <c r="N184" i="18" s="1"/>
  <c r="N20" i="18"/>
  <c r="N182" i="18" s="1"/>
  <c r="N18" i="18"/>
  <c r="N180" i="18" s="1"/>
  <c r="N16" i="18"/>
  <c r="N178" i="18" s="1"/>
  <c r="O9" i="18"/>
  <c r="O8" i="18"/>
  <c r="O10" i="18" s="1"/>
  <c r="N38" i="18"/>
  <c r="N34" i="18"/>
  <c r="N35" i="18"/>
  <c r="N31" i="18"/>
  <c r="N36" i="18"/>
  <c r="N32" i="18"/>
  <c r="N37" i="18"/>
  <c r="N33" i="18"/>
  <c r="N28" i="18"/>
  <c r="N29" i="18"/>
  <c r="N30" i="18"/>
  <c r="N27" i="18"/>
  <c r="M165" i="18"/>
  <c r="M40" i="18"/>
  <c r="M42" i="18" s="1"/>
  <c r="M178" i="18"/>
  <c r="M179" i="18" s="1"/>
  <c r="M180" i="18" s="1"/>
  <c r="M181" i="18" s="1"/>
  <c r="M182" i="18" s="1"/>
  <c r="M183" i="18" s="1"/>
  <c r="M184" i="18" s="1"/>
  <c r="M185" i="18" s="1"/>
  <c r="M186" i="18" s="1"/>
  <c r="M187" i="18" s="1"/>
  <c r="M188" i="18" s="1"/>
  <c r="M189" i="18" s="1"/>
  <c r="M190" i="18" s="1"/>
  <c r="M191" i="18" s="1"/>
  <c r="M192" i="18" s="1"/>
  <c r="M193" i="18" s="1"/>
  <c r="M194" i="18" s="1"/>
  <c r="M195" i="18" s="1"/>
  <c r="M196" i="18" s="1"/>
  <c r="M197" i="18" s="1"/>
  <c r="M198" i="18" s="1"/>
  <c r="M199" i="18" s="1"/>
  <c r="M200" i="18" s="1"/>
  <c r="M201" i="18" s="1"/>
  <c r="M202" i="18" s="1"/>
  <c r="M203" i="18" s="1"/>
  <c r="M204" i="18" s="1"/>
  <c r="M205" i="18" s="1"/>
  <c r="M206" i="18" s="1"/>
  <c r="M207" i="18" s="1"/>
  <c r="M208" i="18" s="1"/>
  <c r="M209" i="18" s="1"/>
  <c r="M210" i="18" s="1"/>
  <c r="M211" i="18" s="1"/>
  <c r="M212" i="18" s="1"/>
  <c r="M213" i="18" s="1"/>
  <c r="M214" i="18" s="1"/>
  <c r="M215" i="18" s="1"/>
  <c r="M216" i="18" s="1"/>
  <c r="M217" i="18" s="1"/>
  <c r="M218" i="18" s="1"/>
  <c r="M219" i="18" s="1"/>
  <c r="M220" i="18" s="1"/>
  <c r="M221" i="18" s="1"/>
  <c r="M222" i="18" s="1"/>
  <c r="M223" i="18" s="1"/>
  <c r="M224" i="18" s="1"/>
  <c r="M225" i="18" s="1"/>
  <c r="M226" i="18" s="1"/>
  <c r="M227" i="18" s="1"/>
  <c r="M228" i="18" s="1"/>
  <c r="M229" i="18" s="1"/>
  <c r="M230" i="18" s="1"/>
  <c r="M231" i="18" s="1"/>
  <c r="M232" i="18" s="1"/>
  <c r="M233" i="18" s="1"/>
  <c r="M234" i="18" s="1"/>
  <c r="M235" i="18" s="1"/>
  <c r="M236" i="18" s="1"/>
  <c r="M237" i="18" s="1"/>
  <c r="M238" i="18" s="1"/>
  <c r="M239" i="18" s="1"/>
  <c r="M240" i="18" s="1"/>
  <c r="M241" i="18" s="1"/>
  <c r="M242" i="18" s="1"/>
  <c r="M243" i="18" s="1"/>
  <c r="M244" i="18" s="1"/>
  <c r="M245" i="18" s="1"/>
  <c r="M246" i="18" s="1"/>
  <c r="M247" i="18" s="1"/>
  <c r="M248" i="18" s="1"/>
  <c r="M249" i="18" s="1"/>
  <c r="M250" i="18" s="1"/>
  <c r="M251" i="18" s="1"/>
  <c r="M252" i="18" s="1"/>
  <c r="M253" i="18" s="1"/>
  <c r="M254" i="18" s="1"/>
  <c r="M255" i="18" s="1"/>
  <c r="M256" i="18" s="1"/>
  <c r="M257" i="18" s="1"/>
  <c r="M258" i="18" s="1"/>
  <c r="M259" i="18" s="1"/>
  <c r="M260" i="18" s="1"/>
  <c r="M177" i="18"/>
  <c r="M41" i="18"/>
  <c r="U64" i="18"/>
  <c r="C65" i="18"/>
  <c r="P8" i="17"/>
  <c r="P10" i="17" s="1"/>
  <c r="P9" i="17"/>
  <c r="O36" i="17"/>
  <c r="O32" i="17"/>
  <c r="O28" i="17"/>
  <c r="O37" i="17"/>
  <c r="O33" i="17"/>
  <c r="O29" i="17"/>
  <c r="O38" i="17"/>
  <c r="O34" i="17"/>
  <c r="O30" i="17"/>
  <c r="O35" i="17"/>
  <c r="O31" i="17"/>
  <c r="O27" i="17"/>
  <c r="N190" i="17"/>
  <c r="N191" i="17" s="1"/>
  <c r="N192" i="17" s="1"/>
  <c r="N193" i="17" s="1"/>
  <c r="N194" i="17" s="1"/>
  <c r="N195" i="17" s="1"/>
  <c r="N196" i="17" s="1"/>
  <c r="N197" i="17" s="1"/>
  <c r="N198" i="17" s="1"/>
  <c r="N199" i="17" s="1"/>
  <c r="N200" i="17" s="1"/>
  <c r="N201" i="17" s="1"/>
  <c r="N202" i="17" s="1"/>
  <c r="N203" i="17" s="1"/>
  <c r="N204" i="17" s="1"/>
  <c r="N205" i="17" s="1"/>
  <c r="N206" i="17" s="1"/>
  <c r="N207" i="17" s="1"/>
  <c r="N208" i="17" s="1"/>
  <c r="N209" i="17" s="1"/>
  <c r="N210" i="17" s="1"/>
  <c r="N211" i="17" s="1"/>
  <c r="N212" i="17" s="1"/>
  <c r="N213" i="17" s="1"/>
  <c r="N214" i="17" s="1"/>
  <c r="N215" i="17" s="1"/>
  <c r="N216" i="17" s="1"/>
  <c r="N217" i="17" s="1"/>
  <c r="N218" i="17" s="1"/>
  <c r="N219" i="17" s="1"/>
  <c r="N220" i="17" s="1"/>
  <c r="N221" i="17" s="1"/>
  <c r="N222" i="17" s="1"/>
  <c r="N223" i="17" s="1"/>
  <c r="N224" i="17" s="1"/>
  <c r="N225" i="17" s="1"/>
  <c r="N226" i="17" s="1"/>
  <c r="N227" i="17" s="1"/>
  <c r="N228" i="17" s="1"/>
  <c r="N229" i="17" s="1"/>
  <c r="N230" i="17" s="1"/>
  <c r="N231" i="17" s="1"/>
  <c r="N232" i="17" s="1"/>
  <c r="N233" i="17" s="1"/>
  <c r="N234" i="17" s="1"/>
  <c r="N235" i="17" s="1"/>
  <c r="N236" i="17" s="1"/>
  <c r="N237" i="17" s="1"/>
  <c r="N238" i="17" s="1"/>
  <c r="N239" i="17" s="1"/>
  <c r="N240" i="17" s="1"/>
  <c r="N241" i="17" s="1"/>
  <c r="N242" i="17" s="1"/>
  <c r="N243" i="17" s="1"/>
  <c r="N244" i="17" s="1"/>
  <c r="N245" i="17" s="1"/>
  <c r="N246" i="17" s="1"/>
  <c r="N247" i="17" s="1"/>
  <c r="N248" i="17" s="1"/>
  <c r="N249" i="17" s="1"/>
  <c r="N250" i="17" s="1"/>
  <c r="N251" i="17" s="1"/>
  <c r="N252" i="17" s="1"/>
  <c r="N253" i="17" s="1"/>
  <c r="N254" i="17" s="1"/>
  <c r="N255" i="17" s="1"/>
  <c r="N256" i="17" s="1"/>
  <c r="N257" i="17" s="1"/>
  <c r="N258" i="17" s="1"/>
  <c r="N259" i="17" s="1"/>
  <c r="N260" i="17" s="1"/>
  <c r="N189" i="17"/>
  <c r="N41" i="17"/>
  <c r="X174" i="17"/>
  <c r="X166" i="17"/>
  <c r="X178" i="17" s="1"/>
  <c r="Y171" i="17"/>
  <c r="W182" i="17"/>
  <c r="N3" i="17"/>
  <c r="W181" i="17"/>
  <c r="X169" i="17"/>
  <c r="X175" i="17"/>
  <c r="X187" i="17" s="1"/>
  <c r="X184" i="17"/>
  <c r="Y165" i="17"/>
  <c r="Q262" i="17"/>
  <c r="Q44" i="17"/>
  <c r="Q6" i="17"/>
  <c r="Q7" i="17" s="1"/>
  <c r="R1" i="17"/>
  <c r="X165" i="17"/>
  <c r="X177" i="17" s="1"/>
  <c r="Y170" i="17"/>
  <c r="Y168" i="17"/>
  <c r="Y172" i="17"/>
  <c r="W183" i="17"/>
  <c r="Y163" i="17"/>
  <c r="Y160" i="17"/>
  <c r="Y159" i="17"/>
  <c r="X186" i="17"/>
  <c r="X170" i="17"/>
  <c r="Y167" i="17"/>
  <c r="U65" i="17"/>
  <c r="C66" i="17"/>
  <c r="O26" i="17"/>
  <c r="O200" i="17" s="1"/>
  <c r="O24" i="17"/>
  <c r="O198" i="17" s="1"/>
  <c r="O22" i="17"/>
  <c r="O196" i="17" s="1"/>
  <c r="O20" i="17"/>
  <c r="O194" i="17" s="1"/>
  <c r="O18" i="17"/>
  <c r="O192" i="17" s="1"/>
  <c r="O16" i="17"/>
  <c r="O190" i="17" s="1"/>
  <c r="O25" i="17"/>
  <c r="O199" i="17" s="1"/>
  <c r="O23" i="17"/>
  <c r="O197" i="17" s="1"/>
  <c r="O21" i="17"/>
  <c r="O195" i="17" s="1"/>
  <c r="O19" i="17"/>
  <c r="O193" i="17" s="1"/>
  <c r="O17" i="17"/>
  <c r="O191" i="17" s="1"/>
  <c r="O15" i="17"/>
  <c r="W189" i="17" s="1"/>
  <c r="X189" i="17" s="1"/>
  <c r="W188" i="17"/>
  <c r="N177" i="17"/>
  <c r="N40" i="17"/>
  <c r="N42" i="17" s="1"/>
  <c r="W180" i="17"/>
  <c r="Y169" i="17"/>
  <c r="X176" i="17"/>
  <c r="W179" i="17"/>
  <c r="Y164" i="17"/>
  <c r="V159" i="16"/>
  <c r="W159" i="16" s="1"/>
  <c r="X135" i="16"/>
  <c r="X141" i="16"/>
  <c r="M15" i="16"/>
  <c r="M22" i="16"/>
  <c r="M172" i="16" s="1"/>
  <c r="M18" i="16"/>
  <c r="M168" i="16" s="1"/>
  <c r="M26" i="16"/>
  <c r="M176" i="16" s="1"/>
  <c r="M23" i="16"/>
  <c r="M173" i="16" s="1"/>
  <c r="M19" i="16"/>
  <c r="M169" i="16" s="1"/>
  <c r="M16" i="16"/>
  <c r="M166" i="16" s="1"/>
  <c r="M24" i="16"/>
  <c r="M174" i="16" s="1"/>
  <c r="M20" i="16"/>
  <c r="M170" i="16" s="1"/>
  <c r="M25" i="16"/>
  <c r="M175" i="16" s="1"/>
  <c r="M21" i="16"/>
  <c r="M171" i="16" s="1"/>
  <c r="M17" i="16"/>
  <c r="M167" i="16" s="1"/>
  <c r="V163" i="16"/>
  <c r="W163" i="16" s="1"/>
  <c r="V160" i="16"/>
  <c r="W160" i="16" s="1"/>
  <c r="V167" i="16"/>
  <c r="W167" i="16" s="1"/>
  <c r="V174" i="16"/>
  <c r="M37" i="16"/>
  <c r="M38" i="16"/>
  <c r="M34" i="16"/>
  <c r="M33" i="16"/>
  <c r="M32" i="16"/>
  <c r="M31" i="16"/>
  <c r="M30" i="16"/>
  <c r="M29" i="16"/>
  <c r="M28" i="16"/>
  <c r="M36" i="16"/>
  <c r="M35" i="16"/>
  <c r="M27" i="16"/>
  <c r="C65" i="16"/>
  <c r="U64" i="16"/>
  <c r="N9" i="16"/>
  <c r="N8" i="16"/>
  <c r="N10" i="16" s="1"/>
  <c r="V158" i="16"/>
  <c r="W158" i="16" s="1"/>
  <c r="V164" i="16"/>
  <c r="W164" i="16" s="1"/>
  <c r="O263" i="16"/>
  <c r="O44" i="16"/>
  <c r="O6" i="16"/>
  <c r="O7" i="16" s="1"/>
  <c r="P1" i="16"/>
  <c r="L153" i="16"/>
  <c r="L40" i="16"/>
  <c r="L42" i="16" s="1"/>
  <c r="X146" i="16"/>
  <c r="V156" i="16"/>
  <c r="W156" i="16" s="1"/>
  <c r="X145" i="16"/>
  <c r="V165" i="16"/>
  <c r="W165" i="16" s="1"/>
  <c r="L166" i="16"/>
  <c r="L167" i="16" s="1"/>
  <c r="L168" i="16" s="1"/>
  <c r="L169" i="16" s="1"/>
  <c r="L170" i="16" s="1"/>
  <c r="L171" i="16" s="1"/>
  <c r="L172" i="16" s="1"/>
  <c r="L173" i="16" s="1"/>
  <c r="L174" i="16" s="1"/>
  <c r="L175" i="16" s="1"/>
  <c r="L176" i="16" s="1"/>
  <c r="L177" i="16" s="1"/>
  <c r="L178" i="16" s="1"/>
  <c r="L179" i="16" s="1"/>
  <c r="L180" i="16" s="1"/>
  <c r="L181" i="16" s="1"/>
  <c r="L182" i="16" s="1"/>
  <c r="L183" i="16" s="1"/>
  <c r="L184" i="16" s="1"/>
  <c r="L185" i="16" s="1"/>
  <c r="L186" i="16" s="1"/>
  <c r="L187" i="16" s="1"/>
  <c r="L188" i="16" s="1"/>
  <c r="L189" i="16" s="1"/>
  <c r="L190" i="16" s="1"/>
  <c r="L191" i="16" s="1"/>
  <c r="L192" i="16" s="1"/>
  <c r="L193" i="16" s="1"/>
  <c r="L194" i="16" s="1"/>
  <c r="L195" i="16" s="1"/>
  <c r="L196" i="16" s="1"/>
  <c r="L197" i="16" s="1"/>
  <c r="L198" i="16" s="1"/>
  <c r="L199" i="16" s="1"/>
  <c r="L200" i="16" s="1"/>
  <c r="L201" i="16" s="1"/>
  <c r="L202" i="16" s="1"/>
  <c r="L203" i="16" s="1"/>
  <c r="L204" i="16" s="1"/>
  <c r="L205" i="16" s="1"/>
  <c r="L206" i="16" s="1"/>
  <c r="L207" i="16" s="1"/>
  <c r="L208" i="16" s="1"/>
  <c r="L209" i="16" s="1"/>
  <c r="L210" i="16" s="1"/>
  <c r="L211" i="16" s="1"/>
  <c r="L212" i="16" s="1"/>
  <c r="L213" i="16" s="1"/>
  <c r="L214" i="16" s="1"/>
  <c r="L215" i="16" s="1"/>
  <c r="L216" i="16" s="1"/>
  <c r="L217" i="16" s="1"/>
  <c r="L218" i="16" s="1"/>
  <c r="L219" i="16" s="1"/>
  <c r="L220" i="16" s="1"/>
  <c r="L221" i="16" s="1"/>
  <c r="L222" i="16" s="1"/>
  <c r="L223" i="16" s="1"/>
  <c r="L224" i="16" s="1"/>
  <c r="L225" i="16" s="1"/>
  <c r="L226" i="16" s="1"/>
  <c r="L227" i="16" s="1"/>
  <c r="L228" i="16" s="1"/>
  <c r="L229" i="16" s="1"/>
  <c r="L230" i="16" s="1"/>
  <c r="L231" i="16" s="1"/>
  <c r="L232" i="16" s="1"/>
  <c r="L233" i="16" s="1"/>
  <c r="L234" i="16" s="1"/>
  <c r="L235" i="16" s="1"/>
  <c r="L236" i="16" s="1"/>
  <c r="L237" i="16" s="1"/>
  <c r="L238" i="16" s="1"/>
  <c r="L239" i="16" s="1"/>
  <c r="L240" i="16" s="1"/>
  <c r="L241" i="16" s="1"/>
  <c r="L242" i="16" s="1"/>
  <c r="L243" i="16" s="1"/>
  <c r="L244" i="16" s="1"/>
  <c r="L245" i="16" s="1"/>
  <c r="L246" i="16" s="1"/>
  <c r="L247" i="16" s="1"/>
  <c r="L248" i="16" s="1"/>
  <c r="L249" i="16" s="1"/>
  <c r="L250" i="16" s="1"/>
  <c r="L251" i="16" s="1"/>
  <c r="L252" i="16" s="1"/>
  <c r="L253" i="16" s="1"/>
  <c r="L254" i="16" s="1"/>
  <c r="L255" i="16" s="1"/>
  <c r="L256" i="16" s="1"/>
  <c r="L257" i="16" s="1"/>
  <c r="L258" i="16" s="1"/>
  <c r="L259" i="16" s="1"/>
  <c r="L260" i="16" s="1"/>
  <c r="L165" i="16"/>
  <c r="L41" i="16"/>
  <c r="V168" i="16"/>
  <c r="W168" i="16" s="1"/>
  <c r="V172" i="16"/>
  <c r="W172" i="16" s="1"/>
  <c r="V162" i="16"/>
  <c r="W162" i="16" s="1"/>
  <c r="X136" i="16"/>
  <c r="V157" i="16"/>
  <c r="W157" i="16" s="1"/>
  <c r="X142" i="16"/>
  <c r="V154" i="16"/>
  <c r="W154" i="16" s="1"/>
  <c r="X157" i="16" s="1"/>
  <c r="X147" i="16"/>
  <c r="X139" i="16"/>
  <c r="N3" i="15"/>
  <c r="C66" i="15"/>
  <c r="U65" i="15"/>
  <c r="X123" i="15"/>
  <c r="V161" i="14"/>
  <c r="N8" i="14"/>
  <c r="N10" i="14" s="1"/>
  <c r="N9" i="14"/>
  <c r="W155" i="14"/>
  <c r="W146" i="14"/>
  <c r="M16" i="14"/>
  <c r="M166" i="14" s="1"/>
  <c r="M18" i="14"/>
  <c r="M168" i="14" s="1"/>
  <c r="M20" i="14"/>
  <c r="M170" i="14" s="1"/>
  <c r="M22" i="14"/>
  <c r="M172" i="14" s="1"/>
  <c r="M24" i="14"/>
  <c r="M174" i="14" s="1"/>
  <c r="M26" i="14"/>
  <c r="M176" i="14" s="1"/>
  <c r="M15" i="14"/>
  <c r="M17" i="14"/>
  <c r="M167" i="14" s="1"/>
  <c r="M19" i="14"/>
  <c r="M169" i="14" s="1"/>
  <c r="M21" i="14"/>
  <c r="M171" i="14" s="1"/>
  <c r="M23" i="14"/>
  <c r="M173" i="14" s="1"/>
  <c r="M25" i="14"/>
  <c r="M175" i="14" s="1"/>
  <c r="W151" i="14"/>
  <c r="V158" i="14"/>
  <c r="W141" i="14"/>
  <c r="W153" i="14" s="1"/>
  <c r="X146" i="14"/>
  <c r="X144" i="14"/>
  <c r="X145" i="14"/>
  <c r="W152" i="14"/>
  <c r="W164" i="14" s="1"/>
  <c r="V170" i="14"/>
  <c r="V162" i="14"/>
  <c r="M27" i="14"/>
  <c r="M30" i="14"/>
  <c r="M34" i="14"/>
  <c r="M38" i="14"/>
  <c r="M29" i="14"/>
  <c r="M32" i="14"/>
  <c r="M35" i="14"/>
  <c r="M37" i="14"/>
  <c r="M31" i="14"/>
  <c r="M36" i="14"/>
  <c r="M28" i="14"/>
  <c r="M33" i="14"/>
  <c r="X137" i="14"/>
  <c r="X139" i="14"/>
  <c r="P1" i="14"/>
  <c r="O6" i="14"/>
  <c r="O7" i="14" s="1"/>
  <c r="O44" i="14"/>
  <c r="O262" i="14"/>
  <c r="V174" i="14"/>
  <c r="L41" i="14"/>
  <c r="V165" i="14"/>
  <c r="L165" i="14"/>
  <c r="L166" i="14"/>
  <c r="L167" i="14" s="1"/>
  <c r="L168" i="14" s="1"/>
  <c r="L169" i="14" s="1"/>
  <c r="L170" i="14" s="1"/>
  <c r="L171" i="14" s="1"/>
  <c r="L172" i="14" s="1"/>
  <c r="L173" i="14" s="1"/>
  <c r="L174" i="14" s="1"/>
  <c r="L175" i="14" s="1"/>
  <c r="L176" i="14" s="1"/>
  <c r="L177" i="14" s="1"/>
  <c r="L178" i="14" s="1"/>
  <c r="L179" i="14" s="1"/>
  <c r="L180" i="14" s="1"/>
  <c r="L181" i="14" s="1"/>
  <c r="L182" i="14" s="1"/>
  <c r="L183" i="14" s="1"/>
  <c r="L184" i="14" s="1"/>
  <c r="L185" i="14" s="1"/>
  <c r="L186" i="14" s="1"/>
  <c r="L187" i="14" s="1"/>
  <c r="L188" i="14" s="1"/>
  <c r="L189" i="14" s="1"/>
  <c r="L190" i="14" s="1"/>
  <c r="L191" i="14" s="1"/>
  <c r="L192" i="14" s="1"/>
  <c r="L193" i="14" s="1"/>
  <c r="L194" i="14" s="1"/>
  <c r="L195" i="14" s="1"/>
  <c r="L196" i="14" s="1"/>
  <c r="L197" i="14" s="1"/>
  <c r="L198" i="14" s="1"/>
  <c r="L199" i="14" s="1"/>
  <c r="L200" i="14" s="1"/>
  <c r="L201" i="14" s="1"/>
  <c r="L202" i="14" s="1"/>
  <c r="L203" i="14" s="1"/>
  <c r="L204" i="14" s="1"/>
  <c r="L205" i="14" s="1"/>
  <c r="L206" i="14" s="1"/>
  <c r="L207" i="14" s="1"/>
  <c r="L208" i="14" s="1"/>
  <c r="L209" i="14" s="1"/>
  <c r="L210" i="14" s="1"/>
  <c r="L211" i="14" s="1"/>
  <c r="L212" i="14" s="1"/>
  <c r="L213" i="14" s="1"/>
  <c r="L214" i="14" s="1"/>
  <c r="L215" i="14" s="1"/>
  <c r="L216" i="14" s="1"/>
  <c r="L217" i="14" s="1"/>
  <c r="L218" i="14" s="1"/>
  <c r="L219" i="14" s="1"/>
  <c r="L220" i="14" s="1"/>
  <c r="L221" i="14" s="1"/>
  <c r="L222" i="14" s="1"/>
  <c r="L223" i="14" s="1"/>
  <c r="L224" i="14" s="1"/>
  <c r="L225" i="14" s="1"/>
  <c r="L226" i="14" s="1"/>
  <c r="L227" i="14" s="1"/>
  <c r="L228" i="14" s="1"/>
  <c r="L229" i="14" s="1"/>
  <c r="L230" i="14" s="1"/>
  <c r="L231" i="14" s="1"/>
  <c r="L232" i="14" s="1"/>
  <c r="L233" i="14" s="1"/>
  <c r="L234" i="14" s="1"/>
  <c r="L235" i="14" s="1"/>
  <c r="L236" i="14" s="1"/>
  <c r="L237" i="14" s="1"/>
  <c r="L238" i="14" s="1"/>
  <c r="L239" i="14" s="1"/>
  <c r="L240" i="14" s="1"/>
  <c r="L241" i="14" s="1"/>
  <c r="L242" i="14" s="1"/>
  <c r="L243" i="14" s="1"/>
  <c r="L244" i="14" s="1"/>
  <c r="L245" i="14" s="1"/>
  <c r="L246" i="14" s="1"/>
  <c r="L247" i="14" s="1"/>
  <c r="L248" i="14" s="1"/>
  <c r="L249" i="14" s="1"/>
  <c r="L250" i="14" s="1"/>
  <c r="L251" i="14" s="1"/>
  <c r="L252" i="14" s="1"/>
  <c r="L253" i="14" s="1"/>
  <c r="L254" i="14" s="1"/>
  <c r="L255" i="14" s="1"/>
  <c r="L256" i="14" s="1"/>
  <c r="L257" i="14" s="1"/>
  <c r="L258" i="14" s="1"/>
  <c r="L259" i="14" s="1"/>
  <c r="L260" i="14" s="1"/>
  <c r="L40" i="14"/>
  <c r="L42" i="14" s="1"/>
  <c r="L153" i="14"/>
  <c r="X140" i="14"/>
  <c r="W147" i="14"/>
  <c r="W159" i="14" s="1"/>
  <c r="W144" i="14"/>
  <c r="W160" i="14"/>
  <c r="C66" i="14"/>
  <c r="U65" i="14"/>
  <c r="V172" i="14"/>
  <c r="V175" i="14"/>
  <c r="V163" i="14"/>
  <c r="X135" i="14"/>
  <c r="X147" i="14"/>
  <c r="X138" i="14"/>
  <c r="W145" i="14"/>
  <c r="W157" i="14" s="1"/>
  <c r="V154" i="14"/>
  <c r="G133" i="9"/>
  <c r="Y176" i="17" l="1"/>
  <c r="W190" i="17"/>
  <c r="W199" i="17"/>
  <c r="X199" i="17" s="1"/>
  <c r="W191" i="17"/>
  <c r="Z164" i="17"/>
  <c r="W193" i="17"/>
  <c r="W192" i="17"/>
  <c r="O3" i="18"/>
  <c r="Z140" i="19"/>
  <c r="W176" i="19"/>
  <c r="X176" i="19" s="1"/>
  <c r="X132" i="15"/>
  <c r="X133" i="15"/>
  <c r="V162" i="15"/>
  <c r="W162" i="15" s="1"/>
  <c r="V159" i="15"/>
  <c r="W159" i="15" s="1"/>
  <c r="V160" i="15"/>
  <c r="W160" i="15" s="1"/>
  <c r="X130" i="15"/>
  <c r="L165" i="15"/>
  <c r="L41" i="15"/>
  <c r="L166" i="15"/>
  <c r="L167" i="15" s="1"/>
  <c r="L168" i="15" s="1"/>
  <c r="L169" i="15" s="1"/>
  <c r="L170" i="15" s="1"/>
  <c r="L171" i="15" s="1"/>
  <c r="L172" i="15" s="1"/>
  <c r="L173" i="15" s="1"/>
  <c r="L174" i="15" s="1"/>
  <c r="L175" i="15" s="1"/>
  <c r="L176" i="15" s="1"/>
  <c r="L177" i="15" s="1"/>
  <c r="L178" i="15" s="1"/>
  <c r="L179" i="15" s="1"/>
  <c r="L180" i="15" s="1"/>
  <c r="L181" i="15" s="1"/>
  <c r="L182" i="15" s="1"/>
  <c r="L183" i="15" s="1"/>
  <c r="L184" i="15" s="1"/>
  <c r="L185" i="15" s="1"/>
  <c r="L186" i="15" s="1"/>
  <c r="L187" i="15" s="1"/>
  <c r="L188" i="15" s="1"/>
  <c r="L189" i="15" s="1"/>
  <c r="L190" i="15" s="1"/>
  <c r="L191" i="15" s="1"/>
  <c r="L192" i="15" s="1"/>
  <c r="L193" i="15" s="1"/>
  <c r="L194" i="15" s="1"/>
  <c r="L195" i="15" s="1"/>
  <c r="L196" i="15" s="1"/>
  <c r="L197" i="15" s="1"/>
  <c r="L198" i="15" s="1"/>
  <c r="L199" i="15" s="1"/>
  <c r="L200" i="15" s="1"/>
  <c r="L201" i="15" s="1"/>
  <c r="L202" i="15" s="1"/>
  <c r="L203" i="15" s="1"/>
  <c r="L204" i="15" s="1"/>
  <c r="L205" i="15" s="1"/>
  <c r="L206" i="15" s="1"/>
  <c r="L207" i="15" s="1"/>
  <c r="L208" i="15" s="1"/>
  <c r="L209" i="15" s="1"/>
  <c r="L210" i="15" s="1"/>
  <c r="L211" i="15" s="1"/>
  <c r="L212" i="15" s="1"/>
  <c r="L213" i="15" s="1"/>
  <c r="L214" i="15" s="1"/>
  <c r="L215" i="15" s="1"/>
  <c r="L216" i="15" s="1"/>
  <c r="L217" i="15" s="1"/>
  <c r="L218" i="15" s="1"/>
  <c r="L219" i="15" s="1"/>
  <c r="L220" i="15" s="1"/>
  <c r="L221" i="15" s="1"/>
  <c r="L222" i="15" s="1"/>
  <c r="L223" i="15" s="1"/>
  <c r="L224" i="15" s="1"/>
  <c r="L225" i="15" s="1"/>
  <c r="L226" i="15" s="1"/>
  <c r="L227" i="15" s="1"/>
  <c r="L228" i="15" s="1"/>
  <c r="L229" i="15" s="1"/>
  <c r="L230" i="15" s="1"/>
  <c r="L231" i="15" s="1"/>
  <c r="L232" i="15" s="1"/>
  <c r="L233" i="15" s="1"/>
  <c r="L234" i="15" s="1"/>
  <c r="L235" i="15" s="1"/>
  <c r="L236" i="15" s="1"/>
  <c r="L237" i="15" s="1"/>
  <c r="L238" i="15" s="1"/>
  <c r="L239" i="15" s="1"/>
  <c r="L240" i="15" s="1"/>
  <c r="L241" i="15" s="1"/>
  <c r="L242" i="15" s="1"/>
  <c r="L243" i="15" s="1"/>
  <c r="L244" i="15" s="1"/>
  <c r="L245" i="15" s="1"/>
  <c r="L246" i="15" s="1"/>
  <c r="L247" i="15" s="1"/>
  <c r="L248" i="15" s="1"/>
  <c r="L249" i="15" s="1"/>
  <c r="L250" i="15" s="1"/>
  <c r="L251" i="15" s="1"/>
  <c r="L252" i="15" s="1"/>
  <c r="L253" i="15" s="1"/>
  <c r="L254" i="15" s="1"/>
  <c r="L255" i="15" s="1"/>
  <c r="L256" i="15" s="1"/>
  <c r="L257" i="15" s="1"/>
  <c r="L258" i="15" s="1"/>
  <c r="L259" i="15" s="1"/>
  <c r="L260" i="15" s="1"/>
  <c r="L153" i="15"/>
  <c r="L40" i="15"/>
  <c r="L42" i="15" s="1"/>
  <c r="V156" i="15"/>
  <c r="W156" i="15" s="1"/>
  <c r="M23" i="15"/>
  <c r="M173" i="15" s="1"/>
  <c r="M15" i="15"/>
  <c r="M26" i="15"/>
  <c r="M176" i="15" s="1"/>
  <c r="M18" i="15"/>
  <c r="M168" i="15" s="1"/>
  <c r="M21" i="15"/>
  <c r="M171" i="15" s="1"/>
  <c r="M22" i="15"/>
  <c r="M172" i="15" s="1"/>
  <c r="M25" i="15"/>
  <c r="M175" i="15" s="1"/>
  <c r="M20" i="15"/>
  <c r="M170" i="15" s="1"/>
  <c r="M24" i="15"/>
  <c r="M174" i="15" s="1"/>
  <c r="M16" i="15"/>
  <c r="M166" i="15" s="1"/>
  <c r="M19" i="15"/>
  <c r="M169" i="15" s="1"/>
  <c r="M17" i="15"/>
  <c r="M167" i="15" s="1"/>
  <c r="N8" i="15"/>
  <c r="N10" i="15" s="1"/>
  <c r="N9" i="15"/>
  <c r="W154" i="15"/>
  <c r="V164" i="15"/>
  <c r="W164" i="15" s="1"/>
  <c r="V157" i="15"/>
  <c r="V155" i="15"/>
  <c r="W155" i="15" s="1"/>
  <c r="O44" i="15"/>
  <c r="O6" i="15"/>
  <c r="O7" i="15" s="1"/>
  <c r="P1" i="15"/>
  <c r="O262" i="15"/>
  <c r="V175" i="15"/>
  <c r="V158" i="15"/>
  <c r="W158" i="15" s="1"/>
  <c r="V163" i="15"/>
  <c r="W163" i="15" s="1"/>
  <c r="V169" i="15"/>
  <c r="V166" i="15"/>
  <c r="W166" i="15" s="1"/>
  <c r="V153" i="15"/>
  <c r="W153" i="15" s="1"/>
  <c r="X146" i="15" s="1"/>
  <c r="M34" i="15"/>
  <c r="M36" i="15"/>
  <c r="M37" i="15"/>
  <c r="M32" i="15"/>
  <c r="M27" i="15"/>
  <c r="M28" i="15"/>
  <c r="M29" i="15"/>
  <c r="M30" i="15"/>
  <c r="M33" i="15"/>
  <c r="M38" i="15"/>
  <c r="M35" i="15"/>
  <c r="M31" i="15"/>
  <c r="W156" i="14"/>
  <c r="X153" i="14"/>
  <c r="V173" i="14"/>
  <c r="V166" i="14"/>
  <c r="X160" i="14" s="1"/>
  <c r="X150" i="14"/>
  <c r="Y140" i="14"/>
  <c r="X155" i="14"/>
  <c r="X151" i="14"/>
  <c r="X149" i="14"/>
  <c r="L166" i="20"/>
  <c r="L167" i="20" s="1"/>
  <c r="L168" i="20" s="1"/>
  <c r="L169" i="20" s="1"/>
  <c r="L170" i="20" s="1"/>
  <c r="L171" i="20" s="1"/>
  <c r="L172" i="20" s="1"/>
  <c r="L173" i="20" s="1"/>
  <c r="L174" i="20" s="1"/>
  <c r="L175" i="20" s="1"/>
  <c r="L176" i="20" s="1"/>
  <c r="L177" i="20" s="1"/>
  <c r="L178" i="20" s="1"/>
  <c r="L179" i="20" s="1"/>
  <c r="L180" i="20" s="1"/>
  <c r="L181" i="20" s="1"/>
  <c r="L182" i="20" s="1"/>
  <c r="L183" i="20" s="1"/>
  <c r="L184" i="20" s="1"/>
  <c r="L185" i="20" s="1"/>
  <c r="L186" i="20" s="1"/>
  <c r="L187" i="20" s="1"/>
  <c r="L188" i="20" s="1"/>
  <c r="L189" i="20" s="1"/>
  <c r="L190" i="20" s="1"/>
  <c r="L191" i="20" s="1"/>
  <c r="L192" i="20" s="1"/>
  <c r="L193" i="20" s="1"/>
  <c r="L194" i="20" s="1"/>
  <c r="L195" i="20" s="1"/>
  <c r="L196" i="20" s="1"/>
  <c r="L197" i="20" s="1"/>
  <c r="L198" i="20" s="1"/>
  <c r="L199" i="20" s="1"/>
  <c r="L200" i="20" s="1"/>
  <c r="L201" i="20" s="1"/>
  <c r="L202" i="20" s="1"/>
  <c r="L203" i="20" s="1"/>
  <c r="L204" i="20" s="1"/>
  <c r="L205" i="20" s="1"/>
  <c r="L206" i="20" s="1"/>
  <c r="L207" i="20" s="1"/>
  <c r="L208" i="20" s="1"/>
  <c r="L209" i="20" s="1"/>
  <c r="L210" i="20" s="1"/>
  <c r="L211" i="20" s="1"/>
  <c r="L212" i="20" s="1"/>
  <c r="L213" i="20" s="1"/>
  <c r="L214" i="20" s="1"/>
  <c r="L215" i="20" s="1"/>
  <c r="L216" i="20" s="1"/>
  <c r="L217" i="20" s="1"/>
  <c r="L218" i="20" s="1"/>
  <c r="L219" i="20" s="1"/>
  <c r="L220" i="20" s="1"/>
  <c r="L221" i="20" s="1"/>
  <c r="L222" i="20" s="1"/>
  <c r="L223" i="20" s="1"/>
  <c r="L224" i="20" s="1"/>
  <c r="L225" i="20" s="1"/>
  <c r="L226" i="20" s="1"/>
  <c r="L227" i="20" s="1"/>
  <c r="L228" i="20" s="1"/>
  <c r="L229" i="20" s="1"/>
  <c r="L230" i="20" s="1"/>
  <c r="L231" i="20" s="1"/>
  <c r="L232" i="20" s="1"/>
  <c r="L233" i="20" s="1"/>
  <c r="L234" i="20" s="1"/>
  <c r="L235" i="20" s="1"/>
  <c r="L236" i="20" s="1"/>
  <c r="L237" i="20" s="1"/>
  <c r="L238" i="20" s="1"/>
  <c r="L239" i="20" s="1"/>
  <c r="L240" i="20" s="1"/>
  <c r="L241" i="20" s="1"/>
  <c r="L242" i="20" s="1"/>
  <c r="L243" i="20" s="1"/>
  <c r="L244" i="20" s="1"/>
  <c r="L245" i="20" s="1"/>
  <c r="L246" i="20" s="1"/>
  <c r="L247" i="20" s="1"/>
  <c r="L248" i="20" s="1"/>
  <c r="L249" i="20" s="1"/>
  <c r="L250" i="20" s="1"/>
  <c r="L251" i="20" s="1"/>
  <c r="L252" i="20" s="1"/>
  <c r="L253" i="20" s="1"/>
  <c r="L254" i="20" s="1"/>
  <c r="L255" i="20" s="1"/>
  <c r="L256" i="20" s="1"/>
  <c r="L257" i="20" s="1"/>
  <c r="L258" i="20" s="1"/>
  <c r="L259" i="20" s="1"/>
  <c r="L260" i="20" s="1"/>
  <c r="L165" i="20"/>
  <c r="L41" i="20"/>
  <c r="O262" i="20"/>
  <c r="O44" i="20"/>
  <c r="O6" i="20"/>
  <c r="O7" i="20" s="1"/>
  <c r="P1" i="20"/>
  <c r="C66" i="20"/>
  <c r="U65" i="20"/>
  <c r="P3" i="20"/>
  <c r="M38" i="20"/>
  <c r="M34" i="20"/>
  <c r="M35" i="20"/>
  <c r="M31" i="20"/>
  <c r="M27" i="20"/>
  <c r="M36" i="20"/>
  <c r="M37" i="20"/>
  <c r="M33" i="20"/>
  <c r="M29" i="20"/>
  <c r="M32" i="20"/>
  <c r="M30" i="20"/>
  <c r="M28" i="20"/>
  <c r="N8" i="20"/>
  <c r="N10" i="20" s="1"/>
  <c r="N9" i="20"/>
  <c r="L153" i="20"/>
  <c r="L40" i="20"/>
  <c r="L42" i="20" s="1"/>
  <c r="M23" i="20"/>
  <c r="M173" i="20" s="1"/>
  <c r="M19" i="20"/>
  <c r="M169" i="20" s="1"/>
  <c r="M15" i="20"/>
  <c r="M26" i="20"/>
  <c r="M176" i="20" s="1"/>
  <c r="M22" i="20"/>
  <c r="M172" i="20" s="1"/>
  <c r="M18" i="20"/>
  <c r="M168" i="20" s="1"/>
  <c r="M25" i="20"/>
  <c r="M175" i="20" s="1"/>
  <c r="M21" i="20"/>
  <c r="M171" i="20" s="1"/>
  <c r="M17" i="20"/>
  <c r="M167" i="20" s="1"/>
  <c r="M24" i="20"/>
  <c r="M174" i="20" s="1"/>
  <c r="M20" i="20"/>
  <c r="M170" i="20" s="1"/>
  <c r="M16" i="20"/>
  <c r="M166" i="20" s="1"/>
  <c r="X165" i="19"/>
  <c r="Y159" i="19"/>
  <c r="X154" i="19"/>
  <c r="X166" i="19" s="1"/>
  <c r="N38" i="19"/>
  <c r="N34" i="19"/>
  <c r="N30" i="19"/>
  <c r="N35" i="19"/>
  <c r="N31" i="19"/>
  <c r="N27" i="19"/>
  <c r="N36" i="19"/>
  <c r="N32" i="19"/>
  <c r="N28" i="19"/>
  <c r="N37" i="19"/>
  <c r="N33" i="19"/>
  <c r="N29" i="19"/>
  <c r="W170" i="19"/>
  <c r="Y153" i="19"/>
  <c r="Y148" i="19"/>
  <c r="Y156" i="19"/>
  <c r="O8" i="19"/>
  <c r="O10" i="19" s="1"/>
  <c r="O9" i="19"/>
  <c r="X162" i="19"/>
  <c r="M165" i="19"/>
  <c r="M40" i="19"/>
  <c r="M42" i="19" s="1"/>
  <c r="U65" i="19"/>
  <c r="C66" i="19"/>
  <c r="N26" i="19"/>
  <c r="N188" i="19" s="1"/>
  <c r="N24" i="19"/>
  <c r="N186" i="19" s="1"/>
  <c r="N18" i="19"/>
  <c r="N180" i="19" s="1"/>
  <c r="N22" i="19"/>
  <c r="N184" i="19" s="1"/>
  <c r="N25" i="19"/>
  <c r="N187" i="19" s="1"/>
  <c r="N23" i="19"/>
  <c r="N185" i="19" s="1"/>
  <c r="N21" i="19"/>
  <c r="N183" i="19" s="1"/>
  <c r="N19" i="19"/>
  <c r="N181" i="19" s="1"/>
  <c r="N17" i="19"/>
  <c r="N179" i="19" s="1"/>
  <c r="N15" i="19"/>
  <c r="W177" i="19" s="1"/>
  <c r="N16" i="19"/>
  <c r="N178" i="19" s="1"/>
  <c r="N20" i="19"/>
  <c r="N182" i="19" s="1"/>
  <c r="W167" i="19"/>
  <c r="Y164" i="19" s="1"/>
  <c r="Y152" i="19"/>
  <c r="Y151" i="19"/>
  <c r="Y154" i="19"/>
  <c r="X156" i="19"/>
  <c r="Y161" i="19"/>
  <c r="P262" i="19"/>
  <c r="Q1" i="19"/>
  <c r="P44" i="19"/>
  <c r="P6" i="19"/>
  <c r="P7" i="19" s="1"/>
  <c r="Q3" i="19"/>
  <c r="X163" i="19"/>
  <c r="X175" i="19" s="1"/>
  <c r="W186" i="19"/>
  <c r="X186" i="19" s="1"/>
  <c r="W180" i="19"/>
  <c r="W183" i="19"/>
  <c r="X174" i="19"/>
  <c r="W173" i="19"/>
  <c r="Y160" i="19"/>
  <c r="Y150" i="19"/>
  <c r="X160" i="19"/>
  <c r="X172" i="19" s="1"/>
  <c r="X169" i="19"/>
  <c r="W168" i="19"/>
  <c r="M177" i="19"/>
  <c r="M178" i="19"/>
  <c r="M179" i="19" s="1"/>
  <c r="M180" i="19" s="1"/>
  <c r="M181" i="19" s="1"/>
  <c r="M182" i="19" s="1"/>
  <c r="M183" i="19" s="1"/>
  <c r="M184" i="19" s="1"/>
  <c r="M185" i="19" s="1"/>
  <c r="M186" i="19" s="1"/>
  <c r="M187" i="19" s="1"/>
  <c r="M188" i="19" s="1"/>
  <c r="M189" i="19" s="1"/>
  <c r="M190" i="19" s="1"/>
  <c r="M191" i="19" s="1"/>
  <c r="M192" i="19" s="1"/>
  <c r="M193" i="19" s="1"/>
  <c r="M194" i="19" s="1"/>
  <c r="M195" i="19" s="1"/>
  <c r="M196" i="19" s="1"/>
  <c r="M197" i="19" s="1"/>
  <c r="M198" i="19" s="1"/>
  <c r="M199" i="19" s="1"/>
  <c r="M200" i="19" s="1"/>
  <c r="M201" i="19" s="1"/>
  <c r="M202" i="19" s="1"/>
  <c r="M203" i="19" s="1"/>
  <c r="M204" i="19" s="1"/>
  <c r="M205" i="19" s="1"/>
  <c r="M206" i="19" s="1"/>
  <c r="M207" i="19" s="1"/>
  <c r="M208" i="19" s="1"/>
  <c r="M209" i="19" s="1"/>
  <c r="M210" i="19" s="1"/>
  <c r="M211" i="19" s="1"/>
  <c r="M212" i="19" s="1"/>
  <c r="M213" i="19" s="1"/>
  <c r="M214" i="19" s="1"/>
  <c r="M215" i="19" s="1"/>
  <c r="M216" i="19" s="1"/>
  <c r="M217" i="19" s="1"/>
  <c r="M218" i="19" s="1"/>
  <c r="M219" i="19" s="1"/>
  <c r="M220" i="19" s="1"/>
  <c r="M221" i="19" s="1"/>
  <c r="M222" i="19" s="1"/>
  <c r="M223" i="19" s="1"/>
  <c r="M224" i="19" s="1"/>
  <c r="M225" i="19" s="1"/>
  <c r="M226" i="19" s="1"/>
  <c r="M227" i="19" s="1"/>
  <c r="M228" i="19" s="1"/>
  <c r="M229" i="19" s="1"/>
  <c r="M230" i="19" s="1"/>
  <c r="M231" i="19" s="1"/>
  <c r="M232" i="19" s="1"/>
  <c r="M233" i="19" s="1"/>
  <c r="M234" i="19" s="1"/>
  <c r="M235" i="19" s="1"/>
  <c r="M236" i="19" s="1"/>
  <c r="M237" i="19" s="1"/>
  <c r="M238" i="19" s="1"/>
  <c r="M239" i="19" s="1"/>
  <c r="M240" i="19" s="1"/>
  <c r="M241" i="19" s="1"/>
  <c r="M242" i="19" s="1"/>
  <c r="M243" i="19" s="1"/>
  <c r="M244" i="19" s="1"/>
  <c r="M245" i="19" s="1"/>
  <c r="M246" i="19" s="1"/>
  <c r="M247" i="19" s="1"/>
  <c r="M248" i="19" s="1"/>
  <c r="M249" i="19" s="1"/>
  <c r="M250" i="19" s="1"/>
  <c r="M251" i="19" s="1"/>
  <c r="M252" i="19" s="1"/>
  <c r="M253" i="19" s="1"/>
  <c r="M254" i="19" s="1"/>
  <c r="M255" i="19" s="1"/>
  <c r="M256" i="19" s="1"/>
  <c r="M257" i="19" s="1"/>
  <c r="M258" i="19" s="1"/>
  <c r="M259" i="19" s="1"/>
  <c r="M260" i="19" s="1"/>
  <c r="M41" i="19"/>
  <c r="W184" i="19"/>
  <c r="W187" i="19"/>
  <c r="W171" i="19"/>
  <c r="Y157" i="19"/>
  <c r="Y155" i="19"/>
  <c r="Y149" i="19"/>
  <c r="Y158" i="19"/>
  <c r="N190" i="18"/>
  <c r="N191" i="18" s="1"/>
  <c r="N192" i="18" s="1"/>
  <c r="N193" i="18" s="1"/>
  <c r="N194" i="18" s="1"/>
  <c r="N195" i="18" s="1"/>
  <c r="N196" i="18" s="1"/>
  <c r="N197" i="18" s="1"/>
  <c r="N198" i="18" s="1"/>
  <c r="N199" i="18" s="1"/>
  <c r="N200" i="18" s="1"/>
  <c r="N201" i="18" s="1"/>
  <c r="N202" i="18" s="1"/>
  <c r="N203" i="18" s="1"/>
  <c r="N204" i="18" s="1"/>
  <c r="N205" i="18" s="1"/>
  <c r="N206" i="18" s="1"/>
  <c r="N207" i="18" s="1"/>
  <c r="N208" i="18" s="1"/>
  <c r="N209" i="18" s="1"/>
  <c r="N210" i="18" s="1"/>
  <c r="N211" i="18" s="1"/>
  <c r="N212" i="18" s="1"/>
  <c r="N213" i="18" s="1"/>
  <c r="N214" i="18" s="1"/>
  <c r="N215" i="18" s="1"/>
  <c r="N216" i="18" s="1"/>
  <c r="N217" i="18" s="1"/>
  <c r="N218" i="18" s="1"/>
  <c r="N219" i="18" s="1"/>
  <c r="N220" i="18" s="1"/>
  <c r="N221" i="18" s="1"/>
  <c r="N222" i="18" s="1"/>
  <c r="N223" i="18" s="1"/>
  <c r="N224" i="18" s="1"/>
  <c r="N225" i="18" s="1"/>
  <c r="N226" i="18" s="1"/>
  <c r="N227" i="18" s="1"/>
  <c r="N228" i="18" s="1"/>
  <c r="N229" i="18" s="1"/>
  <c r="N230" i="18" s="1"/>
  <c r="N231" i="18" s="1"/>
  <c r="N232" i="18" s="1"/>
  <c r="N233" i="18" s="1"/>
  <c r="N234" i="18" s="1"/>
  <c r="N235" i="18" s="1"/>
  <c r="N236" i="18" s="1"/>
  <c r="N237" i="18" s="1"/>
  <c r="N238" i="18" s="1"/>
  <c r="N239" i="18" s="1"/>
  <c r="N240" i="18" s="1"/>
  <c r="N241" i="18" s="1"/>
  <c r="N242" i="18" s="1"/>
  <c r="N243" i="18" s="1"/>
  <c r="N244" i="18" s="1"/>
  <c r="N245" i="18" s="1"/>
  <c r="N246" i="18" s="1"/>
  <c r="N247" i="18" s="1"/>
  <c r="N248" i="18" s="1"/>
  <c r="N249" i="18" s="1"/>
  <c r="N250" i="18" s="1"/>
  <c r="N251" i="18" s="1"/>
  <c r="N252" i="18" s="1"/>
  <c r="N253" i="18" s="1"/>
  <c r="N254" i="18" s="1"/>
  <c r="N255" i="18" s="1"/>
  <c r="N256" i="18" s="1"/>
  <c r="N257" i="18" s="1"/>
  <c r="N258" i="18" s="1"/>
  <c r="N259" i="18" s="1"/>
  <c r="N260" i="18" s="1"/>
  <c r="N189" i="18"/>
  <c r="N41" i="18"/>
  <c r="W195" i="18"/>
  <c r="X195" i="18" s="1"/>
  <c r="W193" i="18"/>
  <c r="X193" i="18" s="1"/>
  <c r="O26" i="18"/>
  <c r="O200" i="18" s="1"/>
  <c r="O24" i="18"/>
  <c r="O198" i="18" s="1"/>
  <c r="O22" i="18"/>
  <c r="O196" i="18" s="1"/>
  <c r="O20" i="18"/>
  <c r="O194" i="18" s="1"/>
  <c r="O18" i="18"/>
  <c r="O192" i="18" s="1"/>
  <c r="O16" i="18"/>
  <c r="O190" i="18" s="1"/>
  <c r="O25" i="18"/>
  <c r="O199" i="18" s="1"/>
  <c r="O23" i="18"/>
  <c r="O197" i="18" s="1"/>
  <c r="O21" i="18"/>
  <c r="O195" i="18" s="1"/>
  <c r="O19" i="18"/>
  <c r="O193" i="18" s="1"/>
  <c r="O17" i="18"/>
  <c r="O191" i="18" s="1"/>
  <c r="O15" i="18"/>
  <c r="W189" i="18" s="1"/>
  <c r="X189" i="18" s="1"/>
  <c r="N177" i="18"/>
  <c r="N40" i="18"/>
  <c r="N42" i="18" s="1"/>
  <c r="Q262" i="18"/>
  <c r="Q44" i="18"/>
  <c r="Q6" i="18"/>
  <c r="Q7" i="18" s="1"/>
  <c r="R1" i="18"/>
  <c r="U65" i="18"/>
  <c r="C66" i="18"/>
  <c r="W192" i="18"/>
  <c r="X192" i="18" s="1"/>
  <c r="O35" i="18"/>
  <c r="O36" i="18"/>
  <c r="O32" i="18"/>
  <c r="O37" i="18"/>
  <c r="O33" i="18"/>
  <c r="O38" i="18"/>
  <c r="O34" i="18"/>
  <c r="O29" i="18"/>
  <c r="O30" i="18"/>
  <c r="O27" i="18"/>
  <c r="O31" i="18"/>
  <c r="O28" i="18"/>
  <c r="P8" i="18"/>
  <c r="P10" i="18" s="1"/>
  <c r="P9" i="18"/>
  <c r="W190" i="18"/>
  <c r="X190" i="18" s="1"/>
  <c r="W198" i="18"/>
  <c r="X198" i="18" s="1"/>
  <c r="W200" i="18"/>
  <c r="X200" i="18" s="1"/>
  <c r="Y177" i="17"/>
  <c r="Y184" i="17"/>
  <c r="X179" i="17"/>
  <c r="Y173" i="17"/>
  <c r="X188" i="17"/>
  <c r="Y178" i="17"/>
  <c r="Y175" i="17"/>
  <c r="Y188" i="17"/>
  <c r="X183" i="17"/>
  <c r="W196" i="17"/>
  <c r="X196" i="17" s="1"/>
  <c r="X181" i="17"/>
  <c r="Y186" i="17"/>
  <c r="W194" i="17"/>
  <c r="P37" i="17"/>
  <c r="P33" i="17"/>
  <c r="P29" i="17"/>
  <c r="P38" i="17"/>
  <c r="P34" i="17"/>
  <c r="P30" i="17"/>
  <c r="P35" i="17"/>
  <c r="P31" i="17"/>
  <c r="P27" i="17"/>
  <c r="P36" i="17"/>
  <c r="P32" i="17"/>
  <c r="P28" i="17"/>
  <c r="U66" i="17"/>
  <c r="C67" i="17"/>
  <c r="R262" i="17"/>
  <c r="S1" i="17"/>
  <c r="R44" i="17"/>
  <c r="R6" i="17"/>
  <c r="R7" i="17" s="1"/>
  <c r="X191" i="17"/>
  <c r="X193" i="17"/>
  <c r="O3" i="17"/>
  <c r="P26" i="17"/>
  <c r="P212" i="17" s="1"/>
  <c r="P24" i="17"/>
  <c r="P210" i="17" s="1"/>
  <c r="P22" i="17"/>
  <c r="P208" i="17" s="1"/>
  <c r="P20" i="17"/>
  <c r="P206" i="17" s="1"/>
  <c r="P18" i="17"/>
  <c r="P204" i="17" s="1"/>
  <c r="P16" i="17"/>
  <c r="P202" i="17" s="1"/>
  <c r="P25" i="17"/>
  <c r="P211" i="17" s="1"/>
  <c r="P23" i="17"/>
  <c r="P209" i="17" s="1"/>
  <c r="P21" i="17"/>
  <c r="P207" i="17" s="1"/>
  <c r="P19" i="17"/>
  <c r="P205" i="17" s="1"/>
  <c r="P17" i="17"/>
  <c r="P203" i="17" s="1"/>
  <c r="P15" i="17"/>
  <c r="W201" i="17" s="1"/>
  <c r="X201" i="17" s="1"/>
  <c r="Y185" i="17"/>
  <c r="X180" i="17"/>
  <c r="X192" i="17" s="1"/>
  <c r="O189" i="17"/>
  <c r="O40" i="17"/>
  <c r="O42" i="17" s="1"/>
  <c r="Y181" i="17"/>
  <c r="W197" i="17"/>
  <c r="X197" i="17" s="1"/>
  <c r="Q8" i="17"/>
  <c r="Q10" i="17" s="1"/>
  <c r="Q9" i="17"/>
  <c r="Y180" i="17"/>
  <c r="Y174" i="17"/>
  <c r="Z176" i="17" s="1"/>
  <c r="Y179" i="17"/>
  <c r="O201" i="17"/>
  <c r="O202" i="17"/>
  <c r="O203" i="17" s="1"/>
  <c r="O204" i="17" s="1"/>
  <c r="O205" i="17" s="1"/>
  <c r="O206" i="17" s="1"/>
  <c r="O207" i="17" s="1"/>
  <c r="O208" i="17" s="1"/>
  <c r="O209" i="17" s="1"/>
  <c r="O210" i="17" s="1"/>
  <c r="O211" i="17" s="1"/>
  <c r="O212" i="17" s="1"/>
  <c r="O213" i="17" s="1"/>
  <c r="O214" i="17" s="1"/>
  <c r="O215" i="17" s="1"/>
  <c r="O216" i="17" s="1"/>
  <c r="O217" i="17" s="1"/>
  <c r="O218" i="17" s="1"/>
  <c r="O219" i="17" s="1"/>
  <c r="O220" i="17" s="1"/>
  <c r="O221" i="17" s="1"/>
  <c r="O222" i="17" s="1"/>
  <c r="O223" i="17" s="1"/>
  <c r="O224" i="17" s="1"/>
  <c r="O225" i="17" s="1"/>
  <c r="O226" i="17" s="1"/>
  <c r="O227" i="17" s="1"/>
  <c r="O228" i="17" s="1"/>
  <c r="O229" i="17" s="1"/>
  <c r="O230" i="17" s="1"/>
  <c r="O231" i="17" s="1"/>
  <c r="O232" i="17" s="1"/>
  <c r="O233" i="17" s="1"/>
  <c r="O234" i="17" s="1"/>
  <c r="O235" i="17" s="1"/>
  <c r="O236" i="17" s="1"/>
  <c r="O237" i="17" s="1"/>
  <c r="O238" i="17" s="1"/>
  <c r="O239" i="17" s="1"/>
  <c r="O240" i="17" s="1"/>
  <c r="O241" i="17" s="1"/>
  <c r="O242" i="17" s="1"/>
  <c r="O243" i="17" s="1"/>
  <c r="O244" i="17" s="1"/>
  <c r="O245" i="17" s="1"/>
  <c r="O246" i="17" s="1"/>
  <c r="O247" i="17" s="1"/>
  <c r="O248" i="17" s="1"/>
  <c r="O249" i="17" s="1"/>
  <c r="O250" i="17" s="1"/>
  <c r="O251" i="17" s="1"/>
  <c r="O252" i="17" s="1"/>
  <c r="O253" i="17" s="1"/>
  <c r="O254" i="17" s="1"/>
  <c r="O255" i="17" s="1"/>
  <c r="O256" i="17" s="1"/>
  <c r="O257" i="17" s="1"/>
  <c r="O258" i="17" s="1"/>
  <c r="O259" i="17" s="1"/>
  <c r="O260" i="17" s="1"/>
  <c r="O41" i="17"/>
  <c r="W208" i="17"/>
  <c r="X208" i="17" s="1"/>
  <c r="Y183" i="17"/>
  <c r="Y182" i="17"/>
  <c r="X190" i="17"/>
  <c r="W200" i="17"/>
  <c r="W195" i="17"/>
  <c r="X195" i="17" s="1"/>
  <c r="W198" i="17"/>
  <c r="X198" i="17" s="1"/>
  <c r="X182" i="17"/>
  <c r="Y187" i="17"/>
  <c r="W205" i="17"/>
  <c r="X205" i="17" s="1"/>
  <c r="W202" i="17"/>
  <c r="X202" i="17" s="1"/>
  <c r="P263" i="16"/>
  <c r="P44" i="16"/>
  <c r="P6" i="16"/>
  <c r="P7" i="16" s="1"/>
  <c r="Q1" i="16"/>
  <c r="U65" i="16"/>
  <c r="C66" i="16"/>
  <c r="V166" i="16"/>
  <c r="W166" i="16" s="1"/>
  <c r="X163" i="16" s="1"/>
  <c r="V169" i="16"/>
  <c r="W169" i="16" s="1"/>
  <c r="X149" i="16"/>
  <c r="O8" i="16"/>
  <c r="O10" i="16" s="1"/>
  <c r="O9" i="16"/>
  <c r="X152" i="16"/>
  <c r="N26" i="16"/>
  <c r="N188" i="16" s="1"/>
  <c r="N22" i="16"/>
  <c r="N184" i="16" s="1"/>
  <c r="N23" i="16"/>
  <c r="N185" i="16" s="1"/>
  <c r="N19" i="16"/>
  <c r="N181" i="16" s="1"/>
  <c r="N16" i="16"/>
  <c r="N178" i="16" s="1"/>
  <c r="N24" i="16"/>
  <c r="N186" i="16" s="1"/>
  <c r="N20" i="16"/>
  <c r="N182" i="16" s="1"/>
  <c r="N25" i="16"/>
  <c r="N187" i="16" s="1"/>
  <c r="N21" i="16"/>
  <c r="N183" i="16" s="1"/>
  <c r="N17" i="16"/>
  <c r="N179" i="16" s="1"/>
  <c r="N15" i="16"/>
  <c r="N18" i="16"/>
  <c r="N180" i="16" s="1"/>
  <c r="X155" i="16"/>
  <c r="V178" i="16"/>
  <c r="W178" i="16" s="1"/>
  <c r="V182" i="16"/>
  <c r="V187" i="16"/>
  <c r="V173" i="16"/>
  <c r="W173" i="16" s="1"/>
  <c r="X151" i="16"/>
  <c r="X154" i="16"/>
  <c r="N38" i="16"/>
  <c r="N34" i="16"/>
  <c r="N33" i="16"/>
  <c r="N32" i="16"/>
  <c r="N31" i="16"/>
  <c r="N30" i="16"/>
  <c r="N29" i="16"/>
  <c r="N28" i="16"/>
  <c r="N27" i="16"/>
  <c r="N35" i="16"/>
  <c r="N36" i="16"/>
  <c r="N37" i="16"/>
  <c r="M178" i="16"/>
  <c r="M179" i="16" s="1"/>
  <c r="M180" i="16" s="1"/>
  <c r="M181" i="16" s="1"/>
  <c r="M182" i="16" s="1"/>
  <c r="M183" i="16" s="1"/>
  <c r="M184" i="16" s="1"/>
  <c r="M185" i="16" s="1"/>
  <c r="M186" i="16" s="1"/>
  <c r="M187" i="16" s="1"/>
  <c r="M188" i="16" s="1"/>
  <c r="M189" i="16" s="1"/>
  <c r="M190" i="16" s="1"/>
  <c r="M191" i="16" s="1"/>
  <c r="M192" i="16" s="1"/>
  <c r="M193" i="16" s="1"/>
  <c r="M194" i="16" s="1"/>
  <c r="M195" i="16" s="1"/>
  <c r="M196" i="16" s="1"/>
  <c r="M197" i="16" s="1"/>
  <c r="M198" i="16" s="1"/>
  <c r="M199" i="16" s="1"/>
  <c r="M200" i="16" s="1"/>
  <c r="M201" i="16" s="1"/>
  <c r="M202" i="16" s="1"/>
  <c r="M203" i="16" s="1"/>
  <c r="M204" i="16" s="1"/>
  <c r="M205" i="16" s="1"/>
  <c r="M206" i="16" s="1"/>
  <c r="M207" i="16" s="1"/>
  <c r="M208" i="16" s="1"/>
  <c r="M209" i="16" s="1"/>
  <c r="M210" i="16" s="1"/>
  <c r="M211" i="16" s="1"/>
  <c r="M212" i="16" s="1"/>
  <c r="M213" i="16" s="1"/>
  <c r="M214" i="16" s="1"/>
  <c r="M215" i="16" s="1"/>
  <c r="M216" i="16" s="1"/>
  <c r="M217" i="16" s="1"/>
  <c r="M218" i="16" s="1"/>
  <c r="M219" i="16" s="1"/>
  <c r="M220" i="16" s="1"/>
  <c r="M221" i="16" s="1"/>
  <c r="M222" i="16" s="1"/>
  <c r="M223" i="16" s="1"/>
  <c r="M224" i="16" s="1"/>
  <c r="M225" i="16" s="1"/>
  <c r="M226" i="16" s="1"/>
  <c r="M227" i="16" s="1"/>
  <c r="M228" i="16" s="1"/>
  <c r="M229" i="16" s="1"/>
  <c r="M230" i="16" s="1"/>
  <c r="M231" i="16" s="1"/>
  <c r="M232" i="16" s="1"/>
  <c r="M233" i="16" s="1"/>
  <c r="M234" i="16" s="1"/>
  <c r="M235" i="16" s="1"/>
  <c r="M236" i="16" s="1"/>
  <c r="M237" i="16" s="1"/>
  <c r="M238" i="16" s="1"/>
  <c r="M239" i="16" s="1"/>
  <c r="M240" i="16" s="1"/>
  <c r="M241" i="16" s="1"/>
  <c r="M242" i="16" s="1"/>
  <c r="M243" i="16" s="1"/>
  <c r="M244" i="16" s="1"/>
  <c r="M245" i="16" s="1"/>
  <c r="M246" i="16" s="1"/>
  <c r="M247" i="16" s="1"/>
  <c r="M248" i="16" s="1"/>
  <c r="M249" i="16" s="1"/>
  <c r="M250" i="16" s="1"/>
  <c r="M251" i="16" s="1"/>
  <c r="M252" i="16" s="1"/>
  <c r="M253" i="16" s="1"/>
  <c r="M254" i="16" s="1"/>
  <c r="M255" i="16" s="1"/>
  <c r="M256" i="16" s="1"/>
  <c r="M257" i="16" s="1"/>
  <c r="M258" i="16" s="1"/>
  <c r="M259" i="16" s="1"/>
  <c r="M260" i="16" s="1"/>
  <c r="M177" i="16"/>
  <c r="V177" i="16"/>
  <c r="W177" i="16" s="1"/>
  <c r="M41" i="16"/>
  <c r="V179" i="16"/>
  <c r="W179" i="16" s="1"/>
  <c r="V183" i="16"/>
  <c r="W174" i="16"/>
  <c r="X168" i="16"/>
  <c r="X148" i="16"/>
  <c r="V170" i="16"/>
  <c r="W170" i="16" s="1"/>
  <c r="X159" i="16"/>
  <c r="X167" i="16"/>
  <c r="X153" i="16"/>
  <c r="V185" i="16"/>
  <c r="W185" i="16" s="1"/>
  <c r="V180" i="16"/>
  <c r="W180" i="16" s="1"/>
  <c r="V184" i="16"/>
  <c r="W184" i="16" s="1"/>
  <c r="V171" i="16"/>
  <c r="W171" i="16" s="1"/>
  <c r="V175" i="16"/>
  <c r="W175" i="16" s="1"/>
  <c r="M165" i="16"/>
  <c r="M40" i="16"/>
  <c r="M42" i="16" s="1"/>
  <c r="X150" i="16"/>
  <c r="V176" i="16"/>
  <c r="W176" i="16" s="1"/>
  <c r="X156" i="16"/>
  <c r="X158" i="16"/>
  <c r="W157" i="15"/>
  <c r="X141" i="15"/>
  <c r="X142" i="15"/>
  <c r="X136" i="15"/>
  <c r="X139" i="15"/>
  <c r="X138" i="15"/>
  <c r="C67" i="15"/>
  <c r="U66" i="15"/>
  <c r="O3" i="15"/>
  <c r="X134" i="15"/>
  <c r="X135" i="15"/>
  <c r="X140" i="15"/>
  <c r="X137" i="15"/>
  <c r="U66" i="14"/>
  <c r="C67" i="14"/>
  <c r="W162" i="14"/>
  <c r="W174" i="14" s="1"/>
  <c r="W161" i="14"/>
  <c r="W173" i="14" s="1"/>
  <c r="W154" i="14"/>
  <c r="X159" i="14"/>
  <c r="W172" i="14"/>
  <c r="X154" i="14"/>
  <c r="Q1" i="14"/>
  <c r="P6" i="14"/>
  <c r="P7" i="14" s="1"/>
  <c r="P44" i="14"/>
  <c r="P262" i="14"/>
  <c r="X157" i="14"/>
  <c r="V171" i="14"/>
  <c r="X156" i="14"/>
  <c r="W165" i="14"/>
  <c r="W166" i="14"/>
  <c r="V167" i="14"/>
  <c r="X161" i="14" s="1"/>
  <c r="N27" i="14"/>
  <c r="N31" i="14"/>
  <c r="N35" i="14"/>
  <c r="N28" i="14"/>
  <c r="N30" i="14"/>
  <c r="N33" i="14"/>
  <c r="N36" i="14"/>
  <c r="N38" i="14"/>
  <c r="N29" i="14"/>
  <c r="N32" i="14"/>
  <c r="N34" i="14"/>
  <c r="N37" i="14"/>
  <c r="X158" i="14"/>
  <c r="O8" i="14"/>
  <c r="O10" i="14" s="1"/>
  <c r="O9" i="14"/>
  <c r="V176" i="14"/>
  <c r="W163" i="14"/>
  <c r="W175" i="14" s="1"/>
  <c r="X148" i="14"/>
  <c r="X152" i="14"/>
  <c r="M41" i="14"/>
  <c r="M177" i="14"/>
  <c r="M178" i="14"/>
  <c r="M179" i="14" s="1"/>
  <c r="M180" i="14" s="1"/>
  <c r="M181" i="14" s="1"/>
  <c r="M182" i="14" s="1"/>
  <c r="M183" i="14" s="1"/>
  <c r="M184" i="14" s="1"/>
  <c r="M185" i="14" s="1"/>
  <c r="M186" i="14" s="1"/>
  <c r="M187" i="14" s="1"/>
  <c r="M188" i="14" s="1"/>
  <c r="M189" i="14" s="1"/>
  <c r="M190" i="14" s="1"/>
  <c r="M191" i="14" s="1"/>
  <c r="M192" i="14" s="1"/>
  <c r="M193" i="14" s="1"/>
  <c r="M194" i="14" s="1"/>
  <c r="M195" i="14" s="1"/>
  <c r="M196" i="14" s="1"/>
  <c r="M197" i="14" s="1"/>
  <c r="M198" i="14" s="1"/>
  <c r="M199" i="14" s="1"/>
  <c r="M200" i="14" s="1"/>
  <c r="M201" i="14" s="1"/>
  <c r="M202" i="14" s="1"/>
  <c r="M203" i="14" s="1"/>
  <c r="M204" i="14" s="1"/>
  <c r="M205" i="14" s="1"/>
  <c r="M206" i="14" s="1"/>
  <c r="M207" i="14" s="1"/>
  <c r="M208" i="14" s="1"/>
  <c r="M209" i="14" s="1"/>
  <c r="M210" i="14" s="1"/>
  <c r="M211" i="14" s="1"/>
  <c r="M212" i="14" s="1"/>
  <c r="M213" i="14" s="1"/>
  <c r="M214" i="14" s="1"/>
  <c r="M215" i="14" s="1"/>
  <c r="M216" i="14" s="1"/>
  <c r="M217" i="14" s="1"/>
  <c r="M218" i="14" s="1"/>
  <c r="M219" i="14" s="1"/>
  <c r="M220" i="14" s="1"/>
  <c r="M221" i="14" s="1"/>
  <c r="M222" i="14" s="1"/>
  <c r="M223" i="14" s="1"/>
  <c r="M224" i="14" s="1"/>
  <c r="M225" i="14" s="1"/>
  <c r="M226" i="14" s="1"/>
  <c r="M227" i="14" s="1"/>
  <c r="M228" i="14" s="1"/>
  <c r="M229" i="14" s="1"/>
  <c r="M230" i="14" s="1"/>
  <c r="M231" i="14" s="1"/>
  <c r="M232" i="14" s="1"/>
  <c r="M233" i="14" s="1"/>
  <c r="M234" i="14" s="1"/>
  <c r="M235" i="14" s="1"/>
  <c r="M236" i="14" s="1"/>
  <c r="M237" i="14" s="1"/>
  <c r="M238" i="14" s="1"/>
  <c r="M239" i="14" s="1"/>
  <c r="M240" i="14" s="1"/>
  <c r="M241" i="14" s="1"/>
  <c r="M242" i="14" s="1"/>
  <c r="M243" i="14" s="1"/>
  <c r="M244" i="14" s="1"/>
  <c r="M245" i="14" s="1"/>
  <c r="M246" i="14" s="1"/>
  <c r="M247" i="14" s="1"/>
  <c r="M248" i="14" s="1"/>
  <c r="M249" i="14" s="1"/>
  <c r="M250" i="14" s="1"/>
  <c r="M251" i="14" s="1"/>
  <c r="M252" i="14" s="1"/>
  <c r="M253" i="14" s="1"/>
  <c r="M254" i="14" s="1"/>
  <c r="M255" i="14" s="1"/>
  <c r="M256" i="14" s="1"/>
  <c r="M257" i="14" s="1"/>
  <c r="M258" i="14" s="1"/>
  <c r="M259" i="14" s="1"/>
  <c r="M260" i="14" s="1"/>
  <c r="V168" i="14"/>
  <c r="W158" i="14"/>
  <c r="W170" i="14" s="1"/>
  <c r="M40" i="14"/>
  <c r="M42" i="14" s="1"/>
  <c r="M165" i="14"/>
  <c r="V169" i="14"/>
  <c r="N16" i="14"/>
  <c r="N178" i="14" s="1"/>
  <c r="N18" i="14"/>
  <c r="N180" i="14" s="1"/>
  <c r="N20" i="14"/>
  <c r="N182" i="14" s="1"/>
  <c r="N22" i="14"/>
  <c r="N184" i="14" s="1"/>
  <c r="N24" i="14"/>
  <c r="N186" i="14" s="1"/>
  <c r="N15" i="14"/>
  <c r="N17" i="14"/>
  <c r="N179" i="14" s="1"/>
  <c r="N26" i="14"/>
  <c r="N188" i="14" s="1"/>
  <c r="N19" i="14"/>
  <c r="N181" i="14" s="1"/>
  <c r="N25" i="14"/>
  <c r="N187" i="14" s="1"/>
  <c r="N21" i="14"/>
  <c r="N183" i="14" s="1"/>
  <c r="N23" i="14"/>
  <c r="N185" i="14" s="1"/>
  <c r="D38" i="9"/>
  <c r="W212" i="17" l="1"/>
  <c r="X200" i="17"/>
  <c r="W211" i="17"/>
  <c r="X211" i="17" s="1"/>
  <c r="W206" i="17"/>
  <c r="W196" i="18"/>
  <c r="X196" i="18" s="1"/>
  <c r="P3" i="18"/>
  <c r="X187" i="19"/>
  <c r="Y166" i="19"/>
  <c r="Y165" i="19"/>
  <c r="Y169" i="19"/>
  <c r="X143" i="15"/>
  <c r="W175" i="15"/>
  <c r="X149" i="15"/>
  <c r="V174" i="15"/>
  <c r="W174" i="15" s="1"/>
  <c r="V173" i="15"/>
  <c r="W173" i="15" s="1"/>
  <c r="X144" i="15"/>
  <c r="X145" i="15"/>
  <c r="V171" i="15"/>
  <c r="W171" i="15" s="1"/>
  <c r="X152" i="15"/>
  <c r="M178" i="15"/>
  <c r="M179" i="15" s="1"/>
  <c r="M180" i="15" s="1"/>
  <c r="M181" i="15" s="1"/>
  <c r="M182" i="15" s="1"/>
  <c r="M183" i="15" s="1"/>
  <c r="M184" i="15" s="1"/>
  <c r="M185" i="15" s="1"/>
  <c r="M186" i="15" s="1"/>
  <c r="M187" i="15" s="1"/>
  <c r="M188" i="15" s="1"/>
  <c r="M189" i="15" s="1"/>
  <c r="M190" i="15" s="1"/>
  <c r="M191" i="15" s="1"/>
  <c r="M192" i="15" s="1"/>
  <c r="M193" i="15" s="1"/>
  <c r="M194" i="15" s="1"/>
  <c r="M195" i="15" s="1"/>
  <c r="M196" i="15" s="1"/>
  <c r="M197" i="15" s="1"/>
  <c r="M198" i="15" s="1"/>
  <c r="M199" i="15" s="1"/>
  <c r="M200" i="15" s="1"/>
  <c r="M201" i="15" s="1"/>
  <c r="M202" i="15" s="1"/>
  <c r="M203" i="15" s="1"/>
  <c r="M204" i="15" s="1"/>
  <c r="M205" i="15" s="1"/>
  <c r="M206" i="15" s="1"/>
  <c r="M207" i="15" s="1"/>
  <c r="M208" i="15" s="1"/>
  <c r="M209" i="15" s="1"/>
  <c r="M210" i="15" s="1"/>
  <c r="M211" i="15" s="1"/>
  <c r="M212" i="15" s="1"/>
  <c r="M213" i="15" s="1"/>
  <c r="M214" i="15" s="1"/>
  <c r="M215" i="15" s="1"/>
  <c r="M216" i="15" s="1"/>
  <c r="M217" i="15" s="1"/>
  <c r="M218" i="15" s="1"/>
  <c r="M219" i="15" s="1"/>
  <c r="M220" i="15" s="1"/>
  <c r="M221" i="15" s="1"/>
  <c r="M222" i="15" s="1"/>
  <c r="M223" i="15" s="1"/>
  <c r="M224" i="15" s="1"/>
  <c r="M225" i="15" s="1"/>
  <c r="M226" i="15" s="1"/>
  <c r="M227" i="15" s="1"/>
  <c r="M228" i="15" s="1"/>
  <c r="M229" i="15" s="1"/>
  <c r="M230" i="15" s="1"/>
  <c r="M231" i="15" s="1"/>
  <c r="M232" i="15" s="1"/>
  <c r="M233" i="15" s="1"/>
  <c r="M234" i="15" s="1"/>
  <c r="M235" i="15" s="1"/>
  <c r="M236" i="15" s="1"/>
  <c r="M237" i="15" s="1"/>
  <c r="M238" i="15" s="1"/>
  <c r="M239" i="15" s="1"/>
  <c r="M240" i="15" s="1"/>
  <c r="M241" i="15" s="1"/>
  <c r="M242" i="15" s="1"/>
  <c r="M243" i="15" s="1"/>
  <c r="M244" i="15" s="1"/>
  <c r="M245" i="15" s="1"/>
  <c r="M246" i="15" s="1"/>
  <c r="M247" i="15" s="1"/>
  <c r="M248" i="15" s="1"/>
  <c r="M249" i="15" s="1"/>
  <c r="M250" i="15" s="1"/>
  <c r="M251" i="15" s="1"/>
  <c r="M252" i="15" s="1"/>
  <c r="M253" i="15" s="1"/>
  <c r="M254" i="15" s="1"/>
  <c r="M255" i="15" s="1"/>
  <c r="M256" i="15" s="1"/>
  <c r="M257" i="15" s="1"/>
  <c r="M258" i="15" s="1"/>
  <c r="M259" i="15" s="1"/>
  <c r="M260" i="15" s="1"/>
  <c r="M177" i="15"/>
  <c r="M41" i="15"/>
  <c r="V168" i="15"/>
  <c r="W168" i="15" s="1"/>
  <c r="O8" i="15"/>
  <c r="O10" i="15" s="1"/>
  <c r="O9" i="15"/>
  <c r="X147" i="15"/>
  <c r="X148" i="15"/>
  <c r="V167" i="15"/>
  <c r="W167" i="15" s="1"/>
  <c r="N35" i="15"/>
  <c r="N37" i="15"/>
  <c r="N27" i="15"/>
  <c r="N33" i="15"/>
  <c r="N30" i="15"/>
  <c r="N32" i="15"/>
  <c r="N38" i="15"/>
  <c r="N34" i="15"/>
  <c r="N36" i="15"/>
  <c r="N29" i="15"/>
  <c r="N28" i="15"/>
  <c r="N31" i="15"/>
  <c r="M40" i="15"/>
  <c r="M42" i="15" s="1"/>
  <c r="M165" i="15"/>
  <c r="X150" i="15"/>
  <c r="X153" i="15"/>
  <c r="V172" i="15"/>
  <c r="W172" i="15" s="1"/>
  <c r="N24" i="15"/>
  <c r="N186" i="15" s="1"/>
  <c r="N17" i="15"/>
  <c r="N179" i="15" s="1"/>
  <c r="N22" i="15"/>
  <c r="N184" i="15" s="1"/>
  <c r="N25" i="15"/>
  <c r="N187" i="15" s="1"/>
  <c r="N15" i="15"/>
  <c r="V177" i="15" s="1"/>
  <c r="N26" i="15"/>
  <c r="N188" i="15" s="1"/>
  <c r="N18" i="15"/>
  <c r="N180" i="15" s="1"/>
  <c r="N19" i="15"/>
  <c r="N181" i="15" s="1"/>
  <c r="N23" i="15"/>
  <c r="N185" i="15" s="1"/>
  <c r="N20" i="15"/>
  <c r="N182" i="15" s="1"/>
  <c r="N21" i="15"/>
  <c r="N183" i="15" s="1"/>
  <c r="N16" i="15"/>
  <c r="N178" i="15" s="1"/>
  <c r="V165" i="15"/>
  <c r="W165" i="15" s="1"/>
  <c r="V176" i="15"/>
  <c r="W176" i="15" s="1"/>
  <c r="V178" i="15"/>
  <c r="W178" i="15" s="1"/>
  <c r="V186" i="15"/>
  <c r="P6" i="15"/>
  <c r="P7" i="15" s="1"/>
  <c r="P262" i="15"/>
  <c r="P44" i="15"/>
  <c r="Q1" i="15"/>
  <c r="V170" i="15"/>
  <c r="W170" i="15" s="1"/>
  <c r="X168" i="14"/>
  <c r="X163" i="14"/>
  <c r="V188" i="14"/>
  <c r="X164" i="14"/>
  <c r="V183" i="14"/>
  <c r="Y152" i="14"/>
  <c r="N25" i="20"/>
  <c r="N187" i="20" s="1"/>
  <c r="N23" i="20"/>
  <c r="N185" i="20" s="1"/>
  <c r="N21" i="20"/>
  <c r="N183" i="20" s="1"/>
  <c r="N19" i="20"/>
  <c r="N181" i="20" s="1"/>
  <c r="N17" i="20"/>
  <c r="N179" i="20" s="1"/>
  <c r="N15" i="20"/>
  <c r="N26" i="20"/>
  <c r="N188" i="20" s="1"/>
  <c r="N24" i="20"/>
  <c r="N186" i="20" s="1"/>
  <c r="N22" i="20"/>
  <c r="N184" i="20" s="1"/>
  <c r="N20" i="20"/>
  <c r="N182" i="20" s="1"/>
  <c r="N18" i="20"/>
  <c r="N180" i="20" s="1"/>
  <c r="N16" i="20"/>
  <c r="N178" i="20" s="1"/>
  <c r="M178" i="20"/>
  <c r="M179" i="20" s="1"/>
  <c r="M180" i="20" s="1"/>
  <c r="M181" i="20" s="1"/>
  <c r="M182" i="20" s="1"/>
  <c r="M183" i="20" s="1"/>
  <c r="M184" i="20" s="1"/>
  <c r="M185" i="20" s="1"/>
  <c r="M186" i="20" s="1"/>
  <c r="M187" i="20" s="1"/>
  <c r="M188" i="20" s="1"/>
  <c r="M189" i="20" s="1"/>
  <c r="M190" i="20" s="1"/>
  <c r="M191" i="20" s="1"/>
  <c r="M192" i="20" s="1"/>
  <c r="M193" i="20" s="1"/>
  <c r="M194" i="20" s="1"/>
  <c r="M195" i="20" s="1"/>
  <c r="M196" i="20" s="1"/>
  <c r="M197" i="20" s="1"/>
  <c r="M198" i="20" s="1"/>
  <c r="M199" i="20" s="1"/>
  <c r="M200" i="20" s="1"/>
  <c r="M201" i="20" s="1"/>
  <c r="M202" i="20" s="1"/>
  <c r="M203" i="20" s="1"/>
  <c r="M204" i="20" s="1"/>
  <c r="M205" i="20" s="1"/>
  <c r="M206" i="20" s="1"/>
  <c r="M207" i="20" s="1"/>
  <c r="M208" i="20" s="1"/>
  <c r="M209" i="20" s="1"/>
  <c r="M210" i="20" s="1"/>
  <c r="M211" i="20" s="1"/>
  <c r="M212" i="20" s="1"/>
  <c r="M213" i="20" s="1"/>
  <c r="M214" i="20" s="1"/>
  <c r="M215" i="20" s="1"/>
  <c r="M216" i="20" s="1"/>
  <c r="M217" i="20" s="1"/>
  <c r="M218" i="20" s="1"/>
  <c r="M219" i="20" s="1"/>
  <c r="M220" i="20" s="1"/>
  <c r="M221" i="20" s="1"/>
  <c r="M222" i="20" s="1"/>
  <c r="M223" i="20" s="1"/>
  <c r="M224" i="20" s="1"/>
  <c r="M225" i="20" s="1"/>
  <c r="M226" i="20" s="1"/>
  <c r="M227" i="20" s="1"/>
  <c r="M228" i="20" s="1"/>
  <c r="M229" i="20" s="1"/>
  <c r="M230" i="20" s="1"/>
  <c r="M231" i="20" s="1"/>
  <c r="M232" i="20" s="1"/>
  <c r="M233" i="20" s="1"/>
  <c r="M234" i="20" s="1"/>
  <c r="M235" i="20" s="1"/>
  <c r="M236" i="20" s="1"/>
  <c r="M237" i="20" s="1"/>
  <c r="M238" i="20" s="1"/>
  <c r="M239" i="20" s="1"/>
  <c r="M240" i="20" s="1"/>
  <c r="M241" i="20" s="1"/>
  <c r="M242" i="20" s="1"/>
  <c r="M243" i="20" s="1"/>
  <c r="M244" i="20" s="1"/>
  <c r="M245" i="20" s="1"/>
  <c r="M246" i="20" s="1"/>
  <c r="M247" i="20" s="1"/>
  <c r="M248" i="20" s="1"/>
  <c r="M249" i="20" s="1"/>
  <c r="M250" i="20" s="1"/>
  <c r="M251" i="20" s="1"/>
  <c r="M252" i="20" s="1"/>
  <c r="M253" i="20" s="1"/>
  <c r="M254" i="20" s="1"/>
  <c r="M255" i="20" s="1"/>
  <c r="M256" i="20" s="1"/>
  <c r="M257" i="20" s="1"/>
  <c r="M258" i="20" s="1"/>
  <c r="M259" i="20" s="1"/>
  <c r="M260" i="20" s="1"/>
  <c r="M177" i="20"/>
  <c r="M41" i="20"/>
  <c r="C67" i="20"/>
  <c r="U66" i="20"/>
  <c r="Q3" i="20"/>
  <c r="P262" i="20"/>
  <c r="P44" i="20"/>
  <c r="Q1" i="20"/>
  <c r="P6" i="20"/>
  <c r="P7" i="20" s="1"/>
  <c r="M165" i="20"/>
  <c r="M40" i="20"/>
  <c r="M42" i="20" s="1"/>
  <c r="O9" i="20"/>
  <c r="O8" i="20"/>
  <c r="O10" i="20" s="1"/>
  <c r="N35" i="20"/>
  <c r="N36" i="20"/>
  <c r="N32" i="20"/>
  <c r="N28" i="20"/>
  <c r="N37" i="20"/>
  <c r="N38" i="20"/>
  <c r="N34" i="20"/>
  <c r="N30" i="20"/>
  <c r="N33" i="20"/>
  <c r="N31" i="20"/>
  <c r="N29" i="20"/>
  <c r="N27" i="20"/>
  <c r="X171" i="19"/>
  <c r="X177" i="19"/>
  <c r="X173" i="19"/>
  <c r="W188" i="19"/>
  <c r="X188" i="19" s="1"/>
  <c r="Y162" i="19"/>
  <c r="R3" i="19"/>
  <c r="P9" i="19"/>
  <c r="P8" i="19"/>
  <c r="P10" i="19" s="1"/>
  <c r="N177" i="19"/>
  <c r="N40" i="19"/>
  <c r="N42" i="19" s="1"/>
  <c r="W179" i="19"/>
  <c r="Y171" i="19"/>
  <c r="Z152" i="19"/>
  <c r="W181" i="19"/>
  <c r="Y163" i="19"/>
  <c r="Z164" i="19" s="1"/>
  <c r="X184" i="19"/>
  <c r="X167" i="19"/>
  <c r="W185" i="19"/>
  <c r="O35" i="19"/>
  <c r="O31" i="19"/>
  <c r="O27" i="19"/>
  <c r="O36" i="19"/>
  <c r="O32" i="19"/>
  <c r="O28" i="19"/>
  <c r="O37" i="19"/>
  <c r="O33" i="19"/>
  <c r="O29" i="19"/>
  <c r="O38" i="19"/>
  <c r="O34" i="19"/>
  <c r="O30" i="19"/>
  <c r="N189" i="19"/>
  <c r="N190" i="19"/>
  <c r="N191" i="19" s="1"/>
  <c r="N192" i="19" s="1"/>
  <c r="N193" i="19" s="1"/>
  <c r="N194" i="19" s="1"/>
  <c r="N195" i="19" s="1"/>
  <c r="N196" i="19" s="1"/>
  <c r="N197" i="19" s="1"/>
  <c r="N198" i="19" s="1"/>
  <c r="N199" i="19" s="1"/>
  <c r="N200" i="19" s="1"/>
  <c r="N201" i="19" s="1"/>
  <c r="N202" i="19" s="1"/>
  <c r="N203" i="19" s="1"/>
  <c r="N204" i="19" s="1"/>
  <c r="N205" i="19" s="1"/>
  <c r="N206" i="19" s="1"/>
  <c r="N207" i="19" s="1"/>
  <c r="N208" i="19" s="1"/>
  <c r="N209" i="19" s="1"/>
  <c r="N210" i="19" s="1"/>
  <c r="N211" i="19" s="1"/>
  <c r="N212" i="19" s="1"/>
  <c r="N213" i="19" s="1"/>
  <c r="N214" i="19" s="1"/>
  <c r="N215" i="19" s="1"/>
  <c r="N216" i="19" s="1"/>
  <c r="N217" i="19" s="1"/>
  <c r="N218" i="19" s="1"/>
  <c r="N219" i="19" s="1"/>
  <c r="N220" i="19" s="1"/>
  <c r="N221" i="19" s="1"/>
  <c r="N222" i="19" s="1"/>
  <c r="N223" i="19" s="1"/>
  <c r="N224" i="19" s="1"/>
  <c r="N225" i="19" s="1"/>
  <c r="N226" i="19" s="1"/>
  <c r="N227" i="19" s="1"/>
  <c r="N228" i="19" s="1"/>
  <c r="N229" i="19" s="1"/>
  <c r="N230" i="19" s="1"/>
  <c r="N231" i="19" s="1"/>
  <c r="N232" i="19" s="1"/>
  <c r="N233" i="19" s="1"/>
  <c r="N234" i="19" s="1"/>
  <c r="N235" i="19" s="1"/>
  <c r="N236" i="19" s="1"/>
  <c r="N237" i="19" s="1"/>
  <c r="N238" i="19" s="1"/>
  <c r="N239" i="19" s="1"/>
  <c r="N240" i="19" s="1"/>
  <c r="N241" i="19" s="1"/>
  <c r="N242" i="19" s="1"/>
  <c r="N243" i="19" s="1"/>
  <c r="N244" i="19" s="1"/>
  <c r="N245" i="19" s="1"/>
  <c r="N246" i="19" s="1"/>
  <c r="N247" i="19" s="1"/>
  <c r="N248" i="19" s="1"/>
  <c r="N249" i="19" s="1"/>
  <c r="N250" i="19" s="1"/>
  <c r="N251" i="19" s="1"/>
  <c r="N252" i="19" s="1"/>
  <c r="N253" i="19" s="1"/>
  <c r="N254" i="19" s="1"/>
  <c r="N255" i="19" s="1"/>
  <c r="N256" i="19" s="1"/>
  <c r="N257" i="19" s="1"/>
  <c r="N258" i="19" s="1"/>
  <c r="N259" i="19" s="1"/>
  <c r="N260" i="19" s="1"/>
  <c r="N41" i="19"/>
  <c r="W178" i="19"/>
  <c r="X168" i="19"/>
  <c r="X180" i="19" s="1"/>
  <c r="X183" i="19"/>
  <c r="Y168" i="19"/>
  <c r="Q262" i="19"/>
  <c r="Q44" i="19"/>
  <c r="Q6" i="19"/>
  <c r="Q7" i="19" s="1"/>
  <c r="R1" i="19"/>
  <c r="C67" i="19"/>
  <c r="U66" i="19"/>
  <c r="W182" i="19"/>
  <c r="Y167" i="19"/>
  <c r="O25" i="19"/>
  <c r="O199" i="19" s="1"/>
  <c r="O23" i="19"/>
  <c r="O197" i="19" s="1"/>
  <c r="O21" i="19"/>
  <c r="O195" i="19" s="1"/>
  <c r="O19" i="19"/>
  <c r="O193" i="19" s="1"/>
  <c r="O17" i="19"/>
  <c r="O191" i="19" s="1"/>
  <c r="O15" i="19"/>
  <c r="O26" i="19"/>
  <c r="O200" i="19" s="1"/>
  <c r="O24" i="19"/>
  <c r="O198" i="19" s="1"/>
  <c r="O22" i="19"/>
  <c r="O196" i="19" s="1"/>
  <c r="O20" i="19"/>
  <c r="O194" i="19" s="1"/>
  <c r="O18" i="19"/>
  <c r="O192" i="19" s="1"/>
  <c r="O16" i="19"/>
  <c r="O190" i="19" s="1"/>
  <c r="X170" i="19"/>
  <c r="W193" i="19"/>
  <c r="Y170" i="19"/>
  <c r="W197" i="18"/>
  <c r="X197" i="18" s="1"/>
  <c r="W191" i="18"/>
  <c r="X191" i="18" s="1"/>
  <c r="Y192" i="18" s="1"/>
  <c r="W199" i="18"/>
  <c r="X199" i="18" s="1"/>
  <c r="R262" i="18"/>
  <c r="R44" i="18"/>
  <c r="S1" i="18"/>
  <c r="R6" i="18"/>
  <c r="R7" i="18" s="1"/>
  <c r="U66" i="18"/>
  <c r="C67" i="18"/>
  <c r="O189" i="18"/>
  <c r="O40" i="18"/>
  <c r="O42" i="18" s="1"/>
  <c r="W194" i="18"/>
  <c r="X194" i="18" s="1"/>
  <c r="P36" i="18"/>
  <c r="P32" i="18"/>
  <c r="P37" i="18"/>
  <c r="P33" i="18"/>
  <c r="P38" i="18"/>
  <c r="P34" i="18"/>
  <c r="P35" i="18"/>
  <c r="P31" i="18"/>
  <c r="P30" i="18"/>
  <c r="P27" i="18"/>
  <c r="P28" i="18"/>
  <c r="P29" i="18"/>
  <c r="O201" i="18"/>
  <c r="O202" i="18"/>
  <c r="O203" i="18" s="1"/>
  <c r="O204" i="18" s="1"/>
  <c r="O205" i="18" s="1"/>
  <c r="O206" i="18" s="1"/>
  <c r="O207" i="18" s="1"/>
  <c r="O208" i="18" s="1"/>
  <c r="O209" i="18" s="1"/>
  <c r="O210" i="18" s="1"/>
  <c r="O211" i="18" s="1"/>
  <c r="O212" i="18" s="1"/>
  <c r="O213" i="18" s="1"/>
  <c r="O214" i="18" s="1"/>
  <c r="O215" i="18" s="1"/>
  <c r="O216" i="18" s="1"/>
  <c r="O217" i="18" s="1"/>
  <c r="O218" i="18" s="1"/>
  <c r="O219" i="18" s="1"/>
  <c r="O220" i="18" s="1"/>
  <c r="O221" i="18" s="1"/>
  <c r="O222" i="18" s="1"/>
  <c r="O223" i="18" s="1"/>
  <c r="O224" i="18" s="1"/>
  <c r="O225" i="18" s="1"/>
  <c r="O226" i="18" s="1"/>
  <c r="O227" i="18" s="1"/>
  <c r="O228" i="18" s="1"/>
  <c r="O229" i="18" s="1"/>
  <c r="O230" i="18" s="1"/>
  <c r="O231" i="18" s="1"/>
  <c r="O232" i="18" s="1"/>
  <c r="O233" i="18" s="1"/>
  <c r="O234" i="18" s="1"/>
  <c r="O235" i="18" s="1"/>
  <c r="O236" i="18" s="1"/>
  <c r="O237" i="18" s="1"/>
  <c r="O238" i="18" s="1"/>
  <c r="O239" i="18" s="1"/>
  <c r="O240" i="18" s="1"/>
  <c r="O241" i="18" s="1"/>
  <c r="O242" i="18" s="1"/>
  <c r="O243" i="18" s="1"/>
  <c r="O244" i="18" s="1"/>
  <c r="O245" i="18" s="1"/>
  <c r="O246" i="18" s="1"/>
  <c r="O247" i="18" s="1"/>
  <c r="O248" i="18" s="1"/>
  <c r="O249" i="18" s="1"/>
  <c r="O250" i="18" s="1"/>
  <c r="O251" i="18" s="1"/>
  <c r="O252" i="18" s="1"/>
  <c r="O253" i="18" s="1"/>
  <c r="O254" i="18" s="1"/>
  <c r="O255" i="18" s="1"/>
  <c r="O256" i="18" s="1"/>
  <c r="O257" i="18" s="1"/>
  <c r="O258" i="18" s="1"/>
  <c r="O259" i="18" s="1"/>
  <c r="O260" i="18" s="1"/>
  <c r="O41" i="18"/>
  <c r="Q8" i="18"/>
  <c r="Q10" i="18" s="1"/>
  <c r="Q9" i="18"/>
  <c r="P26" i="18"/>
  <c r="P212" i="18" s="1"/>
  <c r="P24" i="18"/>
  <c r="P210" i="18" s="1"/>
  <c r="P22" i="18"/>
  <c r="P208" i="18" s="1"/>
  <c r="P20" i="18"/>
  <c r="P206" i="18" s="1"/>
  <c r="P18" i="18"/>
  <c r="P204" i="18" s="1"/>
  <c r="P16" i="18"/>
  <c r="P202" i="18" s="1"/>
  <c r="P25" i="18"/>
  <c r="P211" i="18" s="1"/>
  <c r="P23" i="18"/>
  <c r="P209" i="18" s="1"/>
  <c r="P21" i="18"/>
  <c r="P207" i="18" s="1"/>
  <c r="P19" i="18"/>
  <c r="P205" i="18" s="1"/>
  <c r="P17" i="18"/>
  <c r="P203" i="18" s="1"/>
  <c r="P15" i="18"/>
  <c r="X212" i="17"/>
  <c r="Q38" i="17"/>
  <c r="Q34" i="17"/>
  <c r="Q30" i="17"/>
  <c r="Q35" i="17"/>
  <c r="Q31" i="17"/>
  <c r="Q27" i="17"/>
  <c r="Q37" i="17"/>
  <c r="Q33" i="17"/>
  <c r="Q29" i="17"/>
  <c r="Q36" i="17"/>
  <c r="Q32" i="17"/>
  <c r="Q28" i="17"/>
  <c r="W204" i="17"/>
  <c r="X204" i="17" s="1"/>
  <c r="P214" i="17"/>
  <c r="P215" i="17" s="1"/>
  <c r="P216" i="17" s="1"/>
  <c r="P217" i="17" s="1"/>
  <c r="P218" i="17" s="1"/>
  <c r="P219" i="17" s="1"/>
  <c r="P220" i="17" s="1"/>
  <c r="P221" i="17" s="1"/>
  <c r="P222" i="17" s="1"/>
  <c r="P223" i="17" s="1"/>
  <c r="P224" i="17" s="1"/>
  <c r="P225" i="17" s="1"/>
  <c r="P226" i="17" s="1"/>
  <c r="P227" i="17" s="1"/>
  <c r="P228" i="17" s="1"/>
  <c r="P229" i="17" s="1"/>
  <c r="P230" i="17" s="1"/>
  <c r="P231" i="17" s="1"/>
  <c r="P232" i="17" s="1"/>
  <c r="P233" i="17" s="1"/>
  <c r="P234" i="17" s="1"/>
  <c r="P235" i="17" s="1"/>
  <c r="P236" i="17" s="1"/>
  <c r="P237" i="17" s="1"/>
  <c r="P238" i="17" s="1"/>
  <c r="P239" i="17" s="1"/>
  <c r="P240" i="17" s="1"/>
  <c r="P241" i="17" s="1"/>
  <c r="P242" i="17" s="1"/>
  <c r="P243" i="17" s="1"/>
  <c r="P244" i="17" s="1"/>
  <c r="P245" i="17" s="1"/>
  <c r="P246" i="17" s="1"/>
  <c r="P247" i="17" s="1"/>
  <c r="P248" i="17" s="1"/>
  <c r="P249" i="17" s="1"/>
  <c r="P250" i="17" s="1"/>
  <c r="P251" i="17" s="1"/>
  <c r="P252" i="17" s="1"/>
  <c r="P253" i="17" s="1"/>
  <c r="P254" i="17" s="1"/>
  <c r="P255" i="17" s="1"/>
  <c r="P256" i="17" s="1"/>
  <c r="P257" i="17" s="1"/>
  <c r="P258" i="17" s="1"/>
  <c r="P259" i="17" s="1"/>
  <c r="P260" i="17" s="1"/>
  <c r="P213" i="17"/>
  <c r="P41" i="17"/>
  <c r="X194" i="17"/>
  <c r="Y196" i="17" s="1"/>
  <c r="Q25" i="17"/>
  <c r="Q223" i="17" s="1"/>
  <c r="Q23" i="17"/>
  <c r="Q221" i="17" s="1"/>
  <c r="Q21" i="17"/>
  <c r="Q219" i="17" s="1"/>
  <c r="Q19" i="17"/>
  <c r="Q217" i="17" s="1"/>
  <c r="Q17" i="17"/>
  <c r="Q215" i="17" s="1"/>
  <c r="Q15" i="17"/>
  <c r="W213" i="17" s="1"/>
  <c r="X213" i="17" s="1"/>
  <c r="Q26" i="17"/>
  <c r="Q224" i="17" s="1"/>
  <c r="Q24" i="17"/>
  <c r="Q222" i="17" s="1"/>
  <c r="Q22" i="17"/>
  <c r="Q220" i="17" s="1"/>
  <c r="Q20" i="17"/>
  <c r="Q218" i="17" s="1"/>
  <c r="Q18" i="17"/>
  <c r="Q216" i="17" s="1"/>
  <c r="Q16" i="17"/>
  <c r="Q214" i="17" s="1"/>
  <c r="S262" i="17"/>
  <c r="S44" i="17"/>
  <c r="S6" i="17"/>
  <c r="S7" i="17" s="1"/>
  <c r="T1" i="17"/>
  <c r="W224" i="17"/>
  <c r="X224" i="17" s="1"/>
  <c r="X206" i="17"/>
  <c r="Z188" i="17"/>
  <c r="P201" i="17"/>
  <c r="P40" i="17"/>
  <c r="P42" i="17" s="1"/>
  <c r="W210" i="17"/>
  <c r="X210" i="17" s="1"/>
  <c r="P3" i="17"/>
  <c r="W203" i="17"/>
  <c r="X203" i="17" s="1"/>
  <c r="Y190" i="17"/>
  <c r="W207" i="17"/>
  <c r="X207" i="17" s="1"/>
  <c r="R9" i="17"/>
  <c r="R8" i="17"/>
  <c r="R10" i="17" s="1"/>
  <c r="C68" i="17"/>
  <c r="U67" i="17"/>
  <c r="W216" i="17"/>
  <c r="X216" i="17" s="1"/>
  <c r="W219" i="17"/>
  <c r="W209" i="17"/>
  <c r="X209" i="17" s="1"/>
  <c r="Y194" i="17"/>
  <c r="X165" i="16"/>
  <c r="X170" i="16"/>
  <c r="X174" i="16"/>
  <c r="V181" i="16"/>
  <c r="W181" i="16" s="1"/>
  <c r="X180" i="16" s="1"/>
  <c r="X164" i="16"/>
  <c r="W183" i="16"/>
  <c r="W187" i="16"/>
  <c r="X173" i="16"/>
  <c r="X171" i="16"/>
  <c r="V186" i="16"/>
  <c r="W186" i="16" s="1"/>
  <c r="X160" i="16"/>
  <c r="N190" i="16"/>
  <c r="N191" i="16" s="1"/>
  <c r="N192" i="16" s="1"/>
  <c r="N193" i="16" s="1"/>
  <c r="N194" i="16" s="1"/>
  <c r="N195" i="16" s="1"/>
  <c r="N196" i="16" s="1"/>
  <c r="N197" i="16" s="1"/>
  <c r="N198" i="16" s="1"/>
  <c r="N199" i="16" s="1"/>
  <c r="N200" i="16" s="1"/>
  <c r="N201" i="16" s="1"/>
  <c r="N202" i="16" s="1"/>
  <c r="N203" i="16" s="1"/>
  <c r="N204" i="16" s="1"/>
  <c r="N205" i="16" s="1"/>
  <c r="N206" i="16" s="1"/>
  <c r="N207" i="16" s="1"/>
  <c r="N208" i="16" s="1"/>
  <c r="N209" i="16" s="1"/>
  <c r="N210" i="16" s="1"/>
  <c r="N211" i="16" s="1"/>
  <c r="N212" i="16" s="1"/>
  <c r="N213" i="16" s="1"/>
  <c r="N214" i="16" s="1"/>
  <c r="N215" i="16" s="1"/>
  <c r="N216" i="16" s="1"/>
  <c r="N217" i="16" s="1"/>
  <c r="N218" i="16" s="1"/>
  <c r="N219" i="16" s="1"/>
  <c r="N220" i="16" s="1"/>
  <c r="N221" i="16" s="1"/>
  <c r="N222" i="16" s="1"/>
  <c r="N223" i="16" s="1"/>
  <c r="N224" i="16" s="1"/>
  <c r="N225" i="16" s="1"/>
  <c r="N226" i="16" s="1"/>
  <c r="N227" i="16" s="1"/>
  <c r="N228" i="16" s="1"/>
  <c r="N229" i="16" s="1"/>
  <c r="N230" i="16" s="1"/>
  <c r="N231" i="16" s="1"/>
  <c r="N232" i="16" s="1"/>
  <c r="N233" i="16" s="1"/>
  <c r="N234" i="16" s="1"/>
  <c r="N235" i="16" s="1"/>
  <c r="N236" i="16" s="1"/>
  <c r="N237" i="16" s="1"/>
  <c r="N238" i="16" s="1"/>
  <c r="N239" i="16" s="1"/>
  <c r="N240" i="16" s="1"/>
  <c r="N241" i="16" s="1"/>
  <c r="N242" i="16" s="1"/>
  <c r="N243" i="16" s="1"/>
  <c r="N244" i="16" s="1"/>
  <c r="N245" i="16" s="1"/>
  <c r="N246" i="16" s="1"/>
  <c r="N247" i="16" s="1"/>
  <c r="N248" i="16" s="1"/>
  <c r="N249" i="16" s="1"/>
  <c r="N250" i="16" s="1"/>
  <c r="N251" i="16" s="1"/>
  <c r="N252" i="16" s="1"/>
  <c r="N253" i="16" s="1"/>
  <c r="N254" i="16" s="1"/>
  <c r="N255" i="16" s="1"/>
  <c r="N256" i="16" s="1"/>
  <c r="N257" i="16" s="1"/>
  <c r="N258" i="16" s="1"/>
  <c r="N259" i="16" s="1"/>
  <c r="N260" i="16" s="1"/>
  <c r="N189" i="16"/>
  <c r="N41" i="16"/>
  <c r="W182" i="16"/>
  <c r="N177" i="16"/>
  <c r="N40" i="16"/>
  <c r="N42" i="16" s="1"/>
  <c r="O35" i="16"/>
  <c r="O36" i="16"/>
  <c r="O38" i="16"/>
  <c r="O34" i="16"/>
  <c r="O33" i="16"/>
  <c r="O32" i="16"/>
  <c r="O31" i="16"/>
  <c r="O30" i="16"/>
  <c r="O29" i="16"/>
  <c r="O28" i="16"/>
  <c r="O27" i="16"/>
  <c r="O37" i="16"/>
  <c r="X162" i="16"/>
  <c r="X172" i="16"/>
  <c r="C67" i="16"/>
  <c r="U66" i="16"/>
  <c r="Q263" i="16"/>
  <c r="Q44" i="16"/>
  <c r="Q6" i="16"/>
  <c r="Q7" i="16" s="1"/>
  <c r="R1" i="16"/>
  <c r="X161" i="16"/>
  <c r="V190" i="16"/>
  <c r="W190" i="16" s="1"/>
  <c r="X169" i="16"/>
  <c r="X178" i="16"/>
  <c r="O23" i="16"/>
  <c r="O197" i="16" s="1"/>
  <c r="O16" i="16"/>
  <c r="O190" i="16" s="1"/>
  <c r="O26" i="16"/>
  <c r="O200" i="16" s="1"/>
  <c r="O24" i="16"/>
  <c r="O198" i="16" s="1"/>
  <c r="O20" i="16"/>
  <c r="O194" i="16" s="1"/>
  <c r="O25" i="16"/>
  <c r="O199" i="16" s="1"/>
  <c r="O21" i="16"/>
  <c r="O195" i="16" s="1"/>
  <c r="O17" i="16"/>
  <c r="O191" i="16" s="1"/>
  <c r="O15" i="16"/>
  <c r="V189" i="16" s="1"/>
  <c r="W189" i="16" s="1"/>
  <c r="O22" i="16"/>
  <c r="O196" i="16" s="1"/>
  <c r="O18" i="16"/>
  <c r="O192" i="16" s="1"/>
  <c r="O19" i="16"/>
  <c r="O193" i="16" s="1"/>
  <c r="V188" i="16"/>
  <c r="W188" i="16" s="1"/>
  <c r="P9" i="16"/>
  <c r="P8" i="16"/>
  <c r="P10" i="16" s="1"/>
  <c r="X166" i="16"/>
  <c r="C68" i="15"/>
  <c r="U67" i="15"/>
  <c r="X151" i="15"/>
  <c r="P3" i="15"/>
  <c r="X158" i="15"/>
  <c r="W169" i="15"/>
  <c r="X156" i="15"/>
  <c r="N41" i="14"/>
  <c r="N190" i="14"/>
  <c r="N191" i="14" s="1"/>
  <c r="N192" i="14" s="1"/>
  <c r="N193" i="14" s="1"/>
  <c r="N194" i="14" s="1"/>
  <c r="N195" i="14" s="1"/>
  <c r="N196" i="14" s="1"/>
  <c r="N197" i="14" s="1"/>
  <c r="N198" i="14" s="1"/>
  <c r="N199" i="14" s="1"/>
  <c r="N200" i="14" s="1"/>
  <c r="N201" i="14" s="1"/>
  <c r="N202" i="14" s="1"/>
  <c r="N203" i="14" s="1"/>
  <c r="N204" i="14" s="1"/>
  <c r="N205" i="14" s="1"/>
  <c r="N206" i="14" s="1"/>
  <c r="N207" i="14" s="1"/>
  <c r="N208" i="14" s="1"/>
  <c r="N209" i="14" s="1"/>
  <c r="N210" i="14" s="1"/>
  <c r="N211" i="14" s="1"/>
  <c r="N212" i="14" s="1"/>
  <c r="N213" i="14" s="1"/>
  <c r="N214" i="14" s="1"/>
  <c r="N215" i="14" s="1"/>
  <c r="N216" i="14" s="1"/>
  <c r="N217" i="14" s="1"/>
  <c r="N218" i="14" s="1"/>
  <c r="N219" i="14" s="1"/>
  <c r="N220" i="14" s="1"/>
  <c r="N221" i="14" s="1"/>
  <c r="N222" i="14" s="1"/>
  <c r="N223" i="14" s="1"/>
  <c r="N224" i="14" s="1"/>
  <c r="N225" i="14" s="1"/>
  <c r="N226" i="14" s="1"/>
  <c r="N227" i="14" s="1"/>
  <c r="N228" i="14" s="1"/>
  <c r="N229" i="14" s="1"/>
  <c r="N230" i="14" s="1"/>
  <c r="N231" i="14" s="1"/>
  <c r="N232" i="14" s="1"/>
  <c r="N233" i="14" s="1"/>
  <c r="N234" i="14" s="1"/>
  <c r="N235" i="14" s="1"/>
  <c r="N236" i="14" s="1"/>
  <c r="N237" i="14" s="1"/>
  <c r="N238" i="14" s="1"/>
  <c r="N239" i="14" s="1"/>
  <c r="N240" i="14" s="1"/>
  <c r="N241" i="14" s="1"/>
  <c r="N242" i="14" s="1"/>
  <c r="N243" i="14" s="1"/>
  <c r="N244" i="14" s="1"/>
  <c r="N245" i="14" s="1"/>
  <c r="N246" i="14" s="1"/>
  <c r="N247" i="14" s="1"/>
  <c r="N248" i="14" s="1"/>
  <c r="N249" i="14" s="1"/>
  <c r="N250" i="14" s="1"/>
  <c r="N251" i="14" s="1"/>
  <c r="N252" i="14" s="1"/>
  <c r="N253" i="14" s="1"/>
  <c r="N254" i="14" s="1"/>
  <c r="N255" i="14" s="1"/>
  <c r="N256" i="14" s="1"/>
  <c r="N257" i="14" s="1"/>
  <c r="N258" i="14" s="1"/>
  <c r="N259" i="14" s="1"/>
  <c r="N260" i="14" s="1"/>
  <c r="N189" i="14"/>
  <c r="Q6" i="14"/>
  <c r="Q7" i="14" s="1"/>
  <c r="R1" i="14"/>
  <c r="Q44" i="14"/>
  <c r="Q262" i="14"/>
  <c r="W169" i="14"/>
  <c r="O28" i="14"/>
  <c r="O32" i="14"/>
  <c r="O36" i="14"/>
  <c r="O31" i="14"/>
  <c r="O30" i="14"/>
  <c r="O33" i="14"/>
  <c r="O38" i="14"/>
  <c r="O27" i="14"/>
  <c r="O35" i="14"/>
  <c r="O37" i="14"/>
  <c r="O29" i="14"/>
  <c r="O34" i="14"/>
  <c r="V180" i="14"/>
  <c r="X170" i="14"/>
  <c r="V187" i="14"/>
  <c r="W187" i="14" s="1"/>
  <c r="AB187" i="14" s="1"/>
  <c r="N40" i="14"/>
  <c r="N42" i="14" s="1"/>
  <c r="N177" i="14"/>
  <c r="V177" i="14"/>
  <c r="V181" i="14"/>
  <c r="V178" i="14"/>
  <c r="W168" i="14"/>
  <c r="X165" i="14"/>
  <c r="O15" i="14"/>
  <c r="V189" i="14" s="1"/>
  <c r="O17" i="14"/>
  <c r="O191" i="14" s="1"/>
  <c r="O19" i="14"/>
  <c r="O193" i="14" s="1"/>
  <c r="O21" i="14"/>
  <c r="O195" i="14" s="1"/>
  <c r="O23" i="14"/>
  <c r="O197" i="14" s="1"/>
  <c r="O25" i="14"/>
  <c r="O199" i="14" s="1"/>
  <c r="O16" i="14"/>
  <c r="O190" i="14" s="1"/>
  <c r="O18" i="14"/>
  <c r="O192" i="14" s="1"/>
  <c r="O20" i="14"/>
  <c r="O194" i="14" s="1"/>
  <c r="O22" i="14"/>
  <c r="O196" i="14" s="1"/>
  <c r="O24" i="14"/>
  <c r="O198" i="14" s="1"/>
  <c r="O26" i="14"/>
  <c r="O200" i="14" s="1"/>
  <c r="V197" i="14"/>
  <c r="W167" i="14"/>
  <c r="X169" i="14"/>
  <c r="V182" i="14"/>
  <c r="W171" i="14"/>
  <c r="W183" i="14" s="1"/>
  <c r="AB183" i="14" s="1"/>
  <c r="V184" i="14"/>
  <c r="W184" i="14" s="1"/>
  <c r="AB184" i="14" s="1"/>
  <c r="X162" i="14"/>
  <c r="V179" i="14"/>
  <c r="W176" i="14"/>
  <c r="W188" i="14" s="1"/>
  <c r="AB188" i="14" s="1"/>
  <c r="V186" i="14"/>
  <c r="W186" i="14" s="1"/>
  <c r="AB186" i="14" s="1"/>
  <c r="V185" i="14"/>
  <c r="W185" i="14" s="1"/>
  <c r="AB185" i="14" s="1"/>
  <c r="P9" i="14"/>
  <c r="P8" i="14"/>
  <c r="P10" i="14" s="1"/>
  <c r="X166" i="14"/>
  <c r="X167" i="14"/>
  <c r="U67" i="14"/>
  <c r="C68" i="14"/>
  <c r="D87" i="9"/>
  <c r="E138" i="9"/>
  <c r="E137" i="9"/>
  <c r="E100" i="9"/>
  <c r="D42" i="9"/>
  <c r="W215" i="17" l="1"/>
  <c r="X215" i="17" s="1"/>
  <c r="Y192" i="17"/>
  <c r="Y193" i="17"/>
  <c r="Y198" i="17"/>
  <c r="Y201" i="17"/>
  <c r="Y189" i="17"/>
  <c r="W220" i="17"/>
  <c r="X220" i="17" s="1"/>
  <c r="W222" i="17"/>
  <c r="X222" i="17" s="1"/>
  <c r="Y195" i="17"/>
  <c r="W217" i="17"/>
  <c r="X217" i="17" s="1"/>
  <c r="Y191" i="18"/>
  <c r="W210" i="18"/>
  <c r="X210" i="18" s="1"/>
  <c r="Q3" i="18"/>
  <c r="Y175" i="19"/>
  <c r="Y173" i="19"/>
  <c r="W200" i="19"/>
  <c r="X200" i="19" s="1"/>
  <c r="X185" i="19"/>
  <c r="X165" i="15"/>
  <c r="V188" i="15"/>
  <c r="W188" i="15" s="1"/>
  <c r="V187" i="15"/>
  <c r="W187" i="15" s="1"/>
  <c r="W186" i="15"/>
  <c r="W177" i="15"/>
  <c r="X162" i="15"/>
  <c r="V182" i="15"/>
  <c r="W182" i="15" s="1"/>
  <c r="X163" i="15"/>
  <c r="X166" i="15"/>
  <c r="X161" i="15"/>
  <c r="X160" i="15"/>
  <c r="P9" i="15"/>
  <c r="P8" i="15"/>
  <c r="P10" i="15" s="1"/>
  <c r="V179" i="15"/>
  <c r="W179" i="15" s="1"/>
  <c r="V180" i="15"/>
  <c r="W180" i="15" s="1"/>
  <c r="O28" i="15"/>
  <c r="O38" i="15"/>
  <c r="O31" i="15"/>
  <c r="O34" i="15"/>
  <c r="O36" i="15"/>
  <c r="O33" i="15"/>
  <c r="O30" i="15"/>
  <c r="O32" i="15"/>
  <c r="O29" i="15"/>
  <c r="O35" i="15"/>
  <c r="O37" i="15"/>
  <c r="O27" i="15"/>
  <c r="V183" i="15"/>
  <c r="W183" i="15" s="1"/>
  <c r="N189" i="15"/>
  <c r="N190" i="15"/>
  <c r="N191" i="15" s="1"/>
  <c r="N192" i="15" s="1"/>
  <c r="N193" i="15" s="1"/>
  <c r="N194" i="15" s="1"/>
  <c r="N195" i="15" s="1"/>
  <c r="N196" i="15" s="1"/>
  <c r="N197" i="15" s="1"/>
  <c r="N198" i="15" s="1"/>
  <c r="N199" i="15" s="1"/>
  <c r="N200" i="15" s="1"/>
  <c r="N201" i="15" s="1"/>
  <c r="N202" i="15" s="1"/>
  <c r="N203" i="15" s="1"/>
  <c r="N204" i="15" s="1"/>
  <c r="N205" i="15" s="1"/>
  <c r="N206" i="15" s="1"/>
  <c r="N207" i="15" s="1"/>
  <c r="N208" i="15" s="1"/>
  <c r="N209" i="15" s="1"/>
  <c r="N210" i="15" s="1"/>
  <c r="N211" i="15" s="1"/>
  <c r="N212" i="15" s="1"/>
  <c r="N213" i="15" s="1"/>
  <c r="N214" i="15" s="1"/>
  <c r="N215" i="15" s="1"/>
  <c r="N216" i="15" s="1"/>
  <c r="N217" i="15" s="1"/>
  <c r="N218" i="15" s="1"/>
  <c r="N219" i="15" s="1"/>
  <c r="N220" i="15" s="1"/>
  <c r="N221" i="15" s="1"/>
  <c r="N222" i="15" s="1"/>
  <c r="N223" i="15" s="1"/>
  <c r="N224" i="15" s="1"/>
  <c r="N225" i="15" s="1"/>
  <c r="N226" i="15" s="1"/>
  <c r="N227" i="15" s="1"/>
  <c r="N228" i="15" s="1"/>
  <c r="N229" i="15" s="1"/>
  <c r="N230" i="15" s="1"/>
  <c r="N231" i="15" s="1"/>
  <c r="N232" i="15" s="1"/>
  <c r="N233" i="15" s="1"/>
  <c r="N234" i="15" s="1"/>
  <c r="N235" i="15" s="1"/>
  <c r="N236" i="15" s="1"/>
  <c r="N237" i="15" s="1"/>
  <c r="N238" i="15" s="1"/>
  <c r="N239" i="15" s="1"/>
  <c r="N240" i="15" s="1"/>
  <c r="N241" i="15" s="1"/>
  <c r="N242" i="15" s="1"/>
  <c r="N243" i="15" s="1"/>
  <c r="N244" i="15" s="1"/>
  <c r="N245" i="15" s="1"/>
  <c r="N246" i="15" s="1"/>
  <c r="N247" i="15" s="1"/>
  <c r="N248" i="15" s="1"/>
  <c r="N249" i="15" s="1"/>
  <c r="N250" i="15" s="1"/>
  <c r="N251" i="15" s="1"/>
  <c r="N252" i="15" s="1"/>
  <c r="N253" i="15" s="1"/>
  <c r="N254" i="15" s="1"/>
  <c r="N255" i="15" s="1"/>
  <c r="N256" i="15" s="1"/>
  <c r="N257" i="15" s="1"/>
  <c r="N258" i="15" s="1"/>
  <c r="N259" i="15" s="1"/>
  <c r="N260" i="15" s="1"/>
  <c r="N41" i="15"/>
  <c r="V184" i="15"/>
  <c r="W184" i="15" s="1"/>
  <c r="Q6" i="15"/>
  <c r="Q7" i="15" s="1"/>
  <c r="Q262" i="15"/>
  <c r="Q44" i="15"/>
  <c r="R1" i="15"/>
  <c r="X155" i="15"/>
  <c r="X154" i="15"/>
  <c r="N40" i="15"/>
  <c r="N42" i="15" s="1"/>
  <c r="N177" i="15"/>
  <c r="V185" i="15"/>
  <c r="W185" i="15" s="1"/>
  <c r="V181" i="15"/>
  <c r="O19" i="15"/>
  <c r="O193" i="15" s="1"/>
  <c r="O24" i="15"/>
  <c r="O198" i="15" s="1"/>
  <c r="O16" i="15"/>
  <c r="O190" i="15" s="1"/>
  <c r="O17" i="15"/>
  <c r="O191" i="15" s="1"/>
  <c r="O23" i="15"/>
  <c r="O197" i="15" s="1"/>
  <c r="O15" i="15"/>
  <c r="O20" i="15"/>
  <c r="O194" i="15" s="1"/>
  <c r="O21" i="15"/>
  <c r="O195" i="15" s="1"/>
  <c r="O26" i="15"/>
  <c r="O200" i="15" s="1"/>
  <c r="O18" i="15"/>
  <c r="O192" i="15" s="1"/>
  <c r="O25" i="15"/>
  <c r="O199" i="15" s="1"/>
  <c r="O22" i="15"/>
  <c r="O196" i="15" s="1"/>
  <c r="V193" i="15"/>
  <c r="X157" i="15"/>
  <c r="X179" i="14"/>
  <c r="Y164" i="14"/>
  <c r="V194" i="14"/>
  <c r="X172" i="14"/>
  <c r="X176" i="14"/>
  <c r="X178" i="14"/>
  <c r="X180" i="14"/>
  <c r="W197" i="14"/>
  <c r="AB197" i="14" s="1"/>
  <c r="V199" i="14"/>
  <c r="C68" i="20"/>
  <c r="U67" i="20"/>
  <c r="N189" i="20"/>
  <c r="N190" i="20"/>
  <c r="N191" i="20" s="1"/>
  <c r="N192" i="20" s="1"/>
  <c r="N193" i="20" s="1"/>
  <c r="N194" i="20" s="1"/>
  <c r="N195" i="20" s="1"/>
  <c r="N196" i="20" s="1"/>
  <c r="N197" i="20" s="1"/>
  <c r="N198" i="20" s="1"/>
  <c r="N199" i="20" s="1"/>
  <c r="N200" i="20" s="1"/>
  <c r="N201" i="20" s="1"/>
  <c r="N202" i="20" s="1"/>
  <c r="N203" i="20" s="1"/>
  <c r="N204" i="20" s="1"/>
  <c r="N205" i="20" s="1"/>
  <c r="N206" i="20" s="1"/>
  <c r="N207" i="20" s="1"/>
  <c r="N208" i="20" s="1"/>
  <c r="N209" i="20" s="1"/>
  <c r="N210" i="20" s="1"/>
  <c r="N211" i="20" s="1"/>
  <c r="N212" i="20" s="1"/>
  <c r="N213" i="20" s="1"/>
  <c r="N214" i="20" s="1"/>
  <c r="N215" i="20" s="1"/>
  <c r="N216" i="20" s="1"/>
  <c r="N217" i="20" s="1"/>
  <c r="N218" i="20" s="1"/>
  <c r="N219" i="20" s="1"/>
  <c r="N220" i="20" s="1"/>
  <c r="N221" i="20" s="1"/>
  <c r="N222" i="20" s="1"/>
  <c r="N223" i="20" s="1"/>
  <c r="N224" i="20" s="1"/>
  <c r="N225" i="20" s="1"/>
  <c r="N226" i="20" s="1"/>
  <c r="N227" i="20" s="1"/>
  <c r="N228" i="20" s="1"/>
  <c r="N229" i="20" s="1"/>
  <c r="N230" i="20" s="1"/>
  <c r="N231" i="20" s="1"/>
  <c r="N232" i="20" s="1"/>
  <c r="N233" i="20" s="1"/>
  <c r="N234" i="20" s="1"/>
  <c r="N235" i="20" s="1"/>
  <c r="N236" i="20" s="1"/>
  <c r="N237" i="20" s="1"/>
  <c r="N238" i="20" s="1"/>
  <c r="N239" i="20" s="1"/>
  <c r="N240" i="20" s="1"/>
  <c r="N241" i="20" s="1"/>
  <c r="N242" i="20" s="1"/>
  <c r="N243" i="20" s="1"/>
  <c r="N244" i="20" s="1"/>
  <c r="N245" i="20" s="1"/>
  <c r="N246" i="20" s="1"/>
  <c r="N247" i="20" s="1"/>
  <c r="N248" i="20" s="1"/>
  <c r="N249" i="20" s="1"/>
  <c r="N250" i="20" s="1"/>
  <c r="N251" i="20" s="1"/>
  <c r="N252" i="20" s="1"/>
  <c r="N253" i="20" s="1"/>
  <c r="N254" i="20" s="1"/>
  <c r="N255" i="20" s="1"/>
  <c r="N256" i="20" s="1"/>
  <c r="N257" i="20" s="1"/>
  <c r="N258" i="20" s="1"/>
  <c r="N259" i="20" s="1"/>
  <c r="N260" i="20" s="1"/>
  <c r="N41" i="20"/>
  <c r="O26" i="20"/>
  <c r="O200" i="20" s="1"/>
  <c r="O22" i="20"/>
  <c r="O196" i="20" s="1"/>
  <c r="O18" i="20"/>
  <c r="O192" i="20" s="1"/>
  <c r="O25" i="20"/>
  <c r="O199" i="20" s="1"/>
  <c r="O21" i="20"/>
  <c r="O195" i="20" s="1"/>
  <c r="O17" i="20"/>
  <c r="O191" i="20" s="1"/>
  <c r="O24" i="20"/>
  <c r="O198" i="20" s="1"/>
  <c r="O20" i="20"/>
  <c r="O194" i="20" s="1"/>
  <c r="O16" i="20"/>
  <c r="O190" i="20" s="1"/>
  <c r="O23" i="20"/>
  <c r="O197" i="20" s="1"/>
  <c r="O19" i="20"/>
  <c r="O193" i="20" s="1"/>
  <c r="O15" i="20"/>
  <c r="P9" i="20"/>
  <c r="P8" i="20"/>
  <c r="P10" i="20" s="1"/>
  <c r="R3" i="20"/>
  <c r="W191" i="20"/>
  <c r="X191" i="20" s="1"/>
  <c r="O36" i="20"/>
  <c r="O37" i="20"/>
  <c r="O33" i="20"/>
  <c r="O29" i="20"/>
  <c r="O38" i="20"/>
  <c r="O34" i="20"/>
  <c r="O35" i="20"/>
  <c r="O31" i="20"/>
  <c r="O27" i="20"/>
  <c r="O32" i="20"/>
  <c r="O30" i="20"/>
  <c r="O28" i="20"/>
  <c r="Q262" i="20"/>
  <c r="Q44" i="20"/>
  <c r="Q6" i="20"/>
  <c r="Q7" i="20" s="1"/>
  <c r="R1" i="20"/>
  <c r="N177" i="20"/>
  <c r="N40" i="20"/>
  <c r="N42" i="20" s="1"/>
  <c r="W193" i="20"/>
  <c r="X193" i="20" s="1"/>
  <c r="O189" i="19"/>
  <c r="O40" i="19"/>
  <c r="O42" i="19" s="1"/>
  <c r="W189" i="19"/>
  <c r="Y183" i="19" s="1"/>
  <c r="W198" i="19"/>
  <c r="X198" i="19" s="1"/>
  <c r="X179" i="19"/>
  <c r="P36" i="19"/>
  <c r="P32" i="19"/>
  <c r="P28" i="19"/>
  <c r="P37" i="19"/>
  <c r="P33" i="19"/>
  <c r="P29" i="19"/>
  <c r="P38" i="19"/>
  <c r="P34" i="19"/>
  <c r="P30" i="19"/>
  <c r="P35" i="19"/>
  <c r="P31" i="19"/>
  <c r="P27" i="19"/>
  <c r="W197" i="19"/>
  <c r="C68" i="19"/>
  <c r="U67" i="19"/>
  <c r="X178" i="19"/>
  <c r="Y179" i="19"/>
  <c r="Y180" i="19"/>
  <c r="W195" i="19"/>
  <c r="X195" i="19" s="1"/>
  <c r="S3" i="19"/>
  <c r="W194" i="19"/>
  <c r="Y176" i="19"/>
  <c r="R262" i="19"/>
  <c r="R44" i="19"/>
  <c r="R6" i="19"/>
  <c r="R7" i="19" s="1"/>
  <c r="S1" i="19"/>
  <c r="Y181" i="19"/>
  <c r="Y174" i="19"/>
  <c r="W196" i="19"/>
  <c r="X196" i="19" s="1"/>
  <c r="O201" i="19"/>
  <c r="O202" i="19"/>
  <c r="O203" i="19" s="1"/>
  <c r="O204" i="19" s="1"/>
  <c r="O205" i="19" s="1"/>
  <c r="O206" i="19" s="1"/>
  <c r="O207" i="19" s="1"/>
  <c r="O208" i="19" s="1"/>
  <c r="O209" i="19" s="1"/>
  <c r="O210" i="19" s="1"/>
  <c r="O211" i="19" s="1"/>
  <c r="O212" i="19" s="1"/>
  <c r="O213" i="19" s="1"/>
  <c r="O214" i="19" s="1"/>
  <c r="O215" i="19" s="1"/>
  <c r="O216" i="19" s="1"/>
  <c r="O217" i="19" s="1"/>
  <c r="O218" i="19" s="1"/>
  <c r="O219" i="19" s="1"/>
  <c r="O220" i="19" s="1"/>
  <c r="O221" i="19" s="1"/>
  <c r="O222" i="19" s="1"/>
  <c r="O223" i="19" s="1"/>
  <c r="O224" i="19" s="1"/>
  <c r="O225" i="19" s="1"/>
  <c r="O226" i="19" s="1"/>
  <c r="O227" i="19" s="1"/>
  <c r="O228" i="19" s="1"/>
  <c r="O229" i="19" s="1"/>
  <c r="O230" i="19" s="1"/>
  <c r="O231" i="19" s="1"/>
  <c r="O232" i="19" s="1"/>
  <c r="O233" i="19" s="1"/>
  <c r="O234" i="19" s="1"/>
  <c r="O235" i="19" s="1"/>
  <c r="O236" i="19" s="1"/>
  <c r="O237" i="19" s="1"/>
  <c r="O238" i="19" s="1"/>
  <c r="O239" i="19" s="1"/>
  <c r="O240" i="19" s="1"/>
  <c r="O241" i="19" s="1"/>
  <c r="O242" i="19" s="1"/>
  <c r="O243" i="19" s="1"/>
  <c r="O244" i="19" s="1"/>
  <c r="O245" i="19" s="1"/>
  <c r="O246" i="19" s="1"/>
  <c r="O247" i="19" s="1"/>
  <c r="O248" i="19" s="1"/>
  <c r="O249" i="19" s="1"/>
  <c r="O250" i="19" s="1"/>
  <c r="O251" i="19" s="1"/>
  <c r="O252" i="19" s="1"/>
  <c r="O253" i="19" s="1"/>
  <c r="O254" i="19" s="1"/>
  <c r="O255" i="19" s="1"/>
  <c r="O256" i="19" s="1"/>
  <c r="O257" i="19" s="1"/>
  <c r="O258" i="19" s="1"/>
  <c r="O259" i="19" s="1"/>
  <c r="O260" i="19" s="1"/>
  <c r="O41" i="19"/>
  <c r="X181" i="19"/>
  <c r="X193" i="19" s="1"/>
  <c r="Y177" i="19"/>
  <c r="W191" i="19"/>
  <c r="X191" i="19" s="1"/>
  <c r="Y178" i="19"/>
  <c r="W190" i="19"/>
  <c r="X182" i="19"/>
  <c r="Q9" i="19"/>
  <c r="Q8" i="19"/>
  <c r="Q10" i="19" s="1"/>
  <c r="W199" i="19"/>
  <c r="X199" i="19" s="1"/>
  <c r="Y172" i="19"/>
  <c r="W192" i="19"/>
  <c r="X192" i="19" s="1"/>
  <c r="P25" i="19"/>
  <c r="P211" i="19" s="1"/>
  <c r="P23" i="19"/>
  <c r="P209" i="19" s="1"/>
  <c r="P21" i="19"/>
  <c r="P207" i="19" s="1"/>
  <c r="P19" i="19"/>
  <c r="P205" i="19" s="1"/>
  <c r="P17" i="19"/>
  <c r="P203" i="19" s="1"/>
  <c r="P26" i="19"/>
  <c r="P212" i="19" s="1"/>
  <c r="P24" i="19"/>
  <c r="P210" i="19" s="1"/>
  <c r="P22" i="19"/>
  <c r="P208" i="19" s="1"/>
  <c r="P20" i="19"/>
  <c r="P206" i="19" s="1"/>
  <c r="P18" i="19"/>
  <c r="P204" i="19" s="1"/>
  <c r="P16" i="19"/>
  <c r="P202" i="19" s="1"/>
  <c r="P15" i="19"/>
  <c r="Y182" i="19"/>
  <c r="P214" i="18"/>
  <c r="P215" i="18" s="1"/>
  <c r="P216" i="18" s="1"/>
  <c r="P217" i="18" s="1"/>
  <c r="P218" i="18" s="1"/>
  <c r="P219" i="18" s="1"/>
  <c r="P220" i="18" s="1"/>
  <c r="P221" i="18" s="1"/>
  <c r="P222" i="18" s="1"/>
  <c r="P223" i="18" s="1"/>
  <c r="P224" i="18" s="1"/>
  <c r="P225" i="18" s="1"/>
  <c r="P226" i="18" s="1"/>
  <c r="P227" i="18" s="1"/>
  <c r="P228" i="18" s="1"/>
  <c r="P229" i="18" s="1"/>
  <c r="P230" i="18" s="1"/>
  <c r="P231" i="18" s="1"/>
  <c r="P232" i="18" s="1"/>
  <c r="P233" i="18" s="1"/>
  <c r="P234" i="18" s="1"/>
  <c r="P235" i="18" s="1"/>
  <c r="P236" i="18" s="1"/>
  <c r="P237" i="18" s="1"/>
  <c r="P238" i="18" s="1"/>
  <c r="P239" i="18" s="1"/>
  <c r="P240" i="18" s="1"/>
  <c r="P241" i="18" s="1"/>
  <c r="P242" i="18" s="1"/>
  <c r="P243" i="18" s="1"/>
  <c r="P244" i="18" s="1"/>
  <c r="P245" i="18" s="1"/>
  <c r="P246" i="18" s="1"/>
  <c r="P247" i="18" s="1"/>
  <c r="P248" i="18" s="1"/>
  <c r="P249" i="18" s="1"/>
  <c r="P250" i="18" s="1"/>
  <c r="P251" i="18" s="1"/>
  <c r="P252" i="18" s="1"/>
  <c r="P253" i="18" s="1"/>
  <c r="P254" i="18" s="1"/>
  <c r="P255" i="18" s="1"/>
  <c r="P256" i="18" s="1"/>
  <c r="P257" i="18" s="1"/>
  <c r="P258" i="18" s="1"/>
  <c r="P259" i="18" s="1"/>
  <c r="P260" i="18" s="1"/>
  <c r="P213" i="18"/>
  <c r="P41" i="18"/>
  <c r="W203" i="18"/>
  <c r="X203" i="18" s="1"/>
  <c r="U67" i="18"/>
  <c r="C68" i="18"/>
  <c r="W204" i="18"/>
  <c r="X204" i="18" s="1"/>
  <c r="S262" i="18"/>
  <c r="S44" i="18"/>
  <c r="S6" i="18"/>
  <c r="S7" i="18" s="1"/>
  <c r="T1" i="18"/>
  <c r="W206" i="18"/>
  <c r="X206" i="18" s="1"/>
  <c r="W202" i="18"/>
  <c r="X202" i="18" s="1"/>
  <c r="P201" i="18"/>
  <c r="P40" i="18"/>
  <c r="P42" i="18" s="1"/>
  <c r="Q37" i="18"/>
  <c r="Q33" i="18"/>
  <c r="Q38" i="18"/>
  <c r="Q34" i="18"/>
  <c r="Q35" i="18"/>
  <c r="Q31" i="18"/>
  <c r="Q36" i="18"/>
  <c r="Q32" i="18"/>
  <c r="Q27" i="18"/>
  <c r="Q28" i="18"/>
  <c r="Q29" i="18"/>
  <c r="Q30" i="18"/>
  <c r="W212" i="18"/>
  <c r="X212" i="18" s="1"/>
  <c r="W208" i="18"/>
  <c r="X208" i="18" s="1"/>
  <c r="Y190" i="18"/>
  <c r="Q25" i="18"/>
  <c r="Q223" i="18" s="1"/>
  <c r="Q23" i="18"/>
  <c r="Q221" i="18" s="1"/>
  <c r="Q21" i="18"/>
  <c r="Q219" i="18" s="1"/>
  <c r="Q19" i="18"/>
  <c r="Q217" i="18" s="1"/>
  <c r="Q17" i="18"/>
  <c r="Q215" i="18" s="1"/>
  <c r="Q15" i="18"/>
  <c r="W213" i="18" s="1"/>
  <c r="Q26" i="18"/>
  <c r="Q224" i="18" s="1"/>
  <c r="Q24" i="18"/>
  <c r="Q222" i="18" s="1"/>
  <c r="Q22" i="18"/>
  <c r="Q220" i="18" s="1"/>
  <c r="Q20" i="18"/>
  <c r="Q218" i="18" s="1"/>
  <c r="Q18" i="18"/>
  <c r="Q216" i="18" s="1"/>
  <c r="Q16" i="18"/>
  <c r="Q214" i="18" s="1"/>
  <c r="W215" i="18"/>
  <c r="X215" i="18" s="1"/>
  <c r="W209" i="18"/>
  <c r="X209" i="18" s="1"/>
  <c r="W205" i="18"/>
  <c r="X205" i="18" s="1"/>
  <c r="Y189" i="18"/>
  <c r="W201" i="18"/>
  <c r="X201" i="18" s="1"/>
  <c r="W207" i="18"/>
  <c r="X207" i="18" s="1"/>
  <c r="R9" i="18"/>
  <c r="R8" i="18"/>
  <c r="R10" i="18" s="1"/>
  <c r="W211" i="18"/>
  <c r="X211" i="18" s="1"/>
  <c r="Y193" i="18"/>
  <c r="Y194" i="18"/>
  <c r="R35" i="17"/>
  <c r="R31" i="17"/>
  <c r="R27" i="17"/>
  <c r="R36" i="17"/>
  <c r="R32" i="17"/>
  <c r="R28" i="17"/>
  <c r="R37" i="17"/>
  <c r="R33" i="17"/>
  <c r="R29" i="17"/>
  <c r="R38" i="17"/>
  <c r="R34" i="17"/>
  <c r="R30" i="17"/>
  <c r="Q3" i="17"/>
  <c r="W214" i="17"/>
  <c r="X214" i="17" s="1"/>
  <c r="Y208" i="17" s="1"/>
  <c r="Y200" i="17"/>
  <c r="W223" i="17"/>
  <c r="X223" i="17" s="1"/>
  <c r="Y202" i="17"/>
  <c r="T262" i="17"/>
  <c r="T44" i="17"/>
  <c r="T6" i="17"/>
  <c r="T7" i="17" s="1"/>
  <c r="Q213" i="17"/>
  <c r="Q40" i="17"/>
  <c r="Q42" i="17" s="1"/>
  <c r="Y203" i="17"/>
  <c r="X219" i="17"/>
  <c r="U68" i="17"/>
  <c r="V68" i="17" s="1"/>
  <c r="C69" i="17"/>
  <c r="Y207" i="17"/>
  <c r="W221" i="17"/>
  <c r="X221" i="17" s="1"/>
  <c r="Y205" i="17"/>
  <c r="S9" i="17"/>
  <c r="S8" i="17"/>
  <c r="S10" i="17" s="1"/>
  <c r="Y197" i="17"/>
  <c r="Y204" i="17"/>
  <c r="R25" i="17"/>
  <c r="R235" i="17" s="1"/>
  <c r="R23" i="17"/>
  <c r="R233" i="17" s="1"/>
  <c r="R21" i="17"/>
  <c r="R231" i="17" s="1"/>
  <c r="R19" i="17"/>
  <c r="R229" i="17" s="1"/>
  <c r="R17" i="17"/>
  <c r="R227" i="17" s="1"/>
  <c r="R15" i="17"/>
  <c r="W225" i="17" s="1"/>
  <c r="X225" i="17" s="1"/>
  <c r="R26" i="17"/>
  <c r="R236" i="17" s="1"/>
  <c r="R24" i="17"/>
  <c r="R234" i="17" s="1"/>
  <c r="R22" i="17"/>
  <c r="R232" i="17" s="1"/>
  <c r="R20" i="17"/>
  <c r="R230" i="17" s="1"/>
  <c r="R18" i="17"/>
  <c r="R228" i="17" s="1"/>
  <c r="R16" i="17"/>
  <c r="R226" i="17" s="1"/>
  <c r="W218" i="17"/>
  <c r="X218" i="17" s="1"/>
  <c r="Y206" i="17"/>
  <c r="Y199" i="17"/>
  <c r="Q226" i="17"/>
  <c r="Q227" i="17" s="1"/>
  <c r="Q228" i="17" s="1"/>
  <c r="Q229" i="17" s="1"/>
  <c r="Q230" i="17" s="1"/>
  <c r="Q231" i="17" s="1"/>
  <c r="Q232" i="17" s="1"/>
  <c r="Q233" i="17" s="1"/>
  <c r="Q234" i="17" s="1"/>
  <c r="Q235" i="17" s="1"/>
  <c r="Q236" i="17" s="1"/>
  <c r="Q237" i="17" s="1"/>
  <c r="Q238" i="17" s="1"/>
  <c r="Q239" i="17" s="1"/>
  <c r="Q240" i="17" s="1"/>
  <c r="Q241" i="17" s="1"/>
  <c r="Q242" i="17" s="1"/>
  <c r="Q243" i="17" s="1"/>
  <c r="Q244" i="17" s="1"/>
  <c r="Q245" i="17" s="1"/>
  <c r="Q246" i="17" s="1"/>
  <c r="Q247" i="17" s="1"/>
  <c r="Q248" i="17" s="1"/>
  <c r="Q249" i="17" s="1"/>
  <c r="Q250" i="17" s="1"/>
  <c r="Q251" i="17" s="1"/>
  <c r="Q252" i="17" s="1"/>
  <c r="Q253" i="17" s="1"/>
  <c r="Q254" i="17" s="1"/>
  <c r="Q255" i="17" s="1"/>
  <c r="Q256" i="17" s="1"/>
  <c r="Q257" i="17" s="1"/>
  <c r="Q258" i="17" s="1"/>
  <c r="Q259" i="17" s="1"/>
  <c r="Q260" i="17" s="1"/>
  <c r="Q225" i="17"/>
  <c r="Q41" i="17"/>
  <c r="W232" i="17"/>
  <c r="X232" i="17" s="1"/>
  <c r="Y191" i="17"/>
  <c r="Z200" i="17" s="1"/>
  <c r="X184" i="16"/>
  <c r="X183" i="16"/>
  <c r="V193" i="16"/>
  <c r="W193" i="16" s="1"/>
  <c r="V192" i="16"/>
  <c r="W192" i="16" s="1"/>
  <c r="X176" i="16"/>
  <c r="V198" i="16"/>
  <c r="W198" i="16" s="1"/>
  <c r="P26" i="16"/>
  <c r="P212" i="16" s="1"/>
  <c r="P20" i="16"/>
  <c r="P206" i="16" s="1"/>
  <c r="P25" i="16"/>
  <c r="P211" i="16" s="1"/>
  <c r="P21" i="16"/>
  <c r="P207" i="16" s="1"/>
  <c r="P17" i="16"/>
  <c r="P203" i="16" s="1"/>
  <c r="P15" i="16"/>
  <c r="P22" i="16"/>
  <c r="P208" i="16" s="1"/>
  <c r="P18" i="16"/>
  <c r="P204" i="16" s="1"/>
  <c r="P23" i="16"/>
  <c r="P209" i="16" s="1"/>
  <c r="P19" i="16"/>
  <c r="P205" i="16" s="1"/>
  <c r="P16" i="16"/>
  <c r="P202" i="16" s="1"/>
  <c r="P24" i="16"/>
  <c r="P210" i="16" s="1"/>
  <c r="V199" i="16"/>
  <c r="W199" i="16" s="1"/>
  <c r="Q9" i="16"/>
  <c r="Q8" i="16"/>
  <c r="Q10" i="16" s="1"/>
  <c r="C68" i="16"/>
  <c r="U67" i="16"/>
  <c r="O202" i="16"/>
  <c r="O203" i="16" s="1"/>
  <c r="O204" i="16" s="1"/>
  <c r="O205" i="16" s="1"/>
  <c r="O206" i="16" s="1"/>
  <c r="O207" i="16" s="1"/>
  <c r="O208" i="16" s="1"/>
  <c r="O209" i="16" s="1"/>
  <c r="O210" i="16" s="1"/>
  <c r="O211" i="16" s="1"/>
  <c r="O212" i="16" s="1"/>
  <c r="O213" i="16" s="1"/>
  <c r="O214" i="16" s="1"/>
  <c r="O215" i="16" s="1"/>
  <c r="O216" i="16" s="1"/>
  <c r="O217" i="16" s="1"/>
  <c r="O218" i="16" s="1"/>
  <c r="O219" i="16" s="1"/>
  <c r="O220" i="16" s="1"/>
  <c r="O221" i="16" s="1"/>
  <c r="O222" i="16" s="1"/>
  <c r="O223" i="16" s="1"/>
  <c r="O224" i="16" s="1"/>
  <c r="O225" i="16" s="1"/>
  <c r="O226" i="16" s="1"/>
  <c r="O227" i="16" s="1"/>
  <c r="O228" i="16" s="1"/>
  <c r="O229" i="16" s="1"/>
  <c r="O230" i="16" s="1"/>
  <c r="O231" i="16" s="1"/>
  <c r="O232" i="16" s="1"/>
  <c r="O233" i="16" s="1"/>
  <c r="O234" i="16" s="1"/>
  <c r="O235" i="16" s="1"/>
  <c r="O236" i="16" s="1"/>
  <c r="O237" i="16" s="1"/>
  <c r="O238" i="16" s="1"/>
  <c r="O239" i="16" s="1"/>
  <c r="O240" i="16" s="1"/>
  <c r="O241" i="16" s="1"/>
  <c r="O242" i="16" s="1"/>
  <c r="O243" i="16" s="1"/>
  <c r="O244" i="16" s="1"/>
  <c r="O245" i="16" s="1"/>
  <c r="O246" i="16" s="1"/>
  <c r="O247" i="16" s="1"/>
  <c r="O248" i="16" s="1"/>
  <c r="O249" i="16" s="1"/>
  <c r="O250" i="16" s="1"/>
  <c r="O251" i="16" s="1"/>
  <c r="O252" i="16" s="1"/>
  <c r="O253" i="16" s="1"/>
  <c r="O254" i="16" s="1"/>
  <c r="O255" i="16" s="1"/>
  <c r="O256" i="16" s="1"/>
  <c r="O257" i="16" s="1"/>
  <c r="O258" i="16" s="1"/>
  <c r="O259" i="16" s="1"/>
  <c r="O260" i="16" s="1"/>
  <c r="O201" i="16"/>
  <c r="V201" i="16"/>
  <c r="W201" i="16" s="1"/>
  <c r="O41" i="16"/>
  <c r="V205" i="16"/>
  <c r="W205" i="16" s="1"/>
  <c r="V212" i="16"/>
  <c r="V197" i="16"/>
  <c r="W197" i="16" s="1"/>
  <c r="X182" i="16"/>
  <c r="R263" i="16"/>
  <c r="R44" i="16"/>
  <c r="R6" i="16"/>
  <c r="R7" i="16" s="1"/>
  <c r="S1" i="16"/>
  <c r="P36" i="16"/>
  <c r="P37" i="16"/>
  <c r="P27" i="16"/>
  <c r="P35" i="16"/>
  <c r="P38" i="16"/>
  <c r="P34" i="16"/>
  <c r="P33" i="16"/>
  <c r="P32" i="16"/>
  <c r="P31" i="16"/>
  <c r="P30" i="16"/>
  <c r="P29" i="16"/>
  <c r="P28" i="16"/>
  <c r="V202" i="16"/>
  <c r="W202" i="16" s="1"/>
  <c r="V206" i="16"/>
  <c r="V210" i="16"/>
  <c r="W210" i="16" s="1"/>
  <c r="X186" i="16"/>
  <c r="V195" i="16"/>
  <c r="W195" i="16" s="1"/>
  <c r="X179" i="16"/>
  <c r="X181" i="16"/>
  <c r="O189" i="16"/>
  <c r="O40" i="16"/>
  <c r="O42" i="16" s="1"/>
  <c r="V194" i="16"/>
  <c r="W194" i="16" s="1"/>
  <c r="V203" i="16"/>
  <c r="V207" i="16"/>
  <c r="W207" i="16" s="1"/>
  <c r="V209" i="16"/>
  <c r="W209" i="16" s="1"/>
  <c r="V200" i="16"/>
  <c r="W200" i="16" s="1"/>
  <c r="V196" i="16"/>
  <c r="W196" i="16" s="1"/>
  <c r="V191" i="16"/>
  <c r="W191" i="16" s="1"/>
  <c r="X175" i="16"/>
  <c r="X177" i="16"/>
  <c r="W181" i="15"/>
  <c r="X159" i="15"/>
  <c r="X167" i="15"/>
  <c r="X169" i="15"/>
  <c r="U68" i="15"/>
  <c r="C69" i="15"/>
  <c r="Q3" i="15"/>
  <c r="X164" i="15"/>
  <c r="X168" i="15"/>
  <c r="W181" i="14"/>
  <c r="V192" i="14"/>
  <c r="U68" i="14"/>
  <c r="C69" i="14"/>
  <c r="P15" i="14"/>
  <c r="V201" i="14" s="1"/>
  <c r="P17" i="14"/>
  <c r="P203" i="14" s="1"/>
  <c r="P19" i="14"/>
  <c r="P205" i="14" s="1"/>
  <c r="P21" i="14"/>
  <c r="P207" i="14" s="1"/>
  <c r="P23" i="14"/>
  <c r="P209" i="14" s="1"/>
  <c r="P16" i="14"/>
  <c r="P202" i="14" s="1"/>
  <c r="P24" i="14"/>
  <c r="P210" i="14" s="1"/>
  <c r="P25" i="14"/>
  <c r="P211" i="14" s="1"/>
  <c r="P18" i="14"/>
  <c r="P204" i="14" s="1"/>
  <c r="P26" i="14"/>
  <c r="P212" i="14" s="1"/>
  <c r="P22" i="14"/>
  <c r="P208" i="14" s="1"/>
  <c r="P20" i="14"/>
  <c r="P206" i="14" s="1"/>
  <c r="X181" i="14"/>
  <c r="W182" i="14"/>
  <c r="W199" i="14"/>
  <c r="AB199" i="14" s="1"/>
  <c r="V209" i="14"/>
  <c r="X183" i="14"/>
  <c r="W178" i="14"/>
  <c r="V193" i="14"/>
  <c r="V198" i="14"/>
  <c r="W198" i="14" s="1"/>
  <c r="AB198" i="14" s="1"/>
  <c r="X173" i="14"/>
  <c r="V191" i="14"/>
  <c r="W180" i="14"/>
  <c r="O41" i="14"/>
  <c r="O201" i="14"/>
  <c r="O202" i="14"/>
  <c r="O203" i="14" s="1"/>
  <c r="O204" i="14" s="1"/>
  <c r="O205" i="14" s="1"/>
  <c r="O206" i="14" s="1"/>
  <c r="O207" i="14" s="1"/>
  <c r="O208" i="14" s="1"/>
  <c r="O209" i="14" s="1"/>
  <c r="O210" i="14" s="1"/>
  <c r="O211" i="14" s="1"/>
  <c r="O212" i="14" s="1"/>
  <c r="O213" i="14" s="1"/>
  <c r="O214" i="14" s="1"/>
  <c r="O215" i="14" s="1"/>
  <c r="O216" i="14" s="1"/>
  <c r="O217" i="14" s="1"/>
  <c r="O218" i="14" s="1"/>
  <c r="O219" i="14" s="1"/>
  <c r="O220" i="14" s="1"/>
  <c r="O221" i="14" s="1"/>
  <c r="O222" i="14" s="1"/>
  <c r="O223" i="14" s="1"/>
  <c r="O224" i="14" s="1"/>
  <c r="O225" i="14" s="1"/>
  <c r="O226" i="14" s="1"/>
  <c r="O227" i="14" s="1"/>
  <c r="O228" i="14" s="1"/>
  <c r="O229" i="14" s="1"/>
  <c r="O230" i="14" s="1"/>
  <c r="O231" i="14" s="1"/>
  <c r="O232" i="14" s="1"/>
  <c r="O233" i="14" s="1"/>
  <c r="O234" i="14" s="1"/>
  <c r="O235" i="14" s="1"/>
  <c r="O236" i="14" s="1"/>
  <c r="O237" i="14" s="1"/>
  <c r="O238" i="14" s="1"/>
  <c r="O239" i="14" s="1"/>
  <c r="O240" i="14" s="1"/>
  <c r="O241" i="14" s="1"/>
  <c r="O242" i="14" s="1"/>
  <c r="O243" i="14" s="1"/>
  <c r="O244" i="14" s="1"/>
  <c r="O245" i="14" s="1"/>
  <c r="O246" i="14" s="1"/>
  <c r="O247" i="14" s="1"/>
  <c r="O248" i="14" s="1"/>
  <c r="O249" i="14" s="1"/>
  <c r="O250" i="14" s="1"/>
  <c r="O251" i="14" s="1"/>
  <c r="O252" i="14" s="1"/>
  <c r="O253" i="14" s="1"/>
  <c r="O254" i="14" s="1"/>
  <c r="O255" i="14" s="1"/>
  <c r="O256" i="14" s="1"/>
  <c r="O257" i="14" s="1"/>
  <c r="O258" i="14" s="1"/>
  <c r="O259" i="14" s="1"/>
  <c r="O260" i="14" s="1"/>
  <c r="S1" i="14"/>
  <c r="R6" i="14"/>
  <c r="R7" i="14" s="1"/>
  <c r="R44" i="14"/>
  <c r="R262" i="14"/>
  <c r="W194" i="14"/>
  <c r="AB194" i="14" s="1"/>
  <c r="V200" i="14"/>
  <c r="W200" i="14" s="1"/>
  <c r="AB200" i="14" s="1"/>
  <c r="V207" i="14"/>
  <c r="X182" i="14"/>
  <c r="W177" i="14"/>
  <c r="W189" i="14" s="1"/>
  <c r="AB189" i="14" s="1"/>
  <c r="X177" i="14"/>
  <c r="X171" i="14"/>
  <c r="P29" i="14"/>
  <c r="P33" i="14"/>
  <c r="P37" i="14"/>
  <c r="P34" i="14"/>
  <c r="P28" i="14"/>
  <c r="P31" i="14"/>
  <c r="P36" i="14"/>
  <c r="P30" i="14"/>
  <c r="P38" i="14"/>
  <c r="P32" i="14"/>
  <c r="P35" i="14"/>
  <c r="P27" i="14"/>
  <c r="V195" i="14"/>
  <c r="W195" i="14" s="1"/>
  <c r="AB195" i="14" s="1"/>
  <c r="W179" i="14"/>
  <c r="V196" i="14"/>
  <c r="W196" i="14" s="1"/>
  <c r="AB196" i="14" s="1"/>
  <c r="O40" i="14"/>
  <c r="O42" i="14" s="1"/>
  <c r="O189" i="14"/>
  <c r="V190" i="14"/>
  <c r="W190" i="14" s="1"/>
  <c r="AB190" i="14" s="1"/>
  <c r="X174" i="14"/>
  <c r="Q9" i="14"/>
  <c r="Q8" i="14"/>
  <c r="Q10" i="14" s="1"/>
  <c r="X175" i="14"/>
  <c r="E101" i="9"/>
  <c r="I101" i="9" s="1"/>
  <c r="D68" i="9"/>
  <c r="H68" i="9" s="1"/>
  <c r="G138" i="9"/>
  <c r="I138" i="9" s="1"/>
  <c r="G137" i="9"/>
  <c r="E97" i="9"/>
  <c r="G97" i="9" s="1"/>
  <c r="E98" i="9"/>
  <c r="G98" i="9" s="1"/>
  <c r="E96" i="9"/>
  <c r="G96" i="9" s="1"/>
  <c r="Y211" i="17" l="1"/>
  <c r="Y210" i="17"/>
  <c r="Y209" i="17"/>
  <c r="W214" i="18"/>
  <c r="X214" i="18" s="1"/>
  <c r="Y202" i="18"/>
  <c r="W219" i="18"/>
  <c r="X219" i="18" s="1"/>
  <c r="X213" i="18"/>
  <c r="Y210" i="18" s="1"/>
  <c r="R3" i="18"/>
  <c r="Y196" i="18"/>
  <c r="W221" i="18"/>
  <c r="X221" i="18" s="1"/>
  <c r="X197" i="19"/>
  <c r="Z176" i="19"/>
  <c r="W205" i="19"/>
  <c r="X205" i="19" s="1"/>
  <c r="X190" i="19"/>
  <c r="W198" i="20"/>
  <c r="X198" i="20" s="1"/>
  <c r="W196" i="20"/>
  <c r="X196" i="20" s="1"/>
  <c r="X172" i="15"/>
  <c r="V194" i="15"/>
  <c r="W194" i="15" s="1"/>
  <c r="V196" i="15"/>
  <c r="W196" i="15" s="1"/>
  <c r="V190" i="15"/>
  <c r="W190" i="15" s="1"/>
  <c r="O40" i="15"/>
  <c r="O42" i="15" s="1"/>
  <c r="O189" i="15"/>
  <c r="V192" i="15"/>
  <c r="W192" i="15" s="1"/>
  <c r="P29" i="15"/>
  <c r="P35" i="15"/>
  <c r="P32" i="15"/>
  <c r="P38" i="15"/>
  <c r="P31" i="15"/>
  <c r="P28" i="15"/>
  <c r="P33" i="15"/>
  <c r="P30" i="15"/>
  <c r="P36" i="15"/>
  <c r="P37" i="15"/>
  <c r="P34" i="15"/>
  <c r="P27" i="15"/>
  <c r="X170" i="15"/>
  <c r="X176" i="15"/>
  <c r="V198" i="15"/>
  <c r="W198" i="15" s="1"/>
  <c r="V189" i="15"/>
  <c r="W189" i="15" s="1"/>
  <c r="V191" i="15"/>
  <c r="W191" i="15" s="1"/>
  <c r="Q9" i="15"/>
  <c r="Q8" i="15"/>
  <c r="Q10" i="15" s="1"/>
  <c r="O41" i="15"/>
  <c r="O202" i="15"/>
  <c r="O203" i="15" s="1"/>
  <c r="O204" i="15" s="1"/>
  <c r="O205" i="15" s="1"/>
  <c r="O206" i="15" s="1"/>
  <c r="O207" i="15" s="1"/>
  <c r="O208" i="15" s="1"/>
  <c r="O209" i="15" s="1"/>
  <c r="O210" i="15" s="1"/>
  <c r="O211" i="15" s="1"/>
  <c r="O212" i="15" s="1"/>
  <c r="O213" i="15" s="1"/>
  <c r="O214" i="15" s="1"/>
  <c r="O215" i="15" s="1"/>
  <c r="O216" i="15" s="1"/>
  <c r="O217" i="15" s="1"/>
  <c r="O218" i="15" s="1"/>
  <c r="O219" i="15" s="1"/>
  <c r="O220" i="15" s="1"/>
  <c r="O221" i="15" s="1"/>
  <c r="O222" i="15" s="1"/>
  <c r="O223" i="15" s="1"/>
  <c r="O224" i="15" s="1"/>
  <c r="O225" i="15" s="1"/>
  <c r="O226" i="15" s="1"/>
  <c r="O227" i="15" s="1"/>
  <c r="O228" i="15" s="1"/>
  <c r="O229" i="15" s="1"/>
  <c r="O230" i="15" s="1"/>
  <c r="O231" i="15" s="1"/>
  <c r="O232" i="15" s="1"/>
  <c r="O233" i="15" s="1"/>
  <c r="O234" i="15" s="1"/>
  <c r="O235" i="15" s="1"/>
  <c r="O236" i="15" s="1"/>
  <c r="O237" i="15" s="1"/>
  <c r="O238" i="15" s="1"/>
  <c r="O239" i="15" s="1"/>
  <c r="O240" i="15" s="1"/>
  <c r="O241" i="15" s="1"/>
  <c r="O242" i="15" s="1"/>
  <c r="O243" i="15" s="1"/>
  <c r="O244" i="15" s="1"/>
  <c r="O245" i="15" s="1"/>
  <c r="O246" i="15" s="1"/>
  <c r="O247" i="15" s="1"/>
  <c r="O248" i="15" s="1"/>
  <c r="O249" i="15" s="1"/>
  <c r="O250" i="15" s="1"/>
  <c r="O251" i="15" s="1"/>
  <c r="O252" i="15" s="1"/>
  <c r="O253" i="15" s="1"/>
  <c r="O254" i="15" s="1"/>
  <c r="O255" i="15" s="1"/>
  <c r="O256" i="15" s="1"/>
  <c r="O257" i="15" s="1"/>
  <c r="O258" i="15" s="1"/>
  <c r="O259" i="15" s="1"/>
  <c r="O260" i="15" s="1"/>
  <c r="O201" i="15"/>
  <c r="V195" i="15"/>
  <c r="W195" i="15" s="1"/>
  <c r="V197" i="15"/>
  <c r="W197" i="15" s="1"/>
  <c r="R44" i="15"/>
  <c r="R262" i="15"/>
  <c r="R6" i="15"/>
  <c r="R7" i="15" s="1"/>
  <c r="S1" i="15"/>
  <c r="V199" i="15"/>
  <c r="W199" i="15" s="1"/>
  <c r="P16" i="15"/>
  <c r="P202" i="15" s="1"/>
  <c r="P21" i="15"/>
  <c r="P207" i="15" s="1"/>
  <c r="P24" i="15"/>
  <c r="P210" i="15" s="1"/>
  <c r="P15" i="15"/>
  <c r="P22" i="15"/>
  <c r="P208" i="15" s="1"/>
  <c r="P19" i="15"/>
  <c r="P205" i="15" s="1"/>
  <c r="P20" i="15"/>
  <c r="P206" i="15" s="1"/>
  <c r="P23" i="15"/>
  <c r="P209" i="15" s="1"/>
  <c r="P25" i="15"/>
  <c r="P211" i="15" s="1"/>
  <c r="P17" i="15"/>
  <c r="P203" i="15" s="1"/>
  <c r="P18" i="15"/>
  <c r="P204" i="15" s="1"/>
  <c r="P26" i="15"/>
  <c r="P212" i="15" s="1"/>
  <c r="V200" i="15"/>
  <c r="W200" i="15" s="1"/>
  <c r="V210" i="14"/>
  <c r="W210" i="14" s="1"/>
  <c r="AB210" i="14" s="1"/>
  <c r="V205" i="14"/>
  <c r="V208" i="14"/>
  <c r="W209" i="14"/>
  <c r="AB209" i="14" s="1"/>
  <c r="X184" i="14"/>
  <c r="X188" i="14"/>
  <c r="Y176" i="14"/>
  <c r="X185" i="14"/>
  <c r="V204" i="14"/>
  <c r="X187" i="14"/>
  <c r="W192" i="14"/>
  <c r="AB192" i="14" s="1"/>
  <c r="P37" i="20"/>
  <c r="P33" i="20"/>
  <c r="P38" i="20"/>
  <c r="P34" i="20"/>
  <c r="P30" i="20"/>
  <c r="P35" i="20"/>
  <c r="P36" i="20"/>
  <c r="P32" i="20"/>
  <c r="P28" i="20"/>
  <c r="P31" i="20"/>
  <c r="P29" i="20"/>
  <c r="P27" i="20"/>
  <c r="C69" i="20"/>
  <c r="U68" i="20"/>
  <c r="V68" i="20" s="1"/>
  <c r="O201" i="20"/>
  <c r="O202" i="20"/>
  <c r="O203" i="20" s="1"/>
  <c r="O204" i="20" s="1"/>
  <c r="O205" i="20" s="1"/>
  <c r="O206" i="20" s="1"/>
  <c r="O207" i="20" s="1"/>
  <c r="O208" i="20" s="1"/>
  <c r="O209" i="20" s="1"/>
  <c r="O210" i="20" s="1"/>
  <c r="O211" i="20" s="1"/>
  <c r="O212" i="20" s="1"/>
  <c r="O213" i="20" s="1"/>
  <c r="O214" i="20" s="1"/>
  <c r="O215" i="20" s="1"/>
  <c r="O216" i="20" s="1"/>
  <c r="O217" i="20" s="1"/>
  <c r="O218" i="20" s="1"/>
  <c r="O219" i="20" s="1"/>
  <c r="O220" i="20" s="1"/>
  <c r="O221" i="20" s="1"/>
  <c r="O222" i="20" s="1"/>
  <c r="O223" i="20" s="1"/>
  <c r="O224" i="20" s="1"/>
  <c r="O225" i="20" s="1"/>
  <c r="O226" i="20" s="1"/>
  <c r="O227" i="20" s="1"/>
  <c r="O228" i="20" s="1"/>
  <c r="O229" i="20" s="1"/>
  <c r="O230" i="20" s="1"/>
  <c r="O231" i="20" s="1"/>
  <c r="O232" i="20" s="1"/>
  <c r="O233" i="20" s="1"/>
  <c r="O234" i="20" s="1"/>
  <c r="O235" i="20" s="1"/>
  <c r="O236" i="20" s="1"/>
  <c r="O237" i="20" s="1"/>
  <c r="O238" i="20" s="1"/>
  <c r="O239" i="20" s="1"/>
  <c r="O240" i="20" s="1"/>
  <c r="O241" i="20" s="1"/>
  <c r="O242" i="20" s="1"/>
  <c r="O243" i="20" s="1"/>
  <c r="O244" i="20" s="1"/>
  <c r="O245" i="20" s="1"/>
  <c r="O246" i="20" s="1"/>
  <c r="O247" i="20" s="1"/>
  <c r="O248" i="20" s="1"/>
  <c r="O249" i="20" s="1"/>
  <c r="O250" i="20" s="1"/>
  <c r="O251" i="20" s="1"/>
  <c r="O252" i="20" s="1"/>
  <c r="O253" i="20" s="1"/>
  <c r="O254" i="20" s="1"/>
  <c r="O255" i="20" s="1"/>
  <c r="O256" i="20" s="1"/>
  <c r="O257" i="20" s="1"/>
  <c r="O258" i="20" s="1"/>
  <c r="O259" i="20" s="1"/>
  <c r="O260" i="20" s="1"/>
  <c r="O41" i="20"/>
  <c r="S3" i="20"/>
  <c r="O189" i="20"/>
  <c r="O40" i="20"/>
  <c r="O42" i="20" s="1"/>
  <c r="W190" i="20"/>
  <c r="X190" i="20" s="1"/>
  <c r="W197" i="20"/>
  <c r="X197" i="20" s="1"/>
  <c r="W200" i="20"/>
  <c r="X200" i="20" s="1"/>
  <c r="R262" i="20"/>
  <c r="S1" i="20"/>
  <c r="R44" i="20"/>
  <c r="R6" i="20"/>
  <c r="R7" i="20" s="1"/>
  <c r="W194" i="20"/>
  <c r="X194" i="20" s="1"/>
  <c r="W192" i="20"/>
  <c r="X192" i="20" s="1"/>
  <c r="W189" i="20"/>
  <c r="X189" i="20" s="1"/>
  <c r="W199" i="20"/>
  <c r="X199" i="20" s="1"/>
  <c r="Q8" i="20"/>
  <c r="Q10" i="20" s="1"/>
  <c r="Q9" i="20"/>
  <c r="P26" i="20"/>
  <c r="P212" i="20" s="1"/>
  <c r="P24" i="20"/>
  <c r="P210" i="20" s="1"/>
  <c r="P22" i="20"/>
  <c r="P208" i="20" s="1"/>
  <c r="P20" i="20"/>
  <c r="P206" i="20" s="1"/>
  <c r="P18" i="20"/>
  <c r="P204" i="20" s="1"/>
  <c r="P16" i="20"/>
  <c r="P202" i="20" s="1"/>
  <c r="P25" i="20"/>
  <c r="P211" i="20" s="1"/>
  <c r="P23" i="20"/>
  <c r="P209" i="20" s="1"/>
  <c r="P21" i="20"/>
  <c r="P207" i="20" s="1"/>
  <c r="P19" i="20"/>
  <c r="P205" i="20" s="1"/>
  <c r="P17" i="20"/>
  <c r="P203" i="20" s="1"/>
  <c r="P15" i="20"/>
  <c r="W195" i="20"/>
  <c r="X195" i="20" s="1"/>
  <c r="W202" i="19"/>
  <c r="Q37" i="19"/>
  <c r="Q33" i="19"/>
  <c r="Q29" i="19"/>
  <c r="Q38" i="19"/>
  <c r="Q34" i="19"/>
  <c r="Q30" i="19"/>
  <c r="Q35" i="19"/>
  <c r="Q31" i="19"/>
  <c r="Q27" i="19"/>
  <c r="Q36" i="19"/>
  <c r="Q32" i="19"/>
  <c r="Q28" i="19"/>
  <c r="X194" i="19"/>
  <c r="P214" i="19"/>
  <c r="P215" i="19" s="1"/>
  <c r="P216" i="19" s="1"/>
  <c r="P217" i="19" s="1"/>
  <c r="P218" i="19" s="1"/>
  <c r="P219" i="19" s="1"/>
  <c r="P220" i="19" s="1"/>
  <c r="P221" i="19" s="1"/>
  <c r="P222" i="19" s="1"/>
  <c r="P223" i="19" s="1"/>
  <c r="P224" i="19" s="1"/>
  <c r="P225" i="19" s="1"/>
  <c r="P226" i="19" s="1"/>
  <c r="P227" i="19" s="1"/>
  <c r="P228" i="19" s="1"/>
  <c r="P229" i="19" s="1"/>
  <c r="P230" i="19" s="1"/>
  <c r="P231" i="19" s="1"/>
  <c r="P232" i="19" s="1"/>
  <c r="P233" i="19" s="1"/>
  <c r="P234" i="19" s="1"/>
  <c r="P235" i="19" s="1"/>
  <c r="P236" i="19" s="1"/>
  <c r="P237" i="19" s="1"/>
  <c r="P238" i="19" s="1"/>
  <c r="P239" i="19" s="1"/>
  <c r="P240" i="19" s="1"/>
  <c r="P241" i="19" s="1"/>
  <c r="P242" i="19" s="1"/>
  <c r="P243" i="19" s="1"/>
  <c r="P244" i="19" s="1"/>
  <c r="P245" i="19" s="1"/>
  <c r="P246" i="19" s="1"/>
  <c r="P247" i="19" s="1"/>
  <c r="P248" i="19" s="1"/>
  <c r="P249" i="19" s="1"/>
  <c r="P250" i="19" s="1"/>
  <c r="P251" i="19" s="1"/>
  <c r="P252" i="19" s="1"/>
  <c r="P253" i="19" s="1"/>
  <c r="P254" i="19" s="1"/>
  <c r="P255" i="19" s="1"/>
  <c r="P256" i="19" s="1"/>
  <c r="P257" i="19" s="1"/>
  <c r="P258" i="19" s="1"/>
  <c r="P259" i="19" s="1"/>
  <c r="P260" i="19" s="1"/>
  <c r="P213" i="19"/>
  <c r="P41" i="19"/>
  <c r="W209" i="19"/>
  <c r="X209" i="19" s="1"/>
  <c r="P201" i="19"/>
  <c r="P40" i="19"/>
  <c r="P42" i="19" s="1"/>
  <c r="W212" i="19"/>
  <c r="X212" i="19" s="1"/>
  <c r="W211" i="19"/>
  <c r="X211" i="19" s="1"/>
  <c r="T3" i="19"/>
  <c r="W210" i="19"/>
  <c r="X210" i="19" s="1"/>
  <c r="C69" i="19"/>
  <c r="U68" i="19"/>
  <c r="V68" i="19" s="1"/>
  <c r="Y184" i="19"/>
  <c r="W206" i="19"/>
  <c r="X206" i="19" s="1"/>
  <c r="Y187" i="19"/>
  <c r="W201" i="19"/>
  <c r="W208" i="19"/>
  <c r="X208" i="19" s="1"/>
  <c r="S262" i="19"/>
  <c r="T1" i="19"/>
  <c r="S6" i="19"/>
  <c r="S7" i="19" s="1"/>
  <c r="S44" i="19"/>
  <c r="W207" i="19"/>
  <c r="X207" i="19" s="1"/>
  <c r="W203" i="19"/>
  <c r="X203" i="19" s="1"/>
  <c r="Q26" i="19"/>
  <c r="Q224" i="19" s="1"/>
  <c r="Q24" i="19"/>
  <c r="Q222" i="19" s="1"/>
  <c r="Q22" i="19"/>
  <c r="Q220" i="19" s="1"/>
  <c r="Q20" i="19"/>
  <c r="Q218" i="19" s="1"/>
  <c r="Q18" i="19"/>
  <c r="Q216" i="19" s="1"/>
  <c r="Q16" i="19"/>
  <c r="Q214" i="19" s="1"/>
  <c r="Q25" i="19"/>
  <c r="Q223" i="19" s="1"/>
  <c r="Q23" i="19"/>
  <c r="Q221" i="19" s="1"/>
  <c r="Q21" i="19"/>
  <c r="Q219" i="19" s="1"/>
  <c r="Q19" i="19"/>
  <c r="Q217" i="19" s="1"/>
  <c r="Q17" i="19"/>
  <c r="Q215" i="19" s="1"/>
  <c r="Q15" i="19"/>
  <c r="W213" i="19" s="1"/>
  <c r="Y186" i="19"/>
  <c r="R8" i="19"/>
  <c r="R10" i="19" s="1"/>
  <c r="R9" i="19"/>
  <c r="W204" i="19"/>
  <c r="X204" i="19" s="1"/>
  <c r="W216" i="19"/>
  <c r="W219" i="19"/>
  <c r="X219" i="19" s="1"/>
  <c r="X189" i="19"/>
  <c r="Y188" i="19"/>
  <c r="Y185" i="19"/>
  <c r="R38" i="18"/>
  <c r="R34" i="18"/>
  <c r="R35" i="18"/>
  <c r="R31" i="18"/>
  <c r="R36" i="18"/>
  <c r="R32" i="18"/>
  <c r="R37" i="18"/>
  <c r="R33" i="18"/>
  <c r="R28" i="18"/>
  <c r="R29" i="18"/>
  <c r="R30" i="18"/>
  <c r="R27" i="18"/>
  <c r="Y204" i="18"/>
  <c r="W223" i="18"/>
  <c r="X223" i="18" s="1"/>
  <c r="Y195" i="18"/>
  <c r="W224" i="18"/>
  <c r="X224" i="18" s="1"/>
  <c r="Y208" i="18"/>
  <c r="R25" i="18"/>
  <c r="R235" i="18" s="1"/>
  <c r="R23" i="18"/>
  <c r="R233" i="18" s="1"/>
  <c r="R21" i="18"/>
  <c r="R231" i="18" s="1"/>
  <c r="R19" i="18"/>
  <c r="R229" i="18" s="1"/>
  <c r="R17" i="18"/>
  <c r="R227" i="18" s="1"/>
  <c r="R15" i="18"/>
  <c r="R26" i="18"/>
  <c r="R236" i="18" s="1"/>
  <c r="R24" i="18"/>
  <c r="R234" i="18" s="1"/>
  <c r="R22" i="18"/>
  <c r="R232" i="18" s="1"/>
  <c r="R20" i="18"/>
  <c r="R230" i="18" s="1"/>
  <c r="R18" i="18"/>
  <c r="R228" i="18" s="1"/>
  <c r="R16" i="18"/>
  <c r="R226" i="18" s="1"/>
  <c r="W217" i="18"/>
  <c r="X217" i="18" s="1"/>
  <c r="Q213" i="18"/>
  <c r="Q40" i="18"/>
  <c r="Q42" i="18" s="1"/>
  <c r="W216" i="18"/>
  <c r="X216" i="18" s="1"/>
  <c r="W231" i="18"/>
  <c r="Y207" i="18"/>
  <c r="T262" i="18"/>
  <c r="T44" i="18"/>
  <c r="T6" i="18"/>
  <c r="T7" i="18" s="1"/>
  <c r="Y209" i="18"/>
  <c r="W218" i="18"/>
  <c r="X218" i="18" s="1"/>
  <c r="Y199" i="18"/>
  <c r="Q226" i="18"/>
  <c r="Q227" i="18" s="1"/>
  <c r="Q228" i="18" s="1"/>
  <c r="Q229" i="18" s="1"/>
  <c r="Q230" i="18" s="1"/>
  <c r="Q231" i="18" s="1"/>
  <c r="Q232" i="18" s="1"/>
  <c r="Q233" i="18" s="1"/>
  <c r="Q234" i="18" s="1"/>
  <c r="Q235" i="18" s="1"/>
  <c r="Q236" i="18" s="1"/>
  <c r="Q237" i="18" s="1"/>
  <c r="Q238" i="18" s="1"/>
  <c r="Q239" i="18" s="1"/>
  <c r="Q240" i="18" s="1"/>
  <c r="Q241" i="18" s="1"/>
  <c r="Q242" i="18" s="1"/>
  <c r="Q243" i="18" s="1"/>
  <c r="Q244" i="18" s="1"/>
  <c r="Q245" i="18" s="1"/>
  <c r="Q246" i="18" s="1"/>
  <c r="Q247" i="18" s="1"/>
  <c r="Q248" i="18" s="1"/>
  <c r="Q249" i="18" s="1"/>
  <c r="Q250" i="18" s="1"/>
  <c r="Q251" i="18" s="1"/>
  <c r="Q252" i="18" s="1"/>
  <c r="Q253" i="18" s="1"/>
  <c r="Q254" i="18" s="1"/>
  <c r="Q255" i="18" s="1"/>
  <c r="Q256" i="18" s="1"/>
  <c r="Q257" i="18" s="1"/>
  <c r="Q258" i="18" s="1"/>
  <c r="Q259" i="18" s="1"/>
  <c r="Q260" i="18" s="1"/>
  <c r="W225" i="18"/>
  <c r="Q225" i="18"/>
  <c r="Q41" i="18"/>
  <c r="W233" i="18"/>
  <c r="S9" i="18"/>
  <c r="S8" i="18"/>
  <c r="S10" i="18" s="1"/>
  <c r="C69" i="18"/>
  <c r="U68" i="18"/>
  <c r="V68" i="18" s="1"/>
  <c r="W220" i="18"/>
  <c r="X220" i="18" s="1"/>
  <c r="Y212" i="18"/>
  <c r="Y206" i="18"/>
  <c r="Y200" i="18"/>
  <c r="Y197" i="18"/>
  <c r="Y203" i="18"/>
  <c r="Y205" i="18"/>
  <c r="Y201" i="18"/>
  <c r="Y198" i="18"/>
  <c r="W222" i="18"/>
  <c r="X222" i="18" s="1"/>
  <c r="W228" i="18"/>
  <c r="X228" i="18" s="1"/>
  <c r="W230" i="18"/>
  <c r="W232" i="18"/>
  <c r="X232" i="18" s="1"/>
  <c r="W235" i="17"/>
  <c r="X235" i="17" s="1"/>
  <c r="S26" i="17"/>
  <c r="S248" i="17" s="1"/>
  <c r="S24" i="17"/>
  <c r="S246" i="17" s="1"/>
  <c r="S22" i="17"/>
  <c r="S244" i="17" s="1"/>
  <c r="S20" i="17"/>
  <c r="S242" i="17" s="1"/>
  <c r="S18" i="17"/>
  <c r="S240" i="17" s="1"/>
  <c r="S16" i="17"/>
  <c r="S238" i="17" s="1"/>
  <c r="S25" i="17"/>
  <c r="S247" i="17" s="1"/>
  <c r="S23" i="17"/>
  <c r="S245" i="17" s="1"/>
  <c r="S21" i="17"/>
  <c r="S243" i="17" s="1"/>
  <c r="S19" i="17"/>
  <c r="S241" i="17" s="1"/>
  <c r="S17" i="17"/>
  <c r="S239" i="17" s="1"/>
  <c r="S15" i="17"/>
  <c r="Y215" i="17"/>
  <c r="W231" i="17"/>
  <c r="X231" i="17" s="1"/>
  <c r="Y214" i="17"/>
  <c r="R3" i="17"/>
  <c r="W244" i="17"/>
  <c r="X244" i="17" s="1"/>
  <c r="W247" i="17"/>
  <c r="X247" i="17" s="1"/>
  <c r="R238" i="17"/>
  <c r="R239" i="17" s="1"/>
  <c r="R240" i="17" s="1"/>
  <c r="R241" i="17" s="1"/>
  <c r="R242" i="17" s="1"/>
  <c r="R243" i="17" s="1"/>
  <c r="R244" i="17" s="1"/>
  <c r="R245" i="17" s="1"/>
  <c r="R246" i="17" s="1"/>
  <c r="R247" i="17" s="1"/>
  <c r="R248" i="17" s="1"/>
  <c r="R249" i="17" s="1"/>
  <c r="R250" i="17" s="1"/>
  <c r="R251" i="17" s="1"/>
  <c r="R252" i="17" s="1"/>
  <c r="R253" i="17" s="1"/>
  <c r="R254" i="17" s="1"/>
  <c r="R255" i="17" s="1"/>
  <c r="R256" i="17" s="1"/>
  <c r="R257" i="17" s="1"/>
  <c r="R258" i="17" s="1"/>
  <c r="R259" i="17" s="1"/>
  <c r="R260" i="17" s="1"/>
  <c r="W237" i="17"/>
  <c r="X237" i="17" s="1"/>
  <c r="R237" i="17"/>
  <c r="R41" i="17"/>
  <c r="Y216" i="17"/>
  <c r="W230" i="17"/>
  <c r="X230" i="17" s="1"/>
  <c r="S36" i="17"/>
  <c r="S32" i="17"/>
  <c r="S28" i="17"/>
  <c r="S37" i="17"/>
  <c r="S33" i="17"/>
  <c r="S29" i="17"/>
  <c r="S35" i="17"/>
  <c r="S31" i="17"/>
  <c r="S38" i="17"/>
  <c r="S34" i="17"/>
  <c r="S30" i="17"/>
  <c r="S27" i="17"/>
  <c r="W226" i="17"/>
  <c r="X226" i="17" s="1"/>
  <c r="Y220" i="17" s="1"/>
  <c r="W236" i="17"/>
  <c r="X236" i="17" s="1"/>
  <c r="Y218" i="17"/>
  <c r="W234" i="17"/>
  <c r="X234" i="17" s="1"/>
  <c r="Y217" i="17"/>
  <c r="T8" i="17"/>
  <c r="T10" i="17" s="1"/>
  <c r="T9" i="17"/>
  <c r="W229" i="17"/>
  <c r="X229" i="17" s="1"/>
  <c r="W239" i="17"/>
  <c r="W242" i="17"/>
  <c r="X242" i="17" s="1"/>
  <c r="W245" i="17"/>
  <c r="R225" i="17"/>
  <c r="R40" i="17"/>
  <c r="R42" i="17" s="1"/>
  <c r="W228" i="17"/>
  <c r="X228" i="17" s="1"/>
  <c r="U69" i="17"/>
  <c r="C70" i="17"/>
  <c r="W233" i="17"/>
  <c r="X233" i="17" s="1"/>
  <c r="Y212" i="17"/>
  <c r="Z212" i="17" s="1"/>
  <c r="P263" i="17" s="1"/>
  <c r="W227" i="17"/>
  <c r="X227" i="17" s="1"/>
  <c r="Y219" i="17"/>
  <c r="W243" i="17"/>
  <c r="W246" i="17"/>
  <c r="Y213" i="17"/>
  <c r="X196" i="16"/>
  <c r="X188" i="16"/>
  <c r="W206" i="16"/>
  <c r="W212" i="16"/>
  <c r="Q21" i="16"/>
  <c r="Q219" i="16" s="1"/>
  <c r="Q22" i="16"/>
  <c r="Q220" i="16" s="1"/>
  <c r="Q18" i="16"/>
  <c r="Q216" i="16" s="1"/>
  <c r="Q23" i="16"/>
  <c r="Q221" i="16" s="1"/>
  <c r="Q19" i="16"/>
  <c r="Q217" i="16" s="1"/>
  <c r="Q16" i="16"/>
  <c r="Q214" i="16" s="1"/>
  <c r="Q26" i="16"/>
  <c r="Q224" i="16" s="1"/>
  <c r="Q24" i="16"/>
  <c r="Q222" i="16" s="1"/>
  <c r="Q20" i="16"/>
  <c r="Q218" i="16" s="1"/>
  <c r="Q25" i="16"/>
  <c r="Q223" i="16" s="1"/>
  <c r="Q17" i="16"/>
  <c r="Q215" i="16" s="1"/>
  <c r="Q15" i="16"/>
  <c r="V208" i="16"/>
  <c r="W208" i="16" s="1"/>
  <c r="V217" i="16"/>
  <c r="W217" i="16" s="1"/>
  <c r="V222" i="16"/>
  <c r="W222" i="16" s="1"/>
  <c r="Q37" i="16"/>
  <c r="Q38" i="16"/>
  <c r="Q34" i="16"/>
  <c r="Q33" i="16"/>
  <c r="Q32" i="16"/>
  <c r="Q31" i="16"/>
  <c r="Q30" i="16"/>
  <c r="Q29" i="16"/>
  <c r="Q28" i="16"/>
  <c r="Q36" i="16"/>
  <c r="Q27" i="16"/>
  <c r="Q35" i="16"/>
  <c r="P201" i="16"/>
  <c r="P40" i="16"/>
  <c r="P42" i="16" s="1"/>
  <c r="V204" i="16"/>
  <c r="W204" i="16" s="1"/>
  <c r="X194" i="16"/>
  <c r="X192" i="16"/>
  <c r="V224" i="16"/>
  <c r="W224" i="16" s="1"/>
  <c r="X191" i="16"/>
  <c r="W203" i="16"/>
  <c r="X203" i="16" s="1"/>
  <c r="X193" i="16"/>
  <c r="X200" i="16"/>
  <c r="X187" i="16"/>
  <c r="V214" i="16"/>
  <c r="W214" i="16" s="1"/>
  <c r="V218" i="16"/>
  <c r="W218" i="16" s="1"/>
  <c r="V221" i="16"/>
  <c r="W221" i="16" s="1"/>
  <c r="S263" i="16"/>
  <c r="S44" i="16"/>
  <c r="S6" i="16"/>
  <c r="S7" i="16" s="1"/>
  <c r="T1" i="16"/>
  <c r="X204" i="16"/>
  <c r="X197" i="16"/>
  <c r="V211" i="16"/>
  <c r="W211" i="16" s="1"/>
  <c r="X185" i="16"/>
  <c r="X195" i="16"/>
  <c r="V215" i="16"/>
  <c r="W215" i="16" s="1"/>
  <c r="V219" i="16"/>
  <c r="W219" i="16" s="1"/>
  <c r="P213" i="16"/>
  <c r="P214" i="16"/>
  <c r="P215" i="16" s="1"/>
  <c r="P216" i="16" s="1"/>
  <c r="P217" i="16" s="1"/>
  <c r="P218" i="16" s="1"/>
  <c r="P219" i="16" s="1"/>
  <c r="P220" i="16" s="1"/>
  <c r="P221" i="16" s="1"/>
  <c r="P222" i="16" s="1"/>
  <c r="P223" i="16" s="1"/>
  <c r="P224" i="16" s="1"/>
  <c r="P225" i="16" s="1"/>
  <c r="P226" i="16" s="1"/>
  <c r="P227" i="16" s="1"/>
  <c r="P228" i="16" s="1"/>
  <c r="P229" i="16" s="1"/>
  <c r="P230" i="16" s="1"/>
  <c r="P231" i="16" s="1"/>
  <c r="P232" i="16" s="1"/>
  <c r="P233" i="16" s="1"/>
  <c r="P234" i="16" s="1"/>
  <c r="P235" i="16" s="1"/>
  <c r="P236" i="16" s="1"/>
  <c r="P237" i="16" s="1"/>
  <c r="P238" i="16" s="1"/>
  <c r="P239" i="16" s="1"/>
  <c r="P240" i="16" s="1"/>
  <c r="P241" i="16" s="1"/>
  <c r="P242" i="16" s="1"/>
  <c r="P243" i="16" s="1"/>
  <c r="P244" i="16" s="1"/>
  <c r="P245" i="16" s="1"/>
  <c r="P246" i="16" s="1"/>
  <c r="P247" i="16" s="1"/>
  <c r="P248" i="16" s="1"/>
  <c r="P249" i="16" s="1"/>
  <c r="P250" i="16" s="1"/>
  <c r="P251" i="16" s="1"/>
  <c r="P252" i="16" s="1"/>
  <c r="P253" i="16" s="1"/>
  <c r="P254" i="16" s="1"/>
  <c r="P255" i="16" s="1"/>
  <c r="P256" i="16" s="1"/>
  <c r="P257" i="16" s="1"/>
  <c r="P258" i="16" s="1"/>
  <c r="P259" i="16" s="1"/>
  <c r="P260" i="16" s="1"/>
  <c r="V213" i="16"/>
  <c r="W213" i="16" s="1"/>
  <c r="P41" i="16"/>
  <c r="R8" i="16"/>
  <c r="R10" i="16" s="1"/>
  <c r="R9" i="16"/>
  <c r="X202" i="16"/>
  <c r="C69" i="16"/>
  <c r="U68" i="16"/>
  <c r="X190" i="16"/>
  <c r="X198" i="16"/>
  <c r="X189" i="16"/>
  <c r="R3" i="15"/>
  <c r="W193" i="15"/>
  <c r="X171" i="15"/>
  <c r="X175" i="15"/>
  <c r="C70" i="15"/>
  <c r="U69" i="15"/>
  <c r="X174" i="15"/>
  <c r="X173" i="15"/>
  <c r="X177" i="15"/>
  <c r="AC183" i="14"/>
  <c r="AC184" i="14"/>
  <c r="Q16" i="14"/>
  <c r="Q214" i="14" s="1"/>
  <c r="Q18" i="14"/>
  <c r="Q216" i="14" s="1"/>
  <c r="Q20" i="14"/>
  <c r="Q218" i="14" s="1"/>
  <c r="Q22" i="14"/>
  <c r="Q220" i="14" s="1"/>
  <c r="Q24" i="14"/>
  <c r="Q222" i="14" s="1"/>
  <c r="Q26" i="14"/>
  <c r="Q224" i="14" s="1"/>
  <c r="Q15" i="14"/>
  <c r="Q17" i="14"/>
  <c r="Q215" i="14" s="1"/>
  <c r="Q19" i="14"/>
  <c r="Q217" i="14" s="1"/>
  <c r="Q21" i="14"/>
  <c r="Q219" i="14" s="1"/>
  <c r="Q23" i="14"/>
  <c r="Q221" i="14" s="1"/>
  <c r="Q25" i="14"/>
  <c r="Q223" i="14" s="1"/>
  <c r="V212" i="14"/>
  <c r="W212" i="14" s="1"/>
  <c r="AB212" i="14" s="1"/>
  <c r="W207" i="14"/>
  <c r="AB207" i="14" s="1"/>
  <c r="T1" i="14"/>
  <c r="S6" i="14"/>
  <c r="S7" i="14" s="1"/>
  <c r="S44" i="14"/>
  <c r="S262" i="14"/>
  <c r="P40" i="14"/>
  <c r="P42" i="14" s="1"/>
  <c r="P201" i="14"/>
  <c r="V206" i="14"/>
  <c r="W206" i="14" s="1"/>
  <c r="AB206" i="14" s="1"/>
  <c r="P41" i="14"/>
  <c r="V213" i="14"/>
  <c r="P214" i="14"/>
  <c r="P215" i="14" s="1"/>
  <c r="P216" i="14" s="1"/>
  <c r="P217" i="14" s="1"/>
  <c r="P218" i="14" s="1"/>
  <c r="P219" i="14" s="1"/>
  <c r="P220" i="14" s="1"/>
  <c r="P221" i="14" s="1"/>
  <c r="P222" i="14" s="1"/>
  <c r="P223" i="14" s="1"/>
  <c r="P224" i="14" s="1"/>
  <c r="P225" i="14" s="1"/>
  <c r="P226" i="14" s="1"/>
  <c r="P227" i="14" s="1"/>
  <c r="P228" i="14" s="1"/>
  <c r="P229" i="14" s="1"/>
  <c r="P230" i="14" s="1"/>
  <c r="P231" i="14" s="1"/>
  <c r="P232" i="14" s="1"/>
  <c r="P233" i="14" s="1"/>
  <c r="P234" i="14" s="1"/>
  <c r="P235" i="14" s="1"/>
  <c r="P236" i="14" s="1"/>
  <c r="P237" i="14" s="1"/>
  <c r="P238" i="14" s="1"/>
  <c r="P239" i="14" s="1"/>
  <c r="P240" i="14" s="1"/>
  <c r="P241" i="14" s="1"/>
  <c r="P242" i="14" s="1"/>
  <c r="P243" i="14" s="1"/>
  <c r="P244" i="14" s="1"/>
  <c r="P245" i="14" s="1"/>
  <c r="P246" i="14" s="1"/>
  <c r="P247" i="14" s="1"/>
  <c r="P248" i="14" s="1"/>
  <c r="P249" i="14" s="1"/>
  <c r="P250" i="14" s="1"/>
  <c r="P251" i="14" s="1"/>
  <c r="P252" i="14" s="1"/>
  <c r="P253" i="14" s="1"/>
  <c r="P254" i="14" s="1"/>
  <c r="P255" i="14" s="1"/>
  <c r="P256" i="14" s="1"/>
  <c r="P257" i="14" s="1"/>
  <c r="P258" i="14" s="1"/>
  <c r="P259" i="14" s="1"/>
  <c r="P260" i="14" s="1"/>
  <c r="P213" i="14"/>
  <c r="R8" i="14"/>
  <c r="R10" i="14" s="1"/>
  <c r="R9" i="14"/>
  <c r="W205" i="14"/>
  <c r="AB205" i="14" s="1"/>
  <c r="W191" i="14"/>
  <c r="AB191" i="14" s="1"/>
  <c r="W193" i="14"/>
  <c r="AB193" i="14" s="1"/>
  <c r="U69" i="14"/>
  <c r="C70" i="14"/>
  <c r="V211" i="14"/>
  <c r="W211" i="14" s="1"/>
  <c r="AB211" i="14" s="1"/>
  <c r="V220" i="14"/>
  <c r="Q30" i="14"/>
  <c r="Q34" i="14"/>
  <c r="Q38" i="14"/>
  <c r="Q27" i="14"/>
  <c r="Q29" i="14"/>
  <c r="Q32" i="14"/>
  <c r="Q35" i="14"/>
  <c r="Q37" i="14"/>
  <c r="Q28" i="14"/>
  <c r="Q31" i="14"/>
  <c r="Q33" i="14"/>
  <c r="Q36" i="14"/>
  <c r="V203" i="14"/>
  <c r="V218" i="14"/>
  <c r="W218" i="14" s="1"/>
  <c r="AB218" i="14" s="1"/>
  <c r="V215" i="14"/>
  <c r="W201" i="14"/>
  <c r="AB201" i="14" s="1"/>
  <c r="AC195" i="14" s="1"/>
  <c r="W208" i="14"/>
  <c r="AB208" i="14" s="1"/>
  <c r="V202" i="14"/>
  <c r="W202" i="14" s="1"/>
  <c r="AB202" i="14" s="1"/>
  <c r="X186" i="14"/>
  <c r="E139" i="9"/>
  <c r="G139" i="9" s="1"/>
  <c r="H140" i="9" s="1"/>
  <c r="I141" i="9" s="1"/>
  <c r="J142" i="9" s="1"/>
  <c r="K143" i="9" s="1"/>
  <c r="L144" i="9" s="1"/>
  <c r="H101" i="9"/>
  <c r="G101" i="9"/>
  <c r="L101" i="9"/>
  <c r="K101" i="9"/>
  <c r="J101" i="9"/>
  <c r="L68" i="9"/>
  <c r="I68" i="9"/>
  <c r="G68" i="9"/>
  <c r="K68" i="9"/>
  <c r="J68" i="9"/>
  <c r="I137" i="9"/>
  <c r="J137" i="9"/>
  <c r="K137" i="9"/>
  <c r="L137" i="9"/>
  <c r="H137" i="9"/>
  <c r="H138" i="9"/>
  <c r="L138" i="9"/>
  <c r="K138" i="9"/>
  <c r="J138" i="9"/>
  <c r="C77" i="9"/>
  <c r="C81" i="9"/>
  <c r="C65" i="9"/>
  <c r="D65" i="9" s="1"/>
  <c r="C73" i="9"/>
  <c r="W240" i="17" l="1"/>
  <c r="X240" i="17" s="1"/>
  <c r="W238" i="17"/>
  <c r="X238" i="17" s="1"/>
  <c r="X243" i="17"/>
  <c r="W248" i="17"/>
  <c r="W241" i="17"/>
  <c r="X241" i="17" s="1"/>
  <c r="X246" i="17"/>
  <c r="Y214" i="18"/>
  <c r="Y213" i="18"/>
  <c r="Y215" i="18"/>
  <c r="X233" i="18"/>
  <c r="X231" i="18"/>
  <c r="X230" i="18"/>
  <c r="W229" i="18"/>
  <c r="X229" i="18" s="1"/>
  <c r="W235" i="18"/>
  <c r="X235" i="18" s="1"/>
  <c r="X225" i="18"/>
  <c r="Z200" i="18"/>
  <c r="S3" i="18"/>
  <c r="W236" i="18"/>
  <c r="X236" i="18" s="1"/>
  <c r="Z188" i="19"/>
  <c r="W222" i="19"/>
  <c r="X222" i="19" s="1"/>
  <c r="W221" i="19"/>
  <c r="X221" i="19" s="1"/>
  <c r="W217" i="19"/>
  <c r="X217" i="19" s="1"/>
  <c r="X202" i="19"/>
  <c r="W207" i="20"/>
  <c r="X207" i="20" s="1"/>
  <c r="W202" i="20"/>
  <c r="X202" i="20" s="1"/>
  <c r="W210" i="20"/>
  <c r="X210" i="20" s="1"/>
  <c r="X180" i="15"/>
  <c r="X179" i="15"/>
  <c r="V205" i="15"/>
  <c r="X182" i="15"/>
  <c r="X184" i="15"/>
  <c r="R8" i="15"/>
  <c r="R10" i="15" s="1"/>
  <c r="R9" i="15"/>
  <c r="V206" i="15"/>
  <c r="W206" i="15" s="1"/>
  <c r="Q26" i="15"/>
  <c r="Q224" i="15" s="1"/>
  <c r="Q18" i="15"/>
  <c r="Q216" i="15" s="1"/>
  <c r="Q21" i="15"/>
  <c r="Q219" i="15" s="1"/>
  <c r="Q15" i="15"/>
  <c r="V213" i="15" s="1"/>
  <c r="Q24" i="15"/>
  <c r="Q222" i="15" s="1"/>
  <c r="Q16" i="15"/>
  <c r="Q214" i="15" s="1"/>
  <c r="Q19" i="15"/>
  <c r="Q217" i="15" s="1"/>
  <c r="Q23" i="15"/>
  <c r="Q221" i="15" s="1"/>
  <c r="Q22" i="15"/>
  <c r="Q220" i="15" s="1"/>
  <c r="Q25" i="15"/>
  <c r="Q223" i="15" s="1"/>
  <c r="Q17" i="15"/>
  <c r="Q215" i="15" s="1"/>
  <c r="Q20" i="15"/>
  <c r="Q218" i="15" s="1"/>
  <c r="V210" i="15"/>
  <c r="W210" i="15" s="1"/>
  <c r="V223" i="15"/>
  <c r="V221" i="15"/>
  <c r="V209" i="15"/>
  <c r="W209" i="15" s="1"/>
  <c r="X187" i="15"/>
  <c r="V204" i="15"/>
  <c r="W204" i="15" s="1"/>
  <c r="Q30" i="15"/>
  <c r="Q32" i="15"/>
  <c r="Q29" i="15"/>
  <c r="Q34" i="15"/>
  <c r="Q35" i="15"/>
  <c r="Q28" i="15"/>
  <c r="Q31" i="15"/>
  <c r="Q33" i="15"/>
  <c r="Q38" i="15"/>
  <c r="Q27" i="15"/>
  <c r="Q37" i="15"/>
  <c r="Q36" i="15"/>
  <c r="V203" i="15"/>
  <c r="W203" i="15" s="1"/>
  <c r="X193" i="15" s="1"/>
  <c r="V222" i="15"/>
  <c r="W222" i="15" s="1"/>
  <c r="V217" i="15"/>
  <c r="V215" i="15"/>
  <c r="V211" i="15"/>
  <c r="W211" i="15" s="1"/>
  <c r="X178" i="15"/>
  <c r="X181" i="15"/>
  <c r="P214" i="15"/>
  <c r="P215" i="15" s="1"/>
  <c r="P216" i="15" s="1"/>
  <c r="P217" i="15" s="1"/>
  <c r="P218" i="15" s="1"/>
  <c r="P219" i="15" s="1"/>
  <c r="P220" i="15" s="1"/>
  <c r="P221" i="15" s="1"/>
  <c r="P222" i="15" s="1"/>
  <c r="P223" i="15" s="1"/>
  <c r="P224" i="15" s="1"/>
  <c r="P225" i="15" s="1"/>
  <c r="P226" i="15" s="1"/>
  <c r="P227" i="15" s="1"/>
  <c r="P228" i="15" s="1"/>
  <c r="P229" i="15" s="1"/>
  <c r="P230" i="15" s="1"/>
  <c r="P231" i="15" s="1"/>
  <c r="P232" i="15" s="1"/>
  <c r="P233" i="15" s="1"/>
  <c r="P234" i="15" s="1"/>
  <c r="P235" i="15" s="1"/>
  <c r="P236" i="15" s="1"/>
  <c r="P237" i="15" s="1"/>
  <c r="P238" i="15" s="1"/>
  <c r="P239" i="15" s="1"/>
  <c r="P240" i="15" s="1"/>
  <c r="P241" i="15" s="1"/>
  <c r="P242" i="15" s="1"/>
  <c r="P243" i="15" s="1"/>
  <c r="P244" i="15" s="1"/>
  <c r="P245" i="15" s="1"/>
  <c r="P246" i="15" s="1"/>
  <c r="P247" i="15" s="1"/>
  <c r="P248" i="15" s="1"/>
  <c r="P249" i="15" s="1"/>
  <c r="P250" i="15" s="1"/>
  <c r="P251" i="15" s="1"/>
  <c r="P252" i="15" s="1"/>
  <c r="P253" i="15" s="1"/>
  <c r="P254" i="15" s="1"/>
  <c r="P255" i="15" s="1"/>
  <c r="P256" i="15" s="1"/>
  <c r="P257" i="15" s="1"/>
  <c r="P258" i="15" s="1"/>
  <c r="P259" i="15" s="1"/>
  <c r="P260" i="15" s="1"/>
  <c r="P41" i="15"/>
  <c r="P213" i="15"/>
  <c r="V216" i="15"/>
  <c r="W216" i="15" s="1"/>
  <c r="V224" i="15"/>
  <c r="V212" i="15"/>
  <c r="W212" i="15" s="1"/>
  <c r="X183" i="15"/>
  <c r="V201" i="15"/>
  <c r="W201" i="15" s="1"/>
  <c r="X190" i="15" s="1"/>
  <c r="P201" i="15"/>
  <c r="P40" i="15"/>
  <c r="P42" i="15" s="1"/>
  <c r="S6" i="15"/>
  <c r="S7" i="15" s="1"/>
  <c r="T1" i="15"/>
  <c r="S262" i="15"/>
  <c r="S44" i="15"/>
  <c r="V208" i="15"/>
  <c r="W208" i="15" s="1"/>
  <c r="V202" i="15"/>
  <c r="W202" i="15" s="1"/>
  <c r="V220" i="15"/>
  <c r="V219" i="15"/>
  <c r="V207" i="15"/>
  <c r="W207" i="15" s="1"/>
  <c r="Y188" i="14"/>
  <c r="V214" i="14"/>
  <c r="V217" i="14"/>
  <c r="V221" i="14"/>
  <c r="W221" i="14" s="1"/>
  <c r="AB221" i="14" s="1"/>
  <c r="W204" i="14"/>
  <c r="AB204" i="14" s="1"/>
  <c r="V223" i="14"/>
  <c r="W223" i="14" s="1"/>
  <c r="AB223" i="14" s="1"/>
  <c r="W217" i="14"/>
  <c r="AB217" i="14" s="1"/>
  <c r="AC196" i="14"/>
  <c r="W209" i="20"/>
  <c r="X209" i="20" s="1"/>
  <c r="R9" i="20"/>
  <c r="R8" i="20"/>
  <c r="R10" i="20" s="1"/>
  <c r="W212" i="20"/>
  <c r="X212" i="20" s="1"/>
  <c r="P214" i="20"/>
  <c r="P215" i="20" s="1"/>
  <c r="P216" i="20" s="1"/>
  <c r="P217" i="20" s="1"/>
  <c r="P218" i="20" s="1"/>
  <c r="P219" i="20" s="1"/>
  <c r="P220" i="20" s="1"/>
  <c r="P221" i="20" s="1"/>
  <c r="P222" i="20" s="1"/>
  <c r="P223" i="20" s="1"/>
  <c r="P224" i="20" s="1"/>
  <c r="P225" i="20" s="1"/>
  <c r="P226" i="20" s="1"/>
  <c r="P227" i="20" s="1"/>
  <c r="P228" i="20" s="1"/>
  <c r="P229" i="20" s="1"/>
  <c r="P230" i="20" s="1"/>
  <c r="P231" i="20" s="1"/>
  <c r="P232" i="20" s="1"/>
  <c r="P233" i="20" s="1"/>
  <c r="P234" i="20" s="1"/>
  <c r="P235" i="20" s="1"/>
  <c r="P236" i="20" s="1"/>
  <c r="P237" i="20" s="1"/>
  <c r="P238" i="20" s="1"/>
  <c r="P239" i="20" s="1"/>
  <c r="P240" i="20" s="1"/>
  <c r="P241" i="20" s="1"/>
  <c r="P242" i="20" s="1"/>
  <c r="P243" i="20" s="1"/>
  <c r="P244" i="20" s="1"/>
  <c r="P245" i="20" s="1"/>
  <c r="P246" i="20" s="1"/>
  <c r="P247" i="20" s="1"/>
  <c r="P248" i="20" s="1"/>
  <c r="P249" i="20" s="1"/>
  <c r="P250" i="20" s="1"/>
  <c r="P251" i="20" s="1"/>
  <c r="P252" i="20" s="1"/>
  <c r="P253" i="20" s="1"/>
  <c r="P254" i="20" s="1"/>
  <c r="P255" i="20" s="1"/>
  <c r="P256" i="20" s="1"/>
  <c r="P257" i="20" s="1"/>
  <c r="P258" i="20" s="1"/>
  <c r="P259" i="20" s="1"/>
  <c r="P260" i="20" s="1"/>
  <c r="P213" i="20"/>
  <c r="P41" i="20"/>
  <c r="W204" i="20"/>
  <c r="X204" i="20" s="1"/>
  <c r="W203" i="20"/>
  <c r="X203" i="20" s="1"/>
  <c r="T3" i="20"/>
  <c r="W211" i="20"/>
  <c r="X211" i="20" s="1"/>
  <c r="P201" i="20"/>
  <c r="P40" i="20"/>
  <c r="P42" i="20" s="1"/>
  <c r="Q38" i="20"/>
  <c r="Q34" i="20"/>
  <c r="Q35" i="20"/>
  <c r="Q31" i="20"/>
  <c r="Q27" i="20"/>
  <c r="Q36" i="20"/>
  <c r="Q37" i="20"/>
  <c r="Q33" i="20"/>
  <c r="Q29" i="20"/>
  <c r="Q32" i="20"/>
  <c r="Q30" i="20"/>
  <c r="Q28" i="20"/>
  <c r="Y193" i="20"/>
  <c r="Y194" i="20"/>
  <c r="Y192" i="20"/>
  <c r="Y190" i="20"/>
  <c r="Y191" i="20"/>
  <c r="Y189" i="20"/>
  <c r="W205" i="20"/>
  <c r="X205" i="20" s="1"/>
  <c r="S262" i="20"/>
  <c r="S44" i="20"/>
  <c r="S6" i="20"/>
  <c r="S7" i="20" s="1"/>
  <c r="T1" i="20"/>
  <c r="W201" i="20"/>
  <c r="X201" i="20" s="1"/>
  <c r="Y198" i="20" s="1"/>
  <c r="W208" i="20"/>
  <c r="X208" i="20" s="1"/>
  <c r="Q25" i="20"/>
  <c r="Q223" i="20" s="1"/>
  <c r="Q21" i="20"/>
  <c r="Q219" i="20" s="1"/>
  <c r="Q17" i="20"/>
  <c r="Q215" i="20" s="1"/>
  <c r="Q24" i="20"/>
  <c r="Q222" i="20" s="1"/>
  <c r="Q20" i="20"/>
  <c r="Q218" i="20" s="1"/>
  <c r="Q16" i="20"/>
  <c r="Q214" i="20" s="1"/>
  <c r="Q23" i="20"/>
  <c r="Q221" i="20" s="1"/>
  <c r="Q19" i="20"/>
  <c r="Q217" i="20" s="1"/>
  <c r="Q15" i="20"/>
  <c r="Q26" i="20"/>
  <c r="Q224" i="20" s="1"/>
  <c r="Q22" i="20"/>
  <c r="Q220" i="20" s="1"/>
  <c r="Q18" i="20"/>
  <c r="Q216" i="20" s="1"/>
  <c r="U69" i="20"/>
  <c r="C70" i="20"/>
  <c r="W214" i="20"/>
  <c r="X214" i="20" s="1"/>
  <c r="W216" i="20"/>
  <c r="X216" i="20" s="1"/>
  <c r="W223" i="20"/>
  <c r="X223" i="20" s="1"/>
  <c r="W206" i="20"/>
  <c r="X206" i="20" s="1"/>
  <c r="W214" i="19"/>
  <c r="X214" i="19" s="1"/>
  <c r="C70" i="19"/>
  <c r="U69" i="19"/>
  <c r="W220" i="19"/>
  <c r="X220" i="19" s="1"/>
  <c r="X216" i="19"/>
  <c r="R38" i="19"/>
  <c r="R34" i="19"/>
  <c r="R30" i="19"/>
  <c r="R35" i="19"/>
  <c r="R31" i="19"/>
  <c r="R27" i="19"/>
  <c r="R36" i="19"/>
  <c r="R32" i="19"/>
  <c r="R28" i="19"/>
  <c r="R37" i="19"/>
  <c r="R33" i="19"/>
  <c r="R29" i="19"/>
  <c r="W218" i="19"/>
  <c r="X218" i="19" s="1"/>
  <c r="W224" i="19"/>
  <c r="X224" i="19" s="1"/>
  <c r="Q225" i="19"/>
  <c r="Q226" i="19"/>
  <c r="Q227" i="19" s="1"/>
  <c r="Q228" i="19" s="1"/>
  <c r="Q229" i="19" s="1"/>
  <c r="Q230" i="19" s="1"/>
  <c r="Q231" i="19" s="1"/>
  <c r="Q232" i="19" s="1"/>
  <c r="Q233" i="19" s="1"/>
  <c r="Q234" i="19" s="1"/>
  <c r="Q235" i="19" s="1"/>
  <c r="Q236" i="19" s="1"/>
  <c r="Q237" i="19" s="1"/>
  <c r="Q238" i="19" s="1"/>
  <c r="Q239" i="19" s="1"/>
  <c r="Q240" i="19" s="1"/>
  <c r="Q241" i="19" s="1"/>
  <c r="Q242" i="19" s="1"/>
  <c r="Q243" i="19" s="1"/>
  <c r="Q244" i="19" s="1"/>
  <c r="Q245" i="19" s="1"/>
  <c r="Q246" i="19" s="1"/>
  <c r="Q247" i="19" s="1"/>
  <c r="Q248" i="19" s="1"/>
  <c r="Q249" i="19" s="1"/>
  <c r="Q250" i="19" s="1"/>
  <c r="Q251" i="19" s="1"/>
  <c r="Q252" i="19" s="1"/>
  <c r="Q253" i="19" s="1"/>
  <c r="Q254" i="19" s="1"/>
  <c r="Q255" i="19" s="1"/>
  <c r="Q256" i="19" s="1"/>
  <c r="Q257" i="19" s="1"/>
  <c r="Q258" i="19" s="1"/>
  <c r="Q259" i="19" s="1"/>
  <c r="Q260" i="19" s="1"/>
  <c r="Q41" i="19"/>
  <c r="Y194" i="19"/>
  <c r="Y191" i="19"/>
  <c r="Y189" i="19"/>
  <c r="Y192" i="19"/>
  <c r="Y190" i="19"/>
  <c r="Y193" i="19"/>
  <c r="R26" i="19"/>
  <c r="R236" i="19" s="1"/>
  <c r="R24" i="19"/>
  <c r="R234" i="19" s="1"/>
  <c r="R22" i="19"/>
  <c r="R232" i="19" s="1"/>
  <c r="R16" i="19"/>
  <c r="R226" i="19" s="1"/>
  <c r="R25" i="19"/>
  <c r="R235" i="19" s="1"/>
  <c r="R23" i="19"/>
  <c r="R233" i="19" s="1"/>
  <c r="R21" i="19"/>
  <c r="R231" i="19" s="1"/>
  <c r="R19" i="19"/>
  <c r="R229" i="19" s="1"/>
  <c r="R17" i="19"/>
  <c r="R227" i="19" s="1"/>
  <c r="R15" i="19"/>
  <c r="R20" i="19"/>
  <c r="R230" i="19" s="1"/>
  <c r="R18" i="19"/>
  <c r="R228" i="19" s="1"/>
  <c r="Q213" i="19"/>
  <c r="Q40" i="19"/>
  <c r="Q42" i="19" s="1"/>
  <c r="W215" i="19"/>
  <c r="X215" i="19" s="1"/>
  <c r="S9" i="19"/>
  <c r="S8" i="19"/>
  <c r="S10" i="19" s="1"/>
  <c r="X201" i="19"/>
  <c r="W236" i="19"/>
  <c r="X236" i="19" s="1"/>
  <c r="T262" i="19"/>
  <c r="T44" i="19"/>
  <c r="T6" i="19"/>
  <c r="T7" i="19" s="1"/>
  <c r="W223" i="19"/>
  <c r="X223" i="19" s="1"/>
  <c r="W230" i="19"/>
  <c r="X230" i="19" s="1"/>
  <c r="W233" i="19"/>
  <c r="X233" i="19" s="1"/>
  <c r="S35" i="18"/>
  <c r="S36" i="18"/>
  <c r="S32" i="18"/>
  <c r="S37" i="18"/>
  <c r="S33" i="18"/>
  <c r="S38" i="18"/>
  <c r="S34" i="18"/>
  <c r="S29" i="18"/>
  <c r="S30" i="18"/>
  <c r="S31" i="18"/>
  <c r="S27" i="18"/>
  <c r="S28" i="18"/>
  <c r="W226" i="18"/>
  <c r="X226" i="18" s="1"/>
  <c r="Y220" i="18" s="1"/>
  <c r="W227" i="18"/>
  <c r="X227" i="18" s="1"/>
  <c r="R225" i="18"/>
  <c r="R40" i="18"/>
  <c r="R42" i="18" s="1"/>
  <c r="Y211" i="18"/>
  <c r="Z212" i="18" s="1"/>
  <c r="P263" i="18" s="1"/>
  <c r="U69" i="18"/>
  <c r="C70" i="18"/>
  <c r="T8" i="18"/>
  <c r="T10" i="18" s="1"/>
  <c r="T9" i="18"/>
  <c r="S26" i="18"/>
  <c r="S248" i="18" s="1"/>
  <c r="S24" i="18"/>
  <c r="S246" i="18" s="1"/>
  <c r="S22" i="18"/>
  <c r="S244" i="18" s="1"/>
  <c r="S20" i="18"/>
  <c r="S242" i="18" s="1"/>
  <c r="S18" i="18"/>
  <c r="S240" i="18" s="1"/>
  <c r="S16" i="18"/>
  <c r="S238" i="18" s="1"/>
  <c r="S25" i="18"/>
  <c r="S247" i="18" s="1"/>
  <c r="S23" i="18"/>
  <c r="S245" i="18" s="1"/>
  <c r="S21" i="18"/>
  <c r="S243" i="18" s="1"/>
  <c r="S19" i="18"/>
  <c r="S241" i="18" s="1"/>
  <c r="S17" i="18"/>
  <c r="S239" i="18" s="1"/>
  <c r="S15" i="18"/>
  <c r="Y217" i="18"/>
  <c r="Y216" i="18"/>
  <c r="Y219" i="18"/>
  <c r="W234" i="18"/>
  <c r="X234" i="18" s="1"/>
  <c r="R237" i="18"/>
  <c r="W237" i="18"/>
  <c r="X237" i="18" s="1"/>
  <c r="R238" i="18"/>
  <c r="R239" i="18" s="1"/>
  <c r="R240" i="18" s="1"/>
  <c r="R241" i="18" s="1"/>
  <c r="R242" i="18" s="1"/>
  <c r="R243" i="18" s="1"/>
  <c r="R244" i="18" s="1"/>
  <c r="R245" i="18" s="1"/>
  <c r="R246" i="18" s="1"/>
  <c r="R247" i="18" s="1"/>
  <c r="R248" i="18" s="1"/>
  <c r="R249" i="18" s="1"/>
  <c r="R250" i="18" s="1"/>
  <c r="R251" i="18" s="1"/>
  <c r="R252" i="18" s="1"/>
  <c r="R253" i="18" s="1"/>
  <c r="R254" i="18" s="1"/>
  <c r="R255" i="18" s="1"/>
  <c r="R256" i="18" s="1"/>
  <c r="R257" i="18" s="1"/>
  <c r="R258" i="18" s="1"/>
  <c r="R259" i="18" s="1"/>
  <c r="R260" i="18" s="1"/>
  <c r="R41" i="18"/>
  <c r="W243" i="18"/>
  <c r="X243" i="18" s="1"/>
  <c r="W241" i="18"/>
  <c r="X241" i="18" s="1"/>
  <c r="Y218" i="18"/>
  <c r="Y223" i="17"/>
  <c r="X239" i="17"/>
  <c r="Y225" i="17"/>
  <c r="Y228" i="17"/>
  <c r="Y226" i="17"/>
  <c r="S237" i="17"/>
  <c r="S40" i="17"/>
  <c r="S42" i="17" s="1"/>
  <c r="Y230" i="17"/>
  <c r="S249" i="17"/>
  <c r="S250" i="17" s="1"/>
  <c r="S251" i="17" s="1"/>
  <c r="S252" i="17" s="1"/>
  <c r="S253" i="17" s="1"/>
  <c r="S254" i="17" s="1"/>
  <c r="S255" i="17" s="1"/>
  <c r="S256" i="17" s="1"/>
  <c r="S257" i="17" s="1"/>
  <c r="S258" i="17" s="1"/>
  <c r="S259" i="17" s="1"/>
  <c r="S260" i="17" s="1"/>
  <c r="S41" i="17"/>
  <c r="X245" i="17"/>
  <c r="T37" i="17"/>
  <c r="T33" i="17"/>
  <c r="T29" i="17"/>
  <c r="T38" i="17"/>
  <c r="T34" i="17"/>
  <c r="T30" i="17"/>
  <c r="T36" i="17"/>
  <c r="T32" i="17"/>
  <c r="T28" i="17"/>
  <c r="T27" i="17"/>
  <c r="T35" i="17"/>
  <c r="T31" i="17"/>
  <c r="Y222" i="17"/>
  <c r="Y231" i="17"/>
  <c r="Y221" i="17"/>
  <c r="Y227" i="17"/>
  <c r="U70" i="17"/>
  <c r="C71" i="17"/>
  <c r="T26" i="17"/>
  <c r="T260" i="17" s="1"/>
  <c r="T24" i="17"/>
  <c r="T258" i="17" s="1"/>
  <c r="T22" i="17"/>
  <c r="T256" i="17" s="1"/>
  <c r="T20" i="17"/>
  <c r="T254" i="17" s="1"/>
  <c r="T18" i="17"/>
  <c r="T252" i="17" s="1"/>
  <c r="T16" i="17"/>
  <c r="T250" i="17" s="1"/>
  <c r="T25" i="17"/>
  <c r="T259" i="17" s="1"/>
  <c r="T23" i="17"/>
  <c r="T257" i="17" s="1"/>
  <c r="T21" i="17"/>
  <c r="T255" i="17" s="1"/>
  <c r="T19" i="17"/>
  <c r="T253" i="17" s="1"/>
  <c r="T17" i="17"/>
  <c r="T251" i="17" s="1"/>
  <c r="T15" i="17"/>
  <c r="W249" i="17" s="1"/>
  <c r="X249" i="17" s="1"/>
  <c r="X248" i="17"/>
  <c r="Y224" i="17"/>
  <c r="W256" i="17"/>
  <c r="X256" i="17" s="1"/>
  <c r="W251" i="17"/>
  <c r="X251" i="17" s="1"/>
  <c r="S3" i="17"/>
  <c r="Y229" i="17"/>
  <c r="Z203" i="16"/>
  <c r="Y203" i="16"/>
  <c r="AB203" i="16" s="1"/>
  <c r="AA203" i="16"/>
  <c r="AA198" i="16"/>
  <c r="Z198" i="16"/>
  <c r="Y198" i="16"/>
  <c r="AB198" i="16" s="1"/>
  <c r="X206" i="16"/>
  <c r="X205" i="16"/>
  <c r="Y204" i="16"/>
  <c r="AA204" i="16"/>
  <c r="Z204" i="16"/>
  <c r="AA191" i="16"/>
  <c r="Z191" i="16"/>
  <c r="Y191" i="16"/>
  <c r="AA194" i="16"/>
  <c r="Z194" i="16"/>
  <c r="Y194" i="16"/>
  <c r="AB194" i="16" s="1"/>
  <c r="V223" i="16"/>
  <c r="W223" i="16" s="1"/>
  <c r="Y188" i="16"/>
  <c r="AB188" i="16" s="1"/>
  <c r="Z188" i="16"/>
  <c r="AA188" i="16"/>
  <c r="AA190" i="16"/>
  <c r="Z190" i="16"/>
  <c r="Y190" i="16"/>
  <c r="AA202" i="16"/>
  <c r="AD202" i="16" s="1"/>
  <c r="Z202" i="16"/>
  <c r="Y202" i="16"/>
  <c r="AB202" i="16" s="1"/>
  <c r="AC202" i="16" s="1"/>
  <c r="T263" i="16"/>
  <c r="T44" i="16"/>
  <c r="T6" i="16"/>
  <c r="T7" i="16" s="1"/>
  <c r="AA200" i="16"/>
  <c r="AD200" i="16" s="1"/>
  <c r="Z200" i="16"/>
  <c r="Y200" i="16"/>
  <c r="AB200" i="16" s="1"/>
  <c r="AC200" i="16" s="1"/>
  <c r="X209" i="16"/>
  <c r="Q226" i="16"/>
  <c r="Q227" i="16" s="1"/>
  <c r="Q228" i="16" s="1"/>
  <c r="Q229" i="16" s="1"/>
  <c r="Q230" i="16" s="1"/>
  <c r="Q231" i="16" s="1"/>
  <c r="Q232" i="16" s="1"/>
  <c r="Q233" i="16" s="1"/>
  <c r="Q234" i="16" s="1"/>
  <c r="Q235" i="16" s="1"/>
  <c r="Q236" i="16" s="1"/>
  <c r="Q237" i="16" s="1"/>
  <c r="Q238" i="16" s="1"/>
  <c r="Q239" i="16" s="1"/>
  <c r="Q240" i="16" s="1"/>
  <c r="Q241" i="16" s="1"/>
  <c r="Q242" i="16" s="1"/>
  <c r="Q243" i="16" s="1"/>
  <c r="Q244" i="16" s="1"/>
  <c r="Q245" i="16" s="1"/>
  <c r="Q246" i="16" s="1"/>
  <c r="Q247" i="16" s="1"/>
  <c r="Q248" i="16" s="1"/>
  <c r="Q249" i="16" s="1"/>
  <c r="Q250" i="16" s="1"/>
  <c r="Q251" i="16" s="1"/>
  <c r="Q252" i="16" s="1"/>
  <c r="Q253" i="16" s="1"/>
  <c r="Q254" i="16" s="1"/>
  <c r="Q255" i="16" s="1"/>
  <c r="Q256" i="16" s="1"/>
  <c r="Q257" i="16" s="1"/>
  <c r="Q258" i="16" s="1"/>
  <c r="Q259" i="16" s="1"/>
  <c r="Q260" i="16" s="1"/>
  <c r="Q225" i="16"/>
  <c r="Q41" i="16"/>
  <c r="V220" i="16"/>
  <c r="W220" i="16" s="1"/>
  <c r="S8" i="16"/>
  <c r="S10" i="16" s="1"/>
  <c r="S9" i="16"/>
  <c r="Y193" i="16"/>
  <c r="AB193" i="16" s="1"/>
  <c r="AC193" i="16" s="1"/>
  <c r="AA193" i="16"/>
  <c r="AD193" i="16" s="1"/>
  <c r="Z193" i="16"/>
  <c r="AA192" i="16"/>
  <c r="AD192" i="16" s="1"/>
  <c r="Z192" i="16"/>
  <c r="Y192" i="16"/>
  <c r="V229" i="16"/>
  <c r="W229" i="16" s="1"/>
  <c r="V216" i="16"/>
  <c r="W216" i="16" s="1"/>
  <c r="X218" i="16" s="1"/>
  <c r="AA196" i="16"/>
  <c r="AD196" i="16" s="1"/>
  <c r="Z196" i="16"/>
  <c r="Y196" i="16"/>
  <c r="R38" i="16"/>
  <c r="R34" i="16"/>
  <c r="R33" i="16"/>
  <c r="R32" i="16"/>
  <c r="R31" i="16"/>
  <c r="R30" i="16"/>
  <c r="R29" i="16"/>
  <c r="R28" i="16"/>
  <c r="R27" i="16"/>
  <c r="R35" i="16"/>
  <c r="R37" i="16"/>
  <c r="R36" i="16"/>
  <c r="AA189" i="16"/>
  <c r="AD189" i="16" s="1"/>
  <c r="Z189" i="16"/>
  <c r="Y189" i="16"/>
  <c r="C70" i="16"/>
  <c r="U69" i="16"/>
  <c r="R26" i="16"/>
  <c r="R236" i="16" s="1"/>
  <c r="R18" i="16"/>
  <c r="R228" i="16" s="1"/>
  <c r="R23" i="16"/>
  <c r="R233" i="16" s="1"/>
  <c r="R19" i="16"/>
  <c r="R229" i="16" s="1"/>
  <c r="R16" i="16"/>
  <c r="R226" i="16" s="1"/>
  <c r="R24" i="16"/>
  <c r="R234" i="16" s="1"/>
  <c r="R20" i="16"/>
  <c r="R230" i="16" s="1"/>
  <c r="R25" i="16"/>
  <c r="R235" i="16" s="1"/>
  <c r="R21" i="16"/>
  <c r="R231" i="16" s="1"/>
  <c r="R17" i="16"/>
  <c r="R227" i="16" s="1"/>
  <c r="R15" i="16"/>
  <c r="R22" i="16"/>
  <c r="R232" i="16" s="1"/>
  <c r="AA195" i="16"/>
  <c r="AD195" i="16" s="1"/>
  <c r="Z195" i="16"/>
  <c r="Y195" i="16"/>
  <c r="AA197" i="16"/>
  <c r="AD197" i="16" s="1"/>
  <c r="Z197" i="16"/>
  <c r="Y197" i="16"/>
  <c r="X208" i="16"/>
  <c r="X201" i="16"/>
  <c r="V230" i="16"/>
  <c r="W230" i="16" s="1"/>
  <c r="V235" i="16"/>
  <c r="W235" i="16" s="1"/>
  <c r="X207" i="16"/>
  <c r="Q213" i="16"/>
  <c r="Q40" i="16"/>
  <c r="Q42" i="16" s="1"/>
  <c r="X217" i="16"/>
  <c r="X211" i="16"/>
  <c r="X199" i="16"/>
  <c r="C71" i="15"/>
  <c r="U70" i="15"/>
  <c r="W205" i="15"/>
  <c r="X185" i="15"/>
  <c r="X191" i="15"/>
  <c r="S3" i="15"/>
  <c r="X188" i="15"/>
  <c r="Y190" i="15" s="1"/>
  <c r="X189" i="15"/>
  <c r="Y189" i="15" s="1"/>
  <c r="X186" i="15"/>
  <c r="AC185" i="14"/>
  <c r="W214" i="14"/>
  <c r="AB214" i="14" s="1"/>
  <c r="W220" i="14"/>
  <c r="AB220" i="14" s="1"/>
  <c r="R27" i="14"/>
  <c r="R31" i="14"/>
  <c r="R35" i="14"/>
  <c r="R29" i="14"/>
  <c r="R32" i="14"/>
  <c r="R34" i="14"/>
  <c r="R37" i="14"/>
  <c r="R30" i="14"/>
  <c r="R36" i="14"/>
  <c r="R28" i="14"/>
  <c r="R33" i="14"/>
  <c r="R38" i="14"/>
  <c r="W213" i="14"/>
  <c r="AB213" i="14" s="1"/>
  <c r="S8" i="14"/>
  <c r="S10" i="14" s="1"/>
  <c r="S9" i="14"/>
  <c r="AC189" i="14"/>
  <c r="AC188" i="14"/>
  <c r="AD195" i="14" s="1"/>
  <c r="X195" i="14" s="1"/>
  <c r="AC187" i="14"/>
  <c r="V224" i="14"/>
  <c r="W224" i="14" s="1"/>
  <c r="AB224" i="14" s="1"/>
  <c r="V216" i="14"/>
  <c r="W216" i="14" s="1"/>
  <c r="AB216" i="14" s="1"/>
  <c r="R16" i="14"/>
  <c r="R226" i="14" s="1"/>
  <c r="R18" i="14"/>
  <c r="R228" i="14" s="1"/>
  <c r="R20" i="14"/>
  <c r="R230" i="14" s="1"/>
  <c r="R22" i="14"/>
  <c r="R232" i="14" s="1"/>
  <c r="R24" i="14"/>
  <c r="R234" i="14" s="1"/>
  <c r="R15" i="14"/>
  <c r="R23" i="14"/>
  <c r="R233" i="14" s="1"/>
  <c r="R17" i="14"/>
  <c r="R227" i="14" s="1"/>
  <c r="R25" i="14"/>
  <c r="R235" i="14" s="1"/>
  <c r="R26" i="14"/>
  <c r="R236" i="14" s="1"/>
  <c r="R19" i="14"/>
  <c r="R229" i="14" s="1"/>
  <c r="R21" i="14"/>
  <c r="R231" i="14" s="1"/>
  <c r="T6" i="14"/>
  <c r="T7" i="14" s="1"/>
  <c r="T44" i="14"/>
  <c r="T262" i="14"/>
  <c r="AC186" i="14"/>
  <c r="AC193" i="14"/>
  <c r="V234" i="14"/>
  <c r="Q41" i="14"/>
  <c r="Q225" i="14"/>
  <c r="Q226" i="14"/>
  <c r="Q227" i="14" s="1"/>
  <c r="Q228" i="14" s="1"/>
  <c r="Q229" i="14" s="1"/>
  <c r="Q230" i="14" s="1"/>
  <c r="Q231" i="14" s="1"/>
  <c r="Q232" i="14" s="1"/>
  <c r="Q233" i="14" s="1"/>
  <c r="Q234" i="14" s="1"/>
  <c r="Q235" i="14" s="1"/>
  <c r="Q236" i="14" s="1"/>
  <c r="Q237" i="14" s="1"/>
  <c r="Q238" i="14" s="1"/>
  <c r="Q239" i="14" s="1"/>
  <c r="Q240" i="14" s="1"/>
  <c r="Q241" i="14" s="1"/>
  <c r="Q242" i="14" s="1"/>
  <c r="Q243" i="14" s="1"/>
  <c r="Q244" i="14" s="1"/>
  <c r="Q245" i="14" s="1"/>
  <c r="Q246" i="14" s="1"/>
  <c r="Q247" i="14" s="1"/>
  <c r="Q248" i="14" s="1"/>
  <c r="Q249" i="14" s="1"/>
  <c r="Q250" i="14" s="1"/>
  <c r="Q251" i="14" s="1"/>
  <c r="Q252" i="14" s="1"/>
  <c r="Q253" i="14" s="1"/>
  <c r="Q254" i="14" s="1"/>
  <c r="Q255" i="14" s="1"/>
  <c r="Q256" i="14" s="1"/>
  <c r="Q257" i="14" s="1"/>
  <c r="Q258" i="14" s="1"/>
  <c r="Q259" i="14" s="1"/>
  <c r="Q260" i="14" s="1"/>
  <c r="U70" i="14"/>
  <c r="C71" i="14"/>
  <c r="AC191" i="14"/>
  <c r="V230" i="14"/>
  <c r="W230" i="14" s="1"/>
  <c r="AB230" i="14" s="1"/>
  <c r="W203" i="14"/>
  <c r="AB203" i="14" s="1"/>
  <c r="AC205" i="14" s="1"/>
  <c r="V226" i="14"/>
  <c r="W226" i="14" s="1"/>
  <c r="AB226" i="14" s="1"/>
  <c r="AC198" i="14"/>
  <c r="V219" i="14"/>
  <c r="W219" i="14" s="1"/>
  <c r="AB219" i="14" s="1"/>
  <c r="AC199" i="14"/>
  <c r="V222" i="14"/>
  <c r="W222" i="14" s="1"/>
  <c r="AB222" i="14" s="1"/>
  <c r="Q40" i="14"/>
  <c r="Q42" i="14" s="1"/>
  <c r="Q213" i="14"/>
  <c r="AC203" i="14"/>
  <c r="AC192" i="14"/>
  <c r="AC190" i="14"/>
  <c r="AC194" i="14"/>
  <c r="AD194" i="14" s="1"/>
  <c r="X194" i="14" s="1"/>
  <c r="G145" i="9"/>
  <c r="J139" i="9"/>
  <c r="K140" i="9" s="1"/>
  <c r="L141" i="9" s="1"/>
  <c r="K139" i="9"/>
  <c r="L140" i="9" s="1"/>
  <c r="H139" i="9"/>
  <c r="I140" i="9" s="1"/>
  <c r="J141" i="9" s="1"/>
  <c r="K142" i="9" s="1"/>
  <c r="L143" i="9" s="1"/>
  <c r="I139" i="9"/>
  <c r="J140" i="9" s="1"/>
  <c r="K141" i="9" s="1"/>
  <c r="L142" i="9" s="1"/>
  <c r="L139" i="9"/>
  <c r="I118" i="9"/>
  <c r="H118" i="9"/>
  <c r="J118" i="9"/>
  <c r="L118" i="9"/>
  <c r="K118" i="9"/>
  <c r="E102" i="9"/>
  <c r="G102" i="9" s="1"/>
  <c r="E87" i="9"/>
  <c r="G87" i="9" s="1"/>
  <c r="I87" i="9" s="1"/>
  <c r="E89" i="9"/>
  <c r="G89" i="9" s="1"/>
  <c r="L89" i="9" s="1"/>
  <c r="D73" i="9"/>
  <c r="G73" i="9" s="1"/>
  <c r="E88" i="9"/>
  <c r="G88" i="9" s="1"/>
  <c r="D64" i="9"/>
  <c r="G64" i="9" s="1"/>
  <c r="G100" i="9"/>
  <c r="H113" i="9" s="1"/>
  <c r="I114" i="9" s="1"/>
  <c r="J115" i="9" s="1"/>
  <c r="K116" i="9" s="1"/>
  <c r="L117" i="9" s="1"/>
  <c r="E86" i="9"/>
  <c r="G86" i="9" s="1"/>
  <c r="D67" i="9"/>
  <c r="G67" i="9" s="1"/>
  <c r="H67" i="9" s="1"/>
  <c r="G65" i="9"/>
  <c r="G76" i="9"/>
  <c r="I76" i="9" s="1"/>
  <c r="G78" i="9"/>
  <c r="I78" i="9" s="1"/>
  <c r="G79" i="9"/>
  <c r="D74" i="9"/>
  <c r="G74" i="9" s="1"/>
  <c r="E84" i="9"/>
  <c r="G84" i="9" s="1"/>
  <c r="I84" i="9" s="1"/>
  <c r="D80" i="9"/>
  <c r="G80" i="9" s="1"/>
  <c r="L80" i="9" s="1"/>
  <c r="D81" i="9"/>
  <c r="G81" i="9" s="1"/>
  <c r="I81" i="9" s="1"/>
  <c r="D70" i="9"/>
  <c r="G70" i="9" s="1"/>
  <c r="H70" i="9" s="1"/>
  <c r="D77" i="9"/>
  <c r="G77" i="9" s="1"/>
  <c r="K77" i="9" s="1"/>
  <c r="D75" i="9"/>
  <c r="G75" i="9" s="1"/>
  <c r="I75" i="9" s="1"/>
  <c r="D71" i="9"/>
  <c r="G71" i="9" s="1"/>
  <c r="D69" i="9"/>
  <c r="G69" i="9" s="1"/>
  <c r="H69" i="9" s="1"/>
  <c r="D72" i="9"/>
  <c r="G72" i="9" s="1"/>
  <c r="I72" i="9" s="1"/>
  <c r="D66" i="9"/>
  <c r="G66" i="9" s="1"/>
  <c r="H66" i="9" s="1"/>
  <c r="AD192" i="14" l="1"/>
  <c r="X192" i="14" s="1"/>
  <c r="Y239" i="17"/>
  <c r="Y232" i="17"/>
  <c r="Y234" i="17"/>
  <c r="Y237" i="17"/>
  <c r="Y241" i="17"/>
  <c r="Y235" i="17"/>
  <c r="Y242" i="17"/>
  <c r="Y233" i="17"/>
  <c r="Y238" i="17"/>
  <c r="Y236" i="17"/>
  <c r="Z236" i="17" s="1"/>
  <c r="R263" i="17" s="1"/>
  <c r="Z224" i="17"/>
  <c r="Q263" i="17" s="1"/>
  <c r="W254" i="17"/>
  <c r="X254" i="17" s="1"/>
  <c r="Y228" i="18"/>
  <c r="Y230" i="18"/>
  <c r="T3" i="18"/>
  <c r="W248" i="18"/>
  <c r="X248" i="18" s="1"/>
  <c r="W226" i="19"/>
  <c r="X226" i="19" s="1"/>
  <c r="W227" i="19"/>
  <c r="Y199" i="19"/>
  <c r="W224" i="20"/>
  <c r="X224" i="20" s="1"/>
  <c r="V214" i="15"/>
  <c r="X194" i="15"/>
  <c r="V218" i="15"/>
  <c r="W218" i="15" s="1"/>
  <c r="X195" i="15"/>
  <c r="Y195" i="15" s="1"/>
  <c r="W224" i="15"/>
  <c r="T262" i="15"/>
  <c r="T44" i="15"/>
  <c r="T6" i="15"/>
  <c r="T7" i="15" s="1"/>
  <c r="W215" i="15"/>
  <c r="W214" i="15"/>
  <c r="X205" i="15" s="1"/>
  <c r="Y205" i="15" s="1"/>
  <c r="R27" i="15"/>
  <c r="R33" i="15"/>
  <c r="R34" i="15"/>
  <c r="R36" i="15"/>
  <c r="R30" i="15"/>
  <c r="R29" i="15"/>
  <c r="R38" i="15"/>
  <c r="R35" i="15"/>
  <c r="R32" i="15"/>
  <c r="R28" i="15"/>
  <c r="R31" i="15"/>
  <c r="R37" i="15"/>
  <c r="S9" i="15"/>
  <c r="S8" i="15"/>
  <c r="S10" i="15" s="1"/>
  <c r="W213" i="15"/>
  <c r="W223" i="15"/>
  <c r="R25" i="15"/>
  <c r="R235" i="15" s="1"/>
  <c r="R24" i="15"/>
  <c r="R234" i="15" s="1"/>
  <c r="R16" i="15"/>
  <c r="R226" i="15" s="1"/>
  <c r="R21" i="15"/>
  <c r="R231" i="15" s="1"/>
  <c r="R22" i="15"/>
  <c r="R232" i="15" s="1"/>
  <c r="R23" i="15"/>
  <c r="R233" i="15" s="1"/>
  <c r="R26" i="15"/>
  <c r="R236" i="15" s="1"/>
  <c r="R18" i="15"/>
  <c r="R228" i="15" s="1"/>
  <c r="R17" i="15"/>
  <c r="R227" i="15" s="1"/>
  <c r="R15" i="15"/>
  <c r="R20" i="15"/>
  <c r="R230" i="15" s="1"/>
  <c r="R19" i="15"/>
  <c r="R229" i="15" s="1"/>
  <c r="W219" i="15"/>
  <c r="X211" i="15" s="1"/>
  <c r="Y211" i="15" s="1"/>
  <c r="Q225" i="15"/>
  <c r="Q226" i="15"/>
  <c r="Q227" i="15" s="1"/>
  <c r="Q228" i="15" s="1"/>
  <c r="Q229" i="15" s="1"/>
  <c r="Q230" i="15" s="1"/>
  <c r="Q231" i="15" s="1"/>
  <c r="Q232" i="15" s="1"/>
  <c r="Q233" i="15" s="1"/>
  <c r="Q234" i="15" s="1"/>
  <c r="Q235" i="15" s="1"/>
  <c r="Q236" i="15" s="1"/>
  <c r="Q237" i="15" s="1"/>
  <c r="Q238" i="15" s="1"/>
  <c r="Q239" i="15" s="1"/>
  <c r="Q240" i="15" s="1"/>
  <c r="Q241" i="15" s="1"/>
  <c r="Q242" i="15" s="1"/>
  <c r="Q243" i="15" s="1"/>
  <c r="Q244" i="15" s="1"/>
  <c r="Q245" i="15" s="1"/>
  <c r="Q246" i="15" s="1"/>
  <c r="Q247" i="15" s="1"/>
  <c r="Q248" i="15" s="1"/>
  <c r="Q249" i="15" s="1"/>
  <c r="Q250" i="15" s="1"/>
  <c r="Q251" i="15" s="1"/>
  <c r="Q252" i="15" s="1"/>
  <c r="Q253" i="15" s="1"/>
  <c r="Q254" i="15" s="1"/>
  <c r="Q255" i="15" s="1"/>
  <c r="Q256" i="15" s="1"/>
  <c r="Q257" i="15" s="1"/>
  <c r="Q258" i="15" s="1"/>
  <c r="Q259" i="15" s="1"/>
  <c r="Q260" i="15" s="1"/>
  <c r="Q41" i="15"/>
  <c r="V225" i="15"/>
  <c r="W225" i="15" s="1"/>
  <c r="V226" i="15"/>
  <c r="W220" i="15"/>
  <c r="V228" i="15"/>
  <c r="W228" i="15" s="1"/>
  <c r="W221" i="15"/>
  <c r="Q40" i="15"/>
  <c r="Q42" i="15" s="1"/>
  <c r="Q213" i="15"/>
  <c r="X192" i="15"/>
  <c r="AD203" i="14"/>
  <c r="X203" i="14" s="1"/>
  <c r="AD199" i="14"/>
  <c r="X199" i="14" s="1"/>
  <c r="AD205" i="14"/>
  <c r="X205" i="14" s="1"/>
  <c r="V235" i="14"/>
  <c r="W235" i="14" s="1"/>
  <c r="AB235" i="14" s="1"/>
  <c r="AD190" i="14"/>
  <c r="X190" i="14" s="1"/>
  <c r="AD198" i="14"/>
  <c r="X198" i="14" s="1"/>
  <c r="AD191" i="14"/>
  <c r="X191" i="14" s="1"/>
  <c r="AD193" i="14"/>
  <c r="X193" i="14" s="1"/>
  <c r="AC201" i="14"/>
  <c r="AD201" i="14" s="1"/>
  <c r="X201" i="14" s="1"/>
  <c r="AD189" i="14"/>
  <c r="X189" i="14" s="1"/>
  <c r="W234" i="14"/>
  <c r="AB234" i="14" s="1"/>
  <c r="AD196" i="14"/>
  <c r="X196" i="14" s="1"/>
  <c r="V233" i="14"/>
  <c r="W233" i="14" s="1"/>
  <c r="AB233" i="14" s="1"/>
  <c r="V229" i="14"/>
  <c r="W229" i="14" s="1"/>
  <c r="AB229" i="14" s="1"/>
  <c r="W219" i="20"/>
  <c r="X219" i="20" s="1"/>
  <c r="Y195" i="20"/>
  <c r="W222" i="20"/>
  <c r="X222" i="20" s="1"/>
  <c r="Y199" i="20"/>
  <c r="C71" i="20"/>
  <c r="U70" i="20"/>
  <c r="Y197" i="20"/>
  <c r="Q213" i="20"/>
  <c r="Q40" i="20"/>
  <c r="Q42" i="20" s="1"/>
  <c r="W221" i="20"/>
  <c r="X221" i="20" s="1"/>
  <c r="T262" i="20"/>
  <c r="T44" i="20"/>
  <c r="T6" i="20"/>
  <c r="T7" i="20" s="1"/>
  <c r="W215" i="20"/>
  <c r="X215" i="20" s="1"/>
  <c r="Y202" i="20"/>
  <c r="Y200" i="20"/>
  <c r="W213" i="20"/>
  <c r="X213" i="20" s="1"/>
  <c r="Y205" i="20"/>
  <c r="W217" i="20"/>
  <c r="X217" i="20" s="1"/>
  <c r="Y214" i="20" s="1"/>
  <c r="S9" i="20"/>
  <c r="S8" i="20"/>
  <c r="S10" i="20" s="1"/>
  <c r="Y203" i="20"/>
  <c r="Y208" i="20"/>
  <c r="W220" i="20"/>
  <c r="X220" i="20" s="1"/>
  <c r="R25" i="20"/>
  <c r="R235" i="20" s="1"/>
  <c r="R23" i="20"/>
  <c r="R233" i="20" s="1"/>
  <c r="R21" i="20"/>
  <c r="R231" i="20" s="1"/>
  <c r="R19" i="20"/>
  <c r="R229" i="20" s="1"/>
  <c r="R17" i="20"/>
  <c r="R227" i="20" s="1"/>
  <c r="R15" i="20"/>
  <c r="W225" i="20" s="1"/>
  <c r="R26" i="20"/>
  <c r="R236" i="20" s="1"/>
  <c r="R24" i="20"/>
  <c r="R234" i="20" s="1"/>
  <c r="R22" i="20"/>
  <c r="R232" i="20" s="1"/>
  <c r="R20" i="20"/>
  <c r="R230" i="20" s="1"/>
  <c r="R18" i="20"/>
  <c r="R228" i="20" s="1"/>
  <c r="R16" i="20"/>
  <c r="R226" i="20" s="1"/>
  <c r="Y206" i="20"/>
  <c r="Y201" i="20"/>
  <c r="W227" i="20"/>
  <c r="X227" i="20" s="1"/>
  <c r="Q226" i="20"/>
  <c r="Q227" i="20" s="1"/>
  <c r="Q228" i="20" s="1"/>
  <c r="Q229" i="20" s="1"/>
  <c r="Q230" i="20" s="1"/>
  <c r="Q231" i="20" s="1"/>
  <c r="Q232" i="20" s="1"/>
  <c r="Q233" i="20" s="1"/>
  <c r="Q234" i="20" s="1"/>
  <c r="Q235" i="20" s="1"/>
  <c r="Q236" i="20" s="1"/>
  <c r="Q237" i="20" s="1"/>
  <c r="Q238" i="20" s="1"/>
  <c r="Q239" i="20" s="1"/>
  <c r="Q240" i="20" s="1"/>
  <c r="Q241" i="20" s="1"/>
  <c r="Q242" i="20" s="1"/>
  <c r="Q243" i="20" s="1"/>
  <c r="Q244" i="20" s="1"/>
  <c r="Q245" i="20" s="1"/>
  <c r="Q246" i="20" s="1"/>
  <c r="Q247" i="20" s="1"/>
  <c r="Q248" i="20" s="1"/>
  <c r="Q249" i="20" s="1"/>
  <c r="Q250" i="20" s="1"/>
  <c r="Q251" i="20" s="1"/>
  <c r="Q252" i="20" s="1"/>
  <c r="Q253" i="20" s="1"/>
  <c r="Q254" i="20" s="1"/>
  <c r="Q255" i="20" s="1"/>
  <c r="Q256" i="20" s="1"/>
  <c r="Q257" i="20" s="1"/>
  <c r="Q258" i="20" s="1"/>
  <c r="Q259" i="20" s="1"/>
  <c r="Q260" i="20" s="1"/>
  <c r="Q225" i="20"/>
  <c r="Q41" i="20"/>
  <c r="Y204" i="20"/>
  <c r="W218" i="20"/>
  <c r="X218" i="20" s="1"/>
  <c r="R35" i="20"/>
  <c r="R36" i="20"/>
  <c r="R32" i="20"/>
  <c r="R28" i="20"/>
  <c r="R37" i="20"/>
  <c r="R33" i="20"/>
  <c r="R38" i="20"/>
  <c r="R34" i="20"/>
  <c r="R30" i="20"/>
  <c r="R31" i="20"/>
  <c r="R29" i="20"/>
  <c r="R27" i="20"/>
  <c r="Y196" i="20"/>
  <c r="S25" i="19"/>
  <c r="S247" i="19" s="1"/>
  <c r="S23" i="19"/>
  <c r="S245" i="19" s="1"/>
  <c r="S21" i="19"/>
  <c r="S243" i="19" s="1"/>
  <c r="S19" i="19"/>
  <c r="S241" i="19" s="1"/>
  <c r="S17" i="19"/>
  <c r="S239" i="19" s="1"/>
  <c r="S15" i="19"/>
  <c r="W237" i="19" s="1"/>
  <c r="S26" i="19"/>
  <c r="S248" i="19" s="1"/>
  <c r="S24" i="19"/>
  <c r="S246" i="19" s="1"/>
  <c r="S22" i="19"/>
  <c r="S244" i="19" s="1"/>
  <c r="S20" i="19"/>
  <c r="S242" i="19" s="1"/>
  <c r="S18" i="19"/>
  <c r="S240" i="19" s="1"/>
  <c r="S16" i="19"/>
  <c r="S238" i="19" s="1"/>
  <c r="R225" i="19"/>
  <c r="R40" i="19"/>
  <c r="R42" i="19" s="1"/>
  <c r="W235" i="19"/>
  <c r="X235" i="19" s="1"/>
  <c r="W246" i="19"/>
  <c r="W231" i="19"/>
  <c r="X231" i="19" s="1"/>
  <c r="X227" i="19"/>
  <c r="T9" i="19"/>
  <c r="T8" i="19"/>
  <c r="T10" i="19" s="1"/>
  <c r="W229" i="19"/>
  <c r="X229" i="19" s="1"/>
  <c r="S35" i="19"/>
  <c r="S31" i="19"/>
  <c r="S27" i="19"/>
  <c r="S36" i="19"/>
  <c r="S32" i="19"/>
  <c r="S28" i="19"/>
  <c r="S37" i="19"/>
  <c r="S33" i="19"/>
  <c r="S29" i="19"/>
  <c r="S38" i="19"/>
  <c r="S34" i="19"/>
  <c r="S30" i="19"/>
  <c r="W232" i="19"/>
  <c r="X232" i="19" s="1"/>
  <c r="W225" i="19"/>
  <c r="W247" i="19"/>
  <c r="R237" i="19"/>
  <c r="R238" i="19"/>
  <c r="R239" i="19" s="1"/>
  <c r="R240" i="19" s="1"/>
  <c r="R241" i="19" s="1"/>
  <c r="R242" i="19" s="1"/>
  <c r="R243" i="19" s="1"/>
  <c r="R244" i="19" s="1"/>
  <c r="R245" i="19" s="1"/>
  <c r="R246" i="19" s="1"/>
  <c r="R247" i="19" s="1"/>
  <c r="R248" i="19" s="1"/>
  <c r="R249" i="19" s="1"/>
  <c r="R250" i="19" s="1"/>
  <c r="R251" i="19" s="1"/>
  <c r="R252" i="19" s="1"/>
  <c r="R253" i="19" s="1"/>
  <c r="R254" i="19" s="1"/>
  <c r="R255" i="19" s="1"/>
  <c r="R256" i="19" s="1"/>
  <c r="R257" i="19" s="1"/>
  <c r="R258" i="19" s="1"/>
  <c r="R259" i="19" s="1"/>
  <c r="R260" i="19" s="1"/>
  <c r="R41" i="19"/>
  <c r="W244" i="19"/>
  <c r="W228" i="19"/>
  <c r="X228" i="19" s="1"/>
  <c r="W238" i="19"/>
  <c r="W241" i="19"/>
  <c r="W234" i="19"/>
  <c r="X234" i="19" s="1"/>
  <c r="C71" i="19"/>
  <c r="U70" i="19"/>
  <c r="Y206" i="19"/>
  <c r="Y205" i="19"/>
  <c r="Y198" i="19"/>
  <c r="Y197" i="19"/>
  <c r="Y201" i="19"/>
  <c r="Y202" i="19"/>
  <c r="Y196" i="19"/>
  <c r="Y204" i="19"/>
  <c r="Y195" i="19"/>
  <c r="Y203" i="19"/>
  <c r="Y200" i="19"/>
  <c r="W239" i="19"/>
  <c r="X239" i="19" s="1"/>
  <c r="W245" i="19"/>
  <c r="X245" i="19" s="1"/>
  <c r="X213" i="19"/>
  <c r="T36" i="18"/>
  <c r="T32" i="18"/>
  <c r="T37" i="18"/>
  <c r="T33" i="18"/>
  <c r="T38" i="18"/>
  <c r="T34" i="18"/>
  <c r="T30" i="18"/>
  <c r="T35" i="18"/>
  <c r="T31" i="18"/>
  <c r="T27" i="18"/>
  <c r="T28" i="18"/>
  <c r="T29" i="18"/>
  <c r="Y226" i="18"/>
  <c r="W244" i="18"/>
  <c r="X244" i="18" s="1"/>
  <c r="Y222" i="18"/>
  <c r="W247" i="18"/>
  <c r="X247" i="18" s="1"/>
  <c r="Y224" i="18"/>
  <c r="W246" i="18"/>
  <c r="X246" i="18" s="1"/>
  <c r="W242" i="18"/>
  <c r="X242" i="18" s="1"/>
  <c r="Y221" i="18"/>
  <c r="W240" i="18"/>
  <c r="X240" i="18" s="1"/>
  <c r="Y225" i="18"/>
  <c r="S237" i="18"/>
  <c r="S40" i="18"/>
  <c r="S42" i="18" s="1"/>
  <c r="T26" i="18"/>
  <c r="T260" i="18" s="1"/>
  <c r="T24" i="18"/>
  <c r="T258" i="18" s="1"/>
  <c r="T22" i="18"/>
  <c r="T256" i="18" s="1"/>
  <c r="T20" i="18"/>
  <c r="T254" i="18" s="1"/>
  <c r="T18" i="18"/>
  <c r="T252" i="18" s="1"/>
  <c r="T16" i="18"/>
  <c r="T250" i="18" s="1"/>
  <c r="T25" i="18"/>
  <c r="T259" i="18" s="1"/>
  <c r="T23" i="18"/>
  <c r="T257" i="18" s="1"/>
  <c r="T21" i="18"/>
  <c r="T255" i="18" s="1"/>
  <c r="T19" i="18"/>
  <c r="T253" i="18" s="1"/>
  <c r="T17" i="18"/>
  <c r="T251" i="18" s="1"/>
  <c r="T15" i="18"/>
  <c r="W249" i="18" s="1"/>
  <c r="X249" i="18" s="1"/>
  <c r="Y229" i="18"/>
  <c r="Y223" i="18"/>
  <c r="W238" i="18"/>
  <c r="X238" i="18" s="1"/>
  <c r="Y233" i="18" s="1"/>
  <c r="U70" i="18"/>
  <c r="C71" i="18"/>
  <c r="W239" i="18"/>
  <c r="X239" i="18" s="1"/>
  <c r="S249" i="18"/>
  <c r="S250" i="18" s="1"/>
  <c r="S251" i="18" s="1"/>
  <c r="S252" i="18" s="1"/>
  <c r="S253" i="18" s="1"/>
  <c r="S254" i="18" s="1"/>
  <c r="S255" i="18" s="1"/>
  <c r="S256" i="18" s="1"/>
  <c r="S257" i="18" s="1"/>
  <c r="S258" i="18" s="1"/>
  <c r="S259" i="18" s="1"/>
  <c r="S260" i="18" s="1"/>
  <c r="S41" i="18"/>
  <c r="W256" i="18"/>
  <c r="X256" i="18" s="1"/>
  <c r="W245" i="18"/>
  <c r="X245" i="18" s="1"/>
  <c r="Y231" i="18"/>
  <c r="W253" i="18"/>
  <c r="X253" i="18" s="1"/>
  <c r="Y227" i="18"/>
  <c r="W250" i="17"/>
  <c r="X250" i="17" s="1"/>
  <c r="Y243" i="17"/>
  <c r="T41" i="17"/>
  <c r="Y245" i="17"/>
  <c r="W259" i="17"/>
  <c r="X259" i="17" s="1"/>
  <c r="W260" i="17"/>
  <c r="X260" i="17" s="1"/>
  <c r="Y244" i="17"/>
  <c r="T249" i="17"/>
  <c r="T40" i="17"/>
  <c r="T42" i="17" s="1"/>
  <c r="W257" i="17"/>
  <c r="X257" i="17" s="1"/>
  <c r="W253" i="17"/>
  <c r="X253" i="17" s="1"/>
  <c r="U71" i="17"/>
  <c r="C72" i="17"/>
  <c r="W252" i="17"/>
  <c r="X252" i="17" s="1"/>
  <c r="W258" i="17"/>
  <c r="X258" i="17" s="1"/>
  <c r="T3" i="17"/>
  <c r="Y240" i="17"/>
  <c r="W255" i="17"/>
  <c r="X255" i="17" s="1"/>
  <c r="Y218" i="16"/>
  <c r="AA218" i="16"/>
  <c r="AD218" i="16" s="1"/>
  <c r="Z218" i="16"/>
  <c r="Z207" i="16"/>
  <c r="Y207" i="16"/>
  <c r="AB207" i="16" s="1"/>
  <c r="AC207" i="16" s="1"/>
  <c r="AA207" i="16"/>
  <c r="AD207" i="16" s="1"/>
  <c r="AB195" i="16"/>
  <c r="AC195" i="16" s="1"/>
  <c r="R225" i="16"/>
  <c r="R40" i="16"/>
  <c r="R42" i="16" s="1"/>
  <c r="C71" i="16"/>
  <c r="U70" i="16"/>
  <c r="V246" i="16"/>
  <c r="AB196" i="16"/>
  <c r="AC196" i="16" s="1"/>
  <c r="AB192" i="16"/>
  <c r="AC192" i="16" s="1"/>
  <c r="S19" i="16"/>
  <c r="S241" i="16" s="1"/>
  <c r="S24" i="16"/>
  <c r="S246" i="16" s="1"/>
  <c r="S20" i="16"/>
  <c r="S242" i="16" s="1"/>
  <c r="S26" i="16"/>
  <c r="S248" i="16" s="1"/>
  <c r="S25" i="16"/>
  <c r="S247" i="16" s="1"/>
  <c r="S21" i="16"/>
  <c r="S243" i="16" s="1"/>
  <c r="S17" i="16"/>
  <c r="S239" i="16" s="1"/>
  <c r="S15" i="16"/>
  <c r="S22" i="16"/>
  <c r="S244" i="16" s="1"/>
  <c r="S18" i="16"/>
  <c r="S240" i="16" s="1"/>
  <c r="S23" i="16"/>
  <c r="S245" i="16" s="1"/>
  <c r="S16" i="16"/>
  <c r="S238" i="16" s="1"/>
  <c r="X210" i="16"/>
  <c r="AC194" i="16"/>
  <c r="AB204" i="16"/>
  <c r="AC204" i="16" s="1"/>
  <c r="AC198" i="16"/>
  <c r="AD203" i="16"/>
  <c r="Z211" i="16"/>
  <c r="Y211" i="16"/>
  <c r="AB211" i="16" s="1"/>
  <c r="AC211" i="16" s="1"/>
  <c r="AA211" i="16"/>
  <c r="AD211" i="16" s="1"/>
  <c r="AA199" i="16"/>
  <c r="AD199" i="16" s="1"/>
  <c r="Z199" i="16"/>
  <c r="Y199" i="16"/>
  <c r="AB199" i="16" s="1"/>
  <c r="AC199" i="16" s="1"/>
  <c r="V226" i="16"/>
  <c r="W226" i="16" s="1"/>
  <c r="AB197" i="16"/>
  <c r="AC197" i="16" s="1"/>
  <c r="AB189" i="16"/>
  <c r="AC189" i="16" s="1"/>
  <c r="V247" i="16"/>
  <c r="W247" i="16" s="1"/>
  <c r="V239" i="16"/>
  <c r="V243" i="16"/>
  <c r="V236" i="16"/>
  <c r="W236" i="16" s="1"/>
  <c r="X216" i="16"/>
  <c r="V232" i="16"/>
  <c r="W232" i="16" s="1"/>
  <c r="V225" i="16"/>
  <c r="W225" i="16" s="1"/>
  <c r="T8" i="16"/>
  <c r="T10" i="16" s="1"/>
  <c r="T9" i="16"/>
  <c r="AB190" i="16"/>
  <c r="AC190" i="16" s="1"/>
  <c r="V231" i="16"/>
  <c r="W231" i="16" s="1"/>
  <c r="AD191" i="16"/>
  <c r="AA205" i="16"/>
  <c r="AD205" i="16" s="1"/>
  <c r="Z205" i="16"/>
  <c r="Y205" i="16"/>
  <c r="AC203" i="16"/>
  <c r="AA201" i="16"/>
  <c r="AD201" i="16" s="1"/>
  <c r="Y201" i="16"/>
  <c r="AB201" i="16" s="1"/>
  <c r="AC201" i="16" s="1"/>
  <c r="Z201" i="16"/>
  <c r="V245" i="16"/>
  <c r="V240" i="16"/>
  <c r="V244" i="16"/>
  <c r="W244" i="16" s="1"/>
  <c r="V228" i="16"/>
  <c r="W228" i="16" s="1"/>
  <c r="V227" i="16"/>
  <c r="W227" i="16" s="1"/>
  <c r="AD194" i="16"/>
  <c r="AD198" i="16"/>
  <c r="AA217" i="16"/>
  <c r="AD217" i="16" s="1"/>
  <c r="Y217" i="16"/>
  <c r="Z217" i="16"/>
  <c r="Y208" i="16"/>
  <c r="AB208" i="16" s="1"/>
  <c r="AC208" i="16" s="1"/>
  <c r="Z208" i="16"/>
  <c r="AA208" i="16"/>
  <c r="AD208" i="16" s="1"/>
  <c r="R238" i="16"/>
  <c r="R239" i="16" s="1"/>
  <c r="R240" i="16" s="1"/>
  <c r="R241" i="16" s="1"/>
  <c r="R242" i="16" s="1"/>
  <c r="R243" i="16" s="1"/>
  <c r="R244" i="16" s="1"/>
  <c r="R245" i="16" s="1"/>
  <c r="R246" i="16" s="1"/>
  <c r="R247" i="16" s="1"/>
  <c r="R248" i="16" s="1"/>
  <c r="R249" i="16" s="1"/>
  <c r="R250" i="16" s="1"/>
  <c r="R251" i="16" s="1"/>
  <c r="R252" i="16" s="1"/>
  <c r="R253" i="16" s="1"/>
  <c r="R254" i="16" s="1"/>
  <c r="R255" i="16" s="1"/>
  <c r="R256" i="16" s="1"/>
  <c r="R257" i="16" s="1"/>
  <c r="R258" i="16" s="1"/>
  <c r="R259" i="16" s="1"/>
  <c r="R260" i="16" s="1"/>
  <c r="V237" i="16"/>
  <c r="W237" i="16" s="1"/>
  <c r="R237" i="16"/>
  <c r="R41" i="16"/>
  <c r="V241" i="16"/>
  <c r="W241" i="16" s="1"/>
  <c r="V248" i="16"/>
  <c r="W248" i="16" s="1"/>
  <c r="X221" i="16"/>
  <c r="X215" i="16"/>
  <c r="V234" i="16"/>
  <c r="W234" i="16" s="1"/>
  <c r="S35" i="16"/>
  <c r="S36" i="16"/>
  <c r="S37" i="16"/>
  <c r="S38" i="16"/>
  <c r="S34" i="16"/>
  <c r="S33" i="16"/>
  <c r="S32" i="16"/>
  <c r="S31" i="16"/>
  <c r="S30" i="16"/>
  <c r="S29" i="16"/>
  <c r="S28" i="16"/>
  <c r="S27" i="16"/>
  <c r="X213" i="16"/>
  <c r="AA209" i="16"/>
  <c r="AD209" i="16" s="1"/>
  <c r="Y209" i="16"/>
  <c r="Z209" i="16"/>
  <c r="AD190" i="16"/>
  <c r="AF200" i="16" s="1"/>
  <c r="V233" i="16"/>
  <c r="W233" i="16" s="1"/>
  <c r="AB191" i="16"/>
  <c r="AC191" i="16" s="1"/>
  <c r="AD204" i="16"/>
  <c r="AA206" i="16"/>
  <c r="AD206" i="16" s="1"/>
  <c r="Z206" i="16"/>
  <c r="Y206" i="16"/>
  <c r="AB206" i="16" s="1"/>
  <c r="AC206" i="16" s="1"/>
  <c r="X212" i="16"/>
  <c r="X214" i="16"/>
  <c r="X197" i="15"/>
  <c r="Y197" i="15" s="1"/>
  <c r="X203" i="15"/>
  <c r="Y203" i="15" s="1"/>
  <c r="C72" i="15"/>
  <c r="U71" i="15"/>
  <c r="T3" i="15"/>
  <c r="Y194" i="15"/>
  <c r="X196" i="15"/>
  <c r="Y196" i="15" s="1"/>
  <c r="X198" i="15"/>
  <c r="Y198" i="15" s="1"/>
  <c r="Y192" i="15"/>
  <c r="W217" i="15"/>
  <c r="X206" i="15"/>
  <c r="Y206" i="15" s="1"/>
  <c r="X202" i="15"/>
  <c r="Y202" i="15" s="1"/>
  <c r="X204" i="15"/>
  <c r="Y204" i="15" s="1"/>
  <c r="Y193" i="15"/>
  <c r="Y191" i="15"/>
  <c r="X199" i="15"/>
  <c r="Y199" i="15" s="1"/>
  <c r="X200" i="15"/>
  <c r="Y200" i="15" s="1"/>
  <c r="X201" i="15"/>
  <c r="Y201" i="15" s="1"/>
  <c r="R40" i="14"/>
  <c r="R42" i="14" s="1"/>
  <c r="R225" i="14"/>
  <c r="AC208" i="14"/>
  <c r="AD208" i="14" s="1"/>
  <c r="X208" i="14" s="1"/>
  <c r="AC200" i="14"/>
  <c r="AD200" i="14" s="1"/>
  <c r="X200" i="14" s="1"/>
  <c r="V225" i="14"/>
  <c r="W225" i="14" s="1"/>
  <c r="AB225" i="14" s="1"/>
  <c r="T9" i="14"/>
  <c r="T8" i="14"/>
  <c r="T10" i="14" s="1"/>
  <c r="V232" i="14"/>
  <c r="W232" i="14" s="1"/>
  <c r="AB232" i="14" s="1"/>
  <c r="S28" i="14"/>
  <c r="S32" i="14"/>
  <c r="S36" i="14"/>
  <c r="S30" i="14"/>
  <c r="S33" i="14"/>
  <c r="S38" i="14"/>
  <c r="S27" i="14"/>
  <c r="S35" i="14"/>
  <c r="S29" i="14"/>
  <c r="S34" i="14"/>
  <c r="S37" i="14"/>
  <c r="S31" i="14"/>
  <c r="V231" i="14"/>
  <c r="W231" i="14" s="1"/>
  <c r="AB231" i="14" s="1"/>
  <c r="S15" i="14"/>
  <c r="S17" i="14"/>
  <c r="S239" i="14" s="1"/>
  <c r="S19" i="14"/>
  <c r="S241" i="14" s="1"/>
  <c r="S21" i="14"/>
  <c r="S243" i="14" s="1"/>
  <c r="S23" i="14"/>
  <c r="S245" i="14" s="1"/>
  <c r="S25" i="14"/>
  <c r="S247" i="14" s="1"/>
  <c r="S16" i="14"/>
  <c r="S238" i="14" s="1"/>
  <c r="S18" i="14"/>
  <c r="S240" i="14" s="1"/>
  <c r="S20" i="14"/>
  <c r="S242" i="14" s="1"/>
  <c r="S22" i="14"/>
  <c r="S244" i="14" s="1"/>
  <c r="S24" i="14"/>
  <c r="S246" i="14" s="1"/>
  <c r="S26" i="14"/>
  <c r="S248" i="14" s="1"/>
  <c r="V241" i="14"/>
  <c r="W241" i="14" s="1"/>
  <c r="AB241" i="14" s="1"/>
  <c r="AC202" i="14"/>
  <c r="AD202" i="14" s="1"/>
  <c r="X202" i="14" s="1"/>
  <c r="V228" i="14"/>
  <c r="W228" i="14" s="1"/>
  <c r="AB228" i="14" s="1"/>
  <c r="V227" i="14"/>
  <c r="AC206" i="14"/>
  <c r="AD206" i="14" s="1"/>
  <c r="X206" i="14" s="1"/>
  <c r="U71" i="14"/>
  <c r="C72" i="14"/>
  <c r="W215" i="14"/>
  <c r="AB215" i="14" s="1"/>
  <c r="AC212" i="14" s="1"/>
  <c r="AD212" i="14" s="1"/>
  <c r="X212" i="14" s="1"/>
  <c r="AC204" i="14"/>
  <c r="AD204" i="14" s="1"/>
  <c r="X204" i="14" s="1"/>
  <c r="AC209" i="14"/>
  <c r="AD209" i="14" s="1"/>
  <c r="X209" i="14" s="1"/>
  <c r="R41" i="14"/>
  <c r="R238" i="14"/>
  <c r="R239" i="14" s="1"/>
  <c r="R240" i="14" s="1"/>
  <c r="R241" i="14" s="1"/>
  <c r="R242" i="14" s="1"/>
  <c r="R243" i="14" s="1"/>
  <c r="R244" i="14" s="1"/>
  <c r="R245" i="14" s="1"/>
  <c r="R246" i="14" s="1"/>
  <c r="R247" i="14" s="1"/>
  <c r="R248" i="14" s="1"/>
  <c r="R249" i="14" s="1"/>
  <c r="R250" i="14" s="1"/>
  <c r="R251" i="14" s="1"/>
  <c r="R252" i="14" s="1"/>
  <c r="R253" i="14" s="1"/>
  <c r="R254" i="14" s="1"/>
  <c r="R255" i="14" s="1"/>
  <c r="R256" i="14" s="1"/>
  <c r="R257" i="14" s="1"/>
  <c r="R258" i="14" s="1"/>
  <c r="R259" i="14" s="1"/>
  <c r="R260" i="14" s="1"/>
  <c r="R237" i="14"/>
  <c r="V236" i="14"/>
  <c r="W236" i="14" s="1"/>
  <c r="AB236" i="14" s="1"/>
  <c r="AC207" i="14"/>
  <c r="AD207" i="14" s="1"/>
  <c r="X207" i="14" s="1"/>
  <c r="AC197" i="14"/>
  <c r="AD197" i="14" s="1"/>
  <c r="X197" i="14" s="1"/>
  <c r="H145" i="9"/>
  <c r="K145" i="9"/>
  <c r="L145" i="9"/>
  <c r="I145" i="9"/>
  <c r="J145" i="9"/>
  <c r="K65" i="9"/>
  <c r="L65" i="9"/>
  <c r="H65" i="9"/>
  <c r="I65" i="9"/>
  <c r="J65" i="9"/>
  <c r="L119" i="9"/>
  <c r="I119" i="9"/>
  <c r="K119" i="9"/>
  <c r="J119" i="9"/>
  <c r="H72" i="9"/>
  <c r="H78" i="9"/>
  <c r="L69" i="9"/>
  <c r="I102" i="9"/>
  <c r="J128" i="9" s="1"/>
  <c r="K129" i="9" s="1"/>
  <c r="L130" i="9" s="1"/>
  <c r="H128" i="9"/>
  <c r="I129" i="9" s="1"/>
  <c r="J130" i="9" s="1"/>
  <c r="K131" i="9" s="1"/>
  <c r="L132" i="9" s="1"/>
  <c r="H81" i="9"/>
  <c r="I69" i="9"/>
  <c r="J69" i="9"/>
  <c r="L77" i="9"/>
  <c r="L66" i="9"/>
  <c r="H77" i="9"/>
  <c r="L75" i="9"/>
  <c r="K75" i="9"/>
  <c r="K69" i="9"/>
  <c r="J75" i="9"/>
  <c r="H73" i="9"/>
  <c r="I73" i="9"/>
  <c r="J73" i="9"/>
  <c r="K73" i="9"/>
  <c r="L73" i="9"/>
  <c r="K64" i="9"/>
  <c r="L86" i="9"/>
  <c r="K86" i="9"/>
  <c r="J86" i="9"/>
  <c r="I86" i="9"/>
  <c r="H86" i="9"/>
  <c r="I100" i="9"/>
  <c r="J113" i="9" s="1"/>
  <c r="K114" i="9" s="1"/>
  <c r="L115" i="9" s="1"/>
  <c r="J100" i="9"/>
  <c r="K113" i="9" s="1"/>
  <c r="L114" i="9" s="1"/>
  <c r="K100" i="9"/>
  <c r="L113" i="9" s="1"/>
  <c r="L100" i="9"/>
  <c r="H100" i="9"/>
  <c r="I113" i="9" s="1"/>
  <c r="J114" i="9" s="1"/>
  <c r="K115" i="9" s="1"/>
  <c r="L116" i="9" s="1"/>
  <c r="L88" i="9"/>
  <c r="H88" i="9"/>
  <c r="K88" i="9"/>
  <c r="I88" i="9"/>
  <c r="J88" i="9"/>
  <c r="H89" i="9"/>
  <c r="H102" i="9"/>
  <c r="I128" i="9" s="1"/>
  <c r="J129" i="9" s="1"/>
  <c r="K130" i="9" s="1"/>
  <c r="L131" i="9" s="1"/>
  <c r="L102" i="9"/>
  <c r="L87" i="9"/>
  <c r="K102" i="9"/>
  <c r="L128" i="9" s="1"/>
  <c r="K87" i="9"/>
  <c r="K89" i="9"/>
  <c r="I89" i="9"/>
  <c r="J102" i="9"/>
  <c r="K128" i="9" s="1"/>
  <c r="L129" i="9" s="1"/>
  <c r="J87" i="9"/>
  <c r="J89" i="9"/>
  <c r="H87" i="9"/>
  <c r="H71" i="9"/>
  <c r="J71" i="9"/>
  <c r="L71" i="9"/>
  <c r="I71" i="9"/>
  <c r="K71" i="9"/>
  <c r="I74" i="9"/>
  <c r="J74" i="9"/>
  <c r="L74" i="9"/>
  <c r="H74" i="9"/>
  <c r="K74" i="9"/>
  <c r="K80" i="9"/>
  <c r="K66" i="9"/>
  <c r="H80" i="9"/>
  <c r="J77" i="9"/>
  <c r="I77" i="9"/>
  <c r="H75" i="9"/>
  <c r="K81" i="9"/>
  <c r="K78" i="9"/>
  <c r="K76" i="9"/>
  <c r="K72" i="9"/>
  <c r="K70" i="9"/>
  <c r="K67" i="9"/>
  <c r="I80" i="9"/>
  <c r="I66" i="9"/>
  <c r="L81" i="9"/>
  <c r="L78" i="9"/>
  <c r="L76" i="9"/>
  <c r="L72" i="9"/>
  <c r="L70" i="9"/>
  <c r="L67" i="9"/>
  <c r="H76" i="9"/>
  <c r="J81" i="9"/>
  <c r="J78" i="9"/>
  <c r="J76" i="9"/>
  <c r="J72" i="9"/>
  <c r="J70" i="9"/>
  <c r="J67" i="9"/>
  <c r="J80" i="9"/>
  <c r="J66" i="9"/>
  <c r="I70" i="9"/>
  <c r="I67" i="9"/>
  <c r="J64" i="9"/>
  <c r="L64" i="9"/>
  <c r="I64" i="9"/>
  <c r="H84" i="9"/>
  <c r="L84" i="9"/>
  <c r="K84" i="9"/>
  <c r="J84" i="9"/>
  <c r="H64" i="9"/>
  <c r="Y260" i="17" l="1"/>
  <c r="Y247" i="17"/>
  <c r="Y252" i="17"/>
  <c r="Y248" i="17"/>
  <c r="Y251" i="17"/>
  <c r="Y253" i="17"/>
  <c r="Y246" i="17"/>
  <c r="Y236" i="18"/>
  <c r="W255" i="18"/>
  <c r="X255" i="18" s="1"/>
  <c r="W260" i="18"/>
  <c r="X260" i="18" s="1"/>
  <c r="Y237" i="18"/>
  <c r="Y235" i="18"/>
  <c r="Y232" i="18"/>
  <c r="W258" i="18"/>
  <c r="Y242" i="18"/>
  <c r="Y234" i="18"/>
  <c r="W250" i="18"/>
  <c r="X250" i="18" s="1"/>
  <c r="Z224" i="18"/>
  <c r="Q263" i="18" s="1"/>
  <c r="W242" i="19"/>
  <c r="X242" i="19" s="1"/>
  <c r="W248" i="19"/>
  <c r="X248" i="19" s="1"/>
  <c r="X244" i="19"/>
  <c r="W240" i="19"/>
  <c r="X240" i="19" s="1"/>
  <c r="X241" i="19"/>
  <c r="X238" i="19"/>
  <c r="Z200" i="19"/>
  <c r="X225" i="20"/>
  <c r="Z200" i="20"/>
  <c r="Y213" i="20"/>
  <c r="Y217" i="20"/>
  <c r="W236" i="20"/>
  <c r="X236" i="20" s="1"/>
  <c r="X213" i="15"/>
  <c r="Y213" i="15" s="1"/>
  <c r="V233" i="15"/>
  <c r="W233" i="15" s="1"/>
  <c r="X209" i="15"/>
  <c r="Y209" i="15" s="1"/>
  <c r="W226" i="15"/>
  <c r="X215" i="15" s="1"/>
  <c r="Y215" i="15" s="1"/>
  <c r="X214" i="15"/>
  <c r="Y214" i="15" s="1"/>
  <c r="X208" i="15"/>
  <c r="Y208" i="15" s="1"/>
  <c r="V227" i="15"/>
  <c r="W227" i="15" s="1"/>
  <c r="V232" i="15"/>
  <c r="W232" i="15" s="1"/>
  <c r="X207" i="15"/>
  <c r="Y207" i="15" s="1"/>
  <c r="X210" i="15"/>
  <c r="Y210" i="15" s="1"/>
  <c r="V230" i="15"/>
  <c r="W230" i="15" s="1"/>
  <c r="Z200" i="15"/>
  <c r="S19" i="15"/>
  <c r="S241" i="15" s="1"/>
  <c r="S24" i="15"/>
  <c r="S246" i="15" s="1"/>
  <c r="S16" i="15"/>
  <c r="S238" i="15" s="1"/>
  <c r="S25" i="15"/>
  <c r="S247" i="15" s="1"/>
  <c r="S17" i="15"/>
  <c r="S239" i="15" s="1"/>
  <c r="S22" i="15"/>
  <c r="S244" i="15" s="1"/>
  <c r="S23" i="15"/>
  <c r="S245" i="15" s="1"/>
  <c r="S15" i="15"/>
  <c r="S20" i="15"/>
  <c r="S242" i="15" s="1"/>
  <c r="S21" i="15"/>
  <c r="S243" i="15" s="1"/>
  <c r="S26" i="15"/>
  <c r="S248" i="15" s="1"/>
  <c r="S18" i="15"/>
  <c r="S240" i="15" s="1"/>
  <c r="V241" i="15"/>
  <c r="T9" i="15"/>
  <c r="T8" i="15"/>
  <c r="T10" i="15" s="1"/>
  <c r="V236" i="15"/>
  <c r="W236" i="15" s="1"/>
  <c r="R225" i="15"/>
  <c r="R40" i="15"/>
  <c r="R42" i="15" s="1"/>
  <c r="V229" i="15"/>
  <c r="S37" i="15"/>
  <c r="S34" i="15"/>
  <c r="S27" i="15"/>
  <c r="S36" i="15"/>
  <c r="S33" i="15"/>
  <c r="S30" i="15"/>
  <c r="S32" i="15"/>
  <c r="S29" i="15"/>
  <c r="S35" i="15"/>
  <c r="S28" i="15"/>
  <c r="S38" i="15"/>
  <c r="S31" i="15"/>
  <c r="V239" i="15"/>
  <c r="W239" i="15" s="1"/>
  <c r="V231" i="15"/>
  <c r="W231" i="15" s="1"/>
  <c r="V235" i="15"/>
  <c r="W235" i="15" s="1"/>
  <c r="V240" i="15"/>
  <c r="W240" i="15" s="1"/>
  <c r="V237" i="15"/>
  <c r="W237" i="15" s="1"/>
  <c r="R237" i="15"/>
  <c r="R41" i="15"/>
  <c r="R238" i="15"/>
  <c r="R239" i="15" s="1"/>
  <c r="R240" i="15" s="1"/>
  <c r="R241" i="15" s="1"/>
  <c r="R242" i="15" s="1"/>
  <c r="R243" i="15" s="1"/>
  <c r="R244" i="15" s="1"/>
  <c r="R245" i="15" s="1"/>
  <c r="R246" i="15" s="1"/>
  <c r="R247" i="15" s="1"/>
  <c r="R248" i="15" s="1"/>
  <c r="R249" i="15" s="1"/>
  <c r="R250" i="15" s="1"/>
  <c r="R251" i="15" s="1"/>
  <c r="R252" i="15" s="1"/>
  <c r="R253" i="15" s="1"/>
  <c r="R254" i="15" s="1"/>
  <c r="R255" i="15" s="1"/>
  <c r="R256" i="15" s="1"/>
  <c r="R257" i="15" s="1"/>
  <c r="R258" i="15" s="1"/>
  <c r="R259" i="15" s="1"/>
  <c r="R260" i="15" s="1"/>
  <c r="V234" i="15"/>
  <c r="W234" i="15" s="1"/>
  <c r="V244" i="14"/>
  <c r="W244" i="14" s="1"/>
  <c r="AB244" i="14" s="1"/>
  <c r="V239" i="14"/>
  <c r="V243" i="14"/>
  <c r="W243" i="14" s="1"/>
  <c r="AB243" i="14" s="1"/>
  <c r="Y200" i="14"/>
  <c r="V238" i="14"/>
  <c r="W238" i="14" s="1"/>
  <c r="AB238" i="14" s="1"/>
  <c r="W234" i="20"/>
  <c r="X234" i="20" s="1"/>
  <c r="S36" i="20"/>
  <c r="S37" i="20"/>
  <c r="S33" i="20"/>
  <c r="S29" i="20"/>
  <c r="S38" i="20"/>
  <c r="S34" i="20"/>
  <c r="S35" i="20"/>
  <c r="S31" i="20"/>
  <c r="S27" i="20"/>
  <c r="S32" i="20"/>
  <c r="S30" i="20"/>
  <c r="S28" i="20"/>
  <c r="W228" i="20"/>
  <c r="X228" i="20" s="1"/>
  <c r="W229" i="20"/>
  <c r="X229" i="20" s="1"/>
  <c r="R225" i="20"/>
  <c r="R40" i="20"/>
  <c r="R42" i="20" s="1"/>
  <c r="W230" i="20"/>
  <c r="X230" i="20" s="1"/>
  <c r="Y210" i="20"/>
  <c r="W231" i="20"/>
  <c r="X231" i="20" s="1"/>
  <c r="Y219" i="20"/>
  <c r="R237" i="20"/>
  <c r="R238" i="20"/>
  <c r="R239" i="20" s="1"/>
  <c r="R240" i="20" s="1"/>
  <c r="R241" i="20" s="1"/>
  <c r="R242" i="20" s="1"/>
  <c r="R243" i="20" s="1"/>
  <c r="R244" i="20" s="1"/>
  <c r="R245" i="20" s="1"/>
  <c r="R246" i="20" s="1"/>
  <c r="R247" i="20" s="1"/>
  <c r="R248" i="20" s="1"/>
  <c r="R249" i="20" s="1"/>
  <c r="R250" i="20" s="1"/>
  <c r="R251" i="20" s="1"/>
  <c r="R252" i="20" s="1"/>
  <c r="R253" i="20" s="1"/>
  <c r="R254" i="20" s="1"/>
  <c r="R255" i="20" s="1"/>
  <c r="R256" i="20" s="1"/>
  <c r="R257" i="20" s="1"/>
  <c r="R258" i="20" s="1"/>
  <c r="R259" i="20" s="1"/>
  <c r="R260" i="20" s="1"/>
  <c r="R41" i="20"/>
  <c r="Y216" i="20"/>
  <c r="Y218" i="20"/>
  <c r="Y215" i="20"/>
  <c r="W233" i="20"/>
  <c r="X233" i="20" s="1"/>
  <c r="T9" i="20"/>
  <c r="T8" i="20"/>
  <c r="T10" i="20" s="1"/>
  <c r="C72" i="20"/>
  <c r="U71" i="20"/>
  <c r="Y209" i="20"/>
  <c r="W226" i="20"/>
  <c r="X226" i="20" s="1"/>
  <c r="Y220" i="20" s="1"/>
  <c r="Y207" i="20"/>
  <c r="W232" i="20"/>
  <c r="X232" i="20" s="1"/>
  <c r="S24" i="20"/>
  <c r="S246" i="20" s="1"/>
  <c r="S20" i="20"/>
  <c r="S242" i="20" s="1"/>
  <c r="S16" i="20"/>
  <c r="S238" i="20" s="1"/>
  <c r="S23" i="20"/>
  <c r="S245" i="20" s="1"/>
  <c r="S19" i="20"/>
  <c r="S241" i="20" s="1"/>
  <c r="S15" i="20"/>
  <c r="W237" i="20" s="1"/>
  <c r="X237" i="20" s="1"/>
  <c r="S26" i="20"/>
  <c r="S248" i="20" s="1"/>
  <c r="S22" i="20"/>
  <c r="S244" i="20" s="1"/>
  <c r="S18" i="20"/>
  <c r="S240" i="20" s="1"/>
  <c r="S25" i="20"/>
  <c r="S247" i="20" s="1"/>
  <c r="S21" i="20"/>
  <c r="S243" i="20" s="1"/>
  <c r="S17" i="20"/>
  <c r="S239" i="20" s="1"/>
  <c r="W235" i="20"/>
  <c r="X235" i="20" s="1"/>
  <c r="Y211" i="20"/>
  <c r="Y212" i="20"/>
  <c r="X225" i="19"/>
  <c r="S249" i="19"/>
  <c r="S250" i="19" s="1"/>
  <c r="S251" i="19" s="1"/>
  <c r="S252" i="19" s="1"/>
  <c r="S253" i="19" s="1"/>
  <c r="S254" i="19" s="1"/>
  <c r="S255" i="19" s="1"/>
  <c r="S256" i="19" s="1"/>
  <c r="S257" i="19" s="1"/>
  <c r="S258" i="19" s="1"/>
  <c r="S259" i="19" s="1"/>
  <c r="S260" i="19" s="1"/>
  <c r="S41" i="19"/>
  <c r="X237" i="19"/>
  <c r="Y232" i="19" s="1"/>
  <c r="T25" i="19"/>
  <c r="T259" i="19" s="1"/>
  <c r="T23" i="19"/>
  <c r="T257" i="19" s="1"/>
  <c r="T21" i="19"/>
  <c r="T255" i="19" s="1"/>
  <c r="T15" i="19"/>
  <c r="W249" i="19" s="1"/>
  <c r="T26" i="19"/>
  <c r="T260" i="19" s="1"/>
  <c r="T24" i="19"/>
  <c r="T258" i="19" s="1"/>
  <c r="T22" i="19"/>
  <c r="T256" i="19" s="1"/>
  <c r="T20" i="19"/>
  <c r="T254" i="19" s="1"/>
  <c r="T18" i="19"/>
  <c r="T252" i="19" s="1"/>
  <c r="T16" i="19"/>
  <c r="T250" i="19" s="1"/>
  <c r="T19" i="19"/>
  <c r="T253" i="19" s="1"/>
  <c r="T17" i="19"/>
  <c r="T251" i="19" s="1"/>
  <c r="Y218" i="19"/>
  <c r="Y215" i="19"/>
  <c r="Y210" i="19"/>
  <c r="Y214" i="19"/>
  <c r="Y207" i="19"/>
  <c r="Y211" i="19"/>
  <c r="Y209" i="19"/>
  <c r="Y213" i="19"/>
  <c r="Y208" i="19"/>
  <c r="Y212" i="19"/>
  <c r="Y216" i="19"/>
  <c r="Y217" i="19"/>
  <c r="W254" i="19"/>
  <c r="X254" i="19" s="1"/>
  <c r="W257" i="19"/>
  <c r="X257" i="19" s="1"/>
  <c r="T36" i="19"/>
  <c r="T32" i="19"/>
  <c r="T28" i="19"/>
  <c r="T37" i="19"/>
  <c r="T33" i="19"/>
  <c r="T29" i="19"/>
  <c r="T38" i="19"/>
  <c r="T34" i="19"/>
  <c r="T30" i="19"/>
  <c r="T35" i="19"/>
  <c r="T31" i="19"/>
  <c r="T27" i="19"/>
  <c r="X246" i="19"/>
  <c r="S237" i="19"/>
  <c r="S40" i="19"/>
  <c r="S42" i="19" s="1"/>
  <c r="C72" i="19"/>
  <c r="U71" i="19"/>
  <c r="X247" i="19"/>
  <c r="W255" i="19"/>
  <c r="W258" i="19"/>
  <c r="X258" i="19" s="1"/>
  <c r="W243" i="19"/>
  <c r="X243" i="19" s="1"/>
  <c r="Z236" i="18"/>
  <c r="R263" i="18" s="1"/>
  <c r="X258" i="18"/>
  <c r="Y243" i="18"/>
  <c r="Y240" i="18"/>
  <c r="Y241" i="18"/>
  <c r="W259" i="18"/>
  <c r="X259" i="18" s="1"/>
  <c r="W257" i="18"/>
  <c r="X257" i="18" s="1"/>
  <c r="Y260" i="18" s="1"/>
  <c r="T249" i="18"/>
  <c r="T40" i="18"/>
  <c r="T42" i="18" s="1"/>
  <c r="W254" i="18"/>
  <c r="X254" i="18" s="1"/>
  <c r="C72" i="18"/>
  <c r="U71" i="18"/>
  <c r="Y239" i="18"/>
  <c r="W251" i="18"/>
  <c r="X251" i="18" s="1"/>
  <c r="Y255" i="18" s="1"/>
  <c r="W252" i="18"/>
  <c r="X252" i="18" s="1"/>
  <c r="T41" i="18"/>
  <c r="Y238" i="18"/>
  <c r="Y259" i="17"/>
  <c r="Y249" i="17"/>
  <c r="Y258" i="17"/>
  <c r="Y256" i="17"/>
  <c r="U72" i="17"/>
  <c r="C73" i="17"/>
  <c r="Y250" i="17"/>
  <c r="Y257" i="17"/>
  <c r="Y255" i="17"/>
  <c r="Y254" i="17"/>
  <c r="AA212" i="16"/>
  <c r="AD212" i="16" s="1"/>
  <c r="Y212" i="16"/>
  <c r="AB212" i="16" s="1"/>
  <c r="AC212" i="16" s="1"/>
  <c r="Z212" i="16"/>
  <c r="AA213" i="16"/>
  <c r="AD213" i="16" s="1"/>
  <c r="Y213" i="16"/>
  <c r="Z213" i="16"/>
  <c r="AB217" i="16"/>
  <c r="AC217" i="16" s="1"/>
  <c r="AB205" i="16"/>
  <c r="AC205" i="16" s="1"/>
  <c r="X230" i="16"/>
  <c r="X223" i="16"/>
  <c r="X226" i="16"/>
  <c r="X229" i="16"/>
  <c r="X227" i="16"/>
  <c r="X219" i="16"/>
  <c r="W243" i="16"/>
  <c r="AA210" i="16"/>
  <c r="AD210" i="16" s="1"/>
  <c r="AF212" i="16" s="1"/>
  <c r="P265" i="16" s="1"/>
  <c r="Z210" i="16"/>
  <c r="Y210" i="16"/>
  <c r="AB210" i="16" s="1"/>
  <c r="AC210" i="16" s="1"/>
  <c r="V242" i="16"/>
  <c r="W242" i="16" s="1"/>
  <c r="C72" i="16"/>
  <c r="U71" i="16"/>
  <c r="X222" i="16"/>
  <c r="S249" i="16"/>
  <c r="S250" i="16" s="1"/>
  <c r="S251" i="16" s="1"/>
  <c r="S252" i="16" s="1"/>
  <c r="S253" i="16" s="1"/>
  <c r="S254" i="16" s="1"/>
  <c r="S255" i="16" s="1"/>
  <c r="S256" i="16" s="1"/>
  <c r="S257" i="16" s="1"/>
  <c r="S258" i="16" s="1"/>
  <c r="S259" i="16" s="1"/>
  <c r="S260" i="16" s="1"/>
  <c r="S41" i="16"/>
  <c r="W239" i="16"/>
  <c r="X231" i="16"/>
  <c r="X220" i="16"/>
  <c r="V238" i="16"/>
  <c r="W238" i="16" s="1"/>
  <c r="X232" i="16" s="1"/>
  <c r="AB209" i="16"/>
  <c r="AC209" i="16" s="1"/>
  <c r="AE212" i="16" s="1"/>
  <c r="P264" i="16" s="1"/>
  <c r="AA215" i="16"/>
  <c r="AD215" i="16" s="1"/>
  <c r="Y215" i="16"/>
  <c r="Z215" i="16"/>
  <c r="W240" i="16"/>
  <c r="T36" i="16"/>
  <c r="T37" i="16"/>
  <c r="T38" i="16"/>
  <c r="T34" i="16"/>
  <c r="T33" i="16"/>
  <c r="T32" i="16"/>
  <c r="T31" i="16"/>
  <c r="T30" i="16"/>
  <c r="T29" i="16"/>
  <c r="T28" i="16"/>
  <c r="T27" i="16"/>
  <c r="T41" i="16" s="1"/>
  <c r="T35" i="16"/>
  <c r="Y216" i="16"/>
  <c r="AA216" i="16"/>
  <c r="AD216" i="16" s="1"/>
  <c r="Z216" i="16"/>
  <c r="S237" i="16"/>
  <c r="S40" i="16"/>
  <c r="S42" i="16" s="1"/>
  <c r="W246" i="16"/>
  <c r="Y214" i="16"/>
  <c r="AA214" i="16"/>
  <c r="AD214" i="16" s="1"/>
  <c r="Z214" i="16"/>
  <c r="X228" i="16"/>
  <c r="AA221" i="16"/>
  <c r="AD221" i="16" s="1"/>
  <c r="Y221" i="16"/>
  <c r="Z221" i="16"/>
  <c r="X224" i="16"/>
  <c r="X225" i="16"/>
  <c r="W245" i="16"/>
  <c r="T26" i="16"/>
  <c r="T260" i="16" s="1"/>
  <c r="T25" i="16"/>
  <c r="T259" i="16" s="1"/>
  <c r="T21" i="16"/>
  <c r="T255" i="16" s="1"/>
  <c r="T17" i="16"/>
  <c r="T251" i="16" s="1"/>
  <c r="T15" i="16"/>
  <c r="T22" i="16"/>
  <c r="T256" i="16" s="1"/>
  <c r="T18" i="16"/>
  <c r="T252" i="16" s="1"/>
  <c r="T23" i="16"/>
  <c r="T257" i="16" s="1"/>
  <c r="T19" i="16"/>
  <c r="T253" i="16" s="1"/>
  <c r="T16" i="16"/>
  <c r="T250" i="16" s="1"/>
  <c r="T24" i="16"/>
  <c r="T258" i="16" s="1"/>
  <c r="T20" i="16"/>
  <c r="T254" i="16" s="1"/>
  <c r="X241" i="16"/>
  <c r="AE200" i="16"/>
  <c r="AB218" i="16"/>
  <c r="AC218" i="16" s="1"/>
  <c r="C73" i="15"/>
  <c r="U72" i="15"/>
  <c r="W229" i="15"/>
  <c r="X212" i="15"/>
  <c r="Y212" i="15" s="1"/>
  <c r="V240" i="14"/>
  <c r="W240" i="14" s="1"/>
  <c r="AB240" i="14" s="1"/>
  <c r="V242" i="14"/>
  <c r="W242" i="14" s="1"/>
  <c r="AB242" i="14" s="1"/>
  <c r="W227" i="14"/>
  <c r="AB227" i="14" s="1"/>
  <c r="V245" i="14"/>
  <c r="W245" i="14" s="1"/>
  <c r="AB245" i="14" s="1"/>
  <c r="S41" i="14"/>
  <c r="S249" i="14"/>
  <c r="S250" i="14" s="1"/>
  <c r="S251" i="14" s="1"/>
  <c r="S252" i="14" s="1"/>
  <c r="S253" i="14" s="1"/>
  <c r="S254" i="14" s="1"/>
  <c r="S255" i="14" s="1"/>
  <c r="S256" i="14" s="1"/>
  <c r="S257" i="14" s="1"/>
  <c r="S258" i="14" s="1"/>
  <c r="S259" i="14" s="1"/>
  <c r="S260" i="14" s="1"/>
  <c r="T15" i="14"/>
  <c r="V249" i="14" s="1"/>
  <c r="T17" i="14"/>
  <c r="T251" i="14" s="1"/>
  <c r="T19" i="14"/>
  <c r="T253" i="14" s="1"/>
  <c r="T21" i="14"/>
  <c r="T255" i="14" s="1"/>
  <c r="T23" i="14"/>
  <c r="T257" i="14" s="1"/>
  <c r="T22" i="14"/>
  <c r="T256" i="14" s="1"/>
  <c r="T26" i="14"/>
  <c r="T260" i="14" s="1"/>
  <c r="T16" i="14"/>
  <c r="T250" i="14" s="1"/>
  <c r="T24" i="14"/>
  <c r="T258" i="14" s="1"/>
  <c r="T20" i="14"/>
  <c r="T254" i="14" s="1"/>
  <c r="T18" i="14"/>
  <c r="T252" i="14" s="1"/>
  <c r="T25" i="14"/>
  <c r="T259" i="14" s="1"/>
  <c r="V248" i="14"/>
  <c r="W248" i="14" s="1"/>
  <c r="AB248" i="14" s="1"/>
  <c r="S40" i="14"/>
  <c r="S42" i="14" s="1"/>
  <c r="S237" i="14"/>
  <c r="AC211" i="14"/>
  <c r="AD211" i="14" s="1"/>
  <c r="X211" i="14" s="1"/>
  <c r="AC213" i="14"/>
  <c r="AC210" i="14"/>
  <c r="AD210" i="14" s="1"/>
  <c r="X210" i="14" s="1"/>
  <c r="V237" i="14"/>
  <c r="W237" i="14" s="1"/>
  <c r="AB237" i="14" s="1"/>
  <c r="V246" i="14"/>
  <c r="W246" i="14" s="1"/>
  <c r="AB246" i="14" s="1"/>
  <c r="U72" i="14"/>
  <c r="C73" i="14"/>
  <c r="V247" i="14"/>
  <c r="W247" i="14" s="1"/>
  <c r="AB247" i="14" s="1"/>
  <c r="V260" i="14"/>
  <c r="W260" i="14" s="1"/>
  <c r="AB260" i="14" s="1"/>
  <c r="T29" i="14"/>
  <c r="T33" i="14"/>
  <c r="T37" i="14"/>
  <c r="T28" i="14"/>
  <c r="T31" i="14"/>
  <c r="T36" i="14"/>
  <c r="T30" i="14"/>
  <c r="T38" i="14"/>
  <c r="T27" i="14"/>
  <c r="T32" i="14"/>
  <c r="T35" i="14"/>
  <c r="T34" i="14"/>
  <c r="J120" i="9"/>
  <c r="K120" i="9"/>
  <c r="L120" i="9"/>
  <c r="Y212" i="14" l="1"/>
  <c r="P263" i="14" s="1"/>
  <c r="Z248" i="17"/>
  <c r="S263" i="17" s="1"/>
  <c r="Y249" i="18"/>
  <c r="Y244" i="18"/>
  <c r="Y253" i="18"/>
  <c r="Y248" i="18"/>
  <c r="Y231" i="19"/>
  <c r="X249" i="19"/>
  <c r="Y246" i="19" s="1"/>
  <c r="W250" i="19"/>
  <c r="X250" i="19" s="1"/>
  <c r="W252" i="19"/>
  <c r="X252" i="19" s="1"/>
  <c r="W251" i="19"/>
  <c r="X251" i="19" s="1"/>
  <c r="W260" i="19"/>
  <c r="X260" i="19" s="1"/>
  <c r="W259" i="19"/>
  <c r="Z212" i="19"/>
  <c r="P263" i="19" s="1"/>
  <c r="Y239" i="19"/>
  <c r="W242" i="20"/>
  <c r="X242" i="20" s="1"/>
  <c r="Y227" i="20"/>
  <c r="Y228" i="20"/>
  <c r="Z212" i="20"/>
  <c r="P263" i="20" s="1"/>
  <c r="X217" i="15"/>
  <c r="Y217" i="15" s="1"/>
  <c r="X226" i="15"/>
  <c r="Y226" i="15" s="1"/>
  <c r="X216" i="15"/>
  <c r="Y216" i="15" s="1"/>
  <c r="V245" i="15"/>
  <c r="W245" i="15" s="1"/>
  <c r="V242" i="15"/>
  <c r="W242" i="15" s="1"/>
  <c r="V238" i="15"/>
  <c r="W238" i="15" s="1"/>
  <c r="X229" i="15" s="1"/>
  <c r="Y229" i="15" s="1"/>
  <c r="V248" i="15"/>
  <c r="W248" i="15" s="1"/>
  <c r="Z212" i="15"/>
  <c r="P263" i="15" s="1"/>
  <c r="V243" i="15"/>
  <c r="W243" i="15" s="1"/>
  <c r="S249" i="15"/>
  <c r="S250" i="15" s="1"/>
  <c r="S251" i="15" s="1"/>
  <c r="S252" i="15" s="1"/>
  <c r="S253" i="15" s="1"/>
  <c r="S254" i="15" s="1"/>
  <c r="S255" i="15" s="1"/>
  <c r="S256" i="15" s="1"/>
  <c r="S257" i="15" s="1"/>
  <c r="S258" i="15" s="1"/>
  <c r="S259" i="15" s="1"/>
  <c r="S260" i="15" s="1"/>
  <c r="S41" i="15"/>
  <c r="T38" i="15"/>
  <c r="T31" i="15"/>
  <c r="T28" i="15"/>
  <c r="T37" i="15"/>
  <c r="T34" i="15"/>
  <c r="T27" i="15"/>
  <c r="T33" i="15"/>
  <c r="T30" i="15"/>
  <c r="T36" i="15"/>
  <c r="T29" i="15"/>
  <c r="T35" i="15"/>
  <c r="T32" i="15"/>
  <c r="V247" i="15"/>
  <c r="W247" i="15" s="1"/>
  <c r="S40" i="15"/>
  <c r="S42" i="15" s="1"/>
  <c r="S237" i="15"/>
  <c r="T20" i="15"/>
  <c r="T254" i="15" s="1"/>
  <c r="T19" i="15"/>
  <c r="T253" i="15" s="1"/>
  <c r="T16" i="15"/>
  <c r="T250" i="15" s="1"/>
  <c r="T24" i="15"/>
  <c r="T258" i="15" s="1"/>
  <c r="T25" i="15"/>
  <c r="T259" i="15" s="1"/>
  <c r="T17" i="15"/>
  <c r="T251" i="15" s="1"/>
  <c r="T18" i="15"/>
  <c r="T252" i="15" s="1"/>
  <c r="T23" i="15"/>
  <c r="T257" i="15" s="1"/>
  <c r="T15" i="15"/>
  <c r="V249" i="15" s="1"/>
  <c r="W249" i="15" s="1"/>
  <c r="T26" i="15"/>
  <c r="T260" i="15" s="1"/>
  <c r="T21" i="15"/>
  <c r="T255" i="15" s="1"/>
  <c r="T22" i="15"/>
  <c r="T256" i="15" s="1"/>
  <c r="V244" i="15"/>
  <c r="W244" i="15" s="1"/>
  <c r="V246" i="15"/>
  <c r="W246" i="15" s="1"/>
  <c r="V258" i="14"/>
  <c r="V256" i="14"/>
  <c r="W256" i="14" s="1"/>
  <c r="AB256" i="14" s="1"/>
  <c r="V251" i="14"/>
  <c r="W258" i="14"/>
  <c r="AB258" i="14" s="1"/>
  <c r="W239" i="14"/>
  <c r="AB239" i="14" s="1"/>
  <c r="V254" i="14"/>
  <c r="W254" i="14" s="1"/>
  <c r="AB254" i="14" s="1"/>
  <c r="W248" i="20"/>
  <c r="X248" i="20" s="1"/>
  <c r="T37" i="20"/>
  <c r="T33" i="20"/>
  <c r="T38" i="20"/>
  <c r="T34" i="20"/>
  <c r="T30" i="20"/>
  <c r="T35" i="20"/>
  <c r="T36" i="20"/>
  <c r="T32" i="20"/>
  <c r="T28" i="20"/>
  <c r="T31" i="20"/>
  <c r="T29" i="20"/>
  <c r="T27" i="20"/>
  <c r="W238" i="20"/>
  <c r="X238" i="20" s="1"/>
  <c r="Y226" i="20"/>
  <c r="Y224" i="20"/>
  <c r="W246" i="20"/>
  <c r="X246" i="20" s="1"/>
  <c r="Y225" i="20"/>
  <c r="W239" i="20"/>
  <c r="X239" i="20" s="1"/>
  <c r="Y221" i="20"/>
  <c r="W244" i="20"/>
  <c r="X244" i="20" s="1"/>
  <c r="W245" i="20"/>
  <c r="X245" i="20" s="1"/>
  <c r="W243" i="20"/>
  <c r="X243" i="20" s="1"/>
  <c r="S237" i="20"/>
  <c r="S40" i="20"/>
  <c r="S42" i="20" s="1"/>
  <c r="U72" i="20"/>
  <c r="C73" i="20"/>
  <c r="Y232" i="20"/>
  <c r="W247" i="20"/>
  <c r="X247" i="20" s="1"/>
  <c r="Y233" i="20"/>
  <c r="S249" i="20"/>
  <c r="S250" i="20" s="1"/>
  <c r="S251" i="20" s="1"/>
  <c r="S252" i="20" s="1"/>
  <c r="S253" i="20" s="1"/>
  <c r="S254" i="20" s="1"/>
  <c r="S255" i="20" s="1"/>
  <c r="S256" i="20" s="1"/>
  <c r="S257" i="20" s="1"/>
  <c r="S258" i="20" s="1"/>
  <c r="S259" i="20" s="1"/>
  <c r="S260" i="20" s="1"/>
  <c r="S41" i="20"/>
  <c r="W241" i="20"/>
  <c r="X241" i="20" s="1"/>
  <c r="Y231" i="20"/>
  <c r="Y229" i="20"/>
  <c r="T26" i="20"/>
  <c r="T260" i="20" s="1"/>
  <c r="T24" i="20"/>
  <c r="T258" i="20" s="1"/>
  <c r="T22" i="20"/>
  <c r="T256" i="20" s="1"/>
  <c r="T20" i="20"/>
  <c r="T254" i="20" s="1"/>
  <c r="T18" i="20"/>
  <c r="T252" i="20" s="1"/>
  <c r="T16" i="20"/>
  <c r="T250" i="20" s="1"/>
  <c r="T25" i="20"/>
  <c r="T259" i="20" s="1"/>
  <c r="T23" i="20"/>
  <c r="T257" i="20" s="1"/>
  <c r="T21" i="20"/>
  <c r="T255" i="20" s="1"/>
  <c r="T19" i="20"/>
  <c r="T253" i="20" s="1"/>
  <c r="T17" i="20"/>
  <c r="T251" i="20" s="1"/>
  <c r="T15" i="20"/>
  <c r="W249" i="20" s="1"/>
  <c r="X249" i="20" s="1"/>
  <c r="Y223" i="20"/>
  <c r="Y222" i="20"/>
  <c r="Y230" i="20"/>
  <c r="W240" i="20"/>
  <c r="X240" i="20" s="1"/>
  <c r="Y236" i="20" s="1"/>
  <c r="W250" i="20"/>
  <c r="X250" i="20" s="1"/>
  <c r="W253" i="20"/>
  <c r="X253" i="20" s="1"/>
  <c r="W251" i="20"/>
  <c r="X251" i="20" s="1"/>
  <c r="Y239" i="20"/>
  <c r="Y238" i="19"/>
  <c r="Y240" i="19"/>
  <c r="Y230" i="19"/>
  <c r="Y224" i="19"/>
  <c r="Y222" i="19"/>
  <c r="Y219" i="19"/>
  <c r="Y228" i="19"/>
  <c r="Y226" i="19"/>
  <c r="Y220" i="19"/>
  <c r="Y227" i="19"/>
  <c r="Y221" i="19"/>
  <c r="Y229" i="19"/>
  <c r="Y223" i="19"/>
  <c r="Y225" i="19"/>
  <c r="X255" i="19"/>
  <c r="Y243" i="19"/>
  <c r="T41" i="19"/>
  <c r="Y237" i="19"/>
  <c r="Y236" i="19"/>
  <c r="T249" i="19"/>
  <c r="T40" i="19"/>
  <c r="T42" i="19" s="1"/>
  <c r="W253" i="19"/>
  <c r="X253" i="19" s="1"/>
  <c r="Y242" i="19"/>
  <c r="Y241" i="19"/>
  <c r="Y235" i="19"/>
  <c r="Y234" i="19"/>
  <c r="X259" i="19"/>
  <c r="C73" i="19"/>
  <c r="U72" i="19"/>
  <c r="Y233" i="19"/>
  <c r="W256" i="19"/>
  <c r="X256" i="19" s="1"/>
  <c r="Y257" i="18"/>
  <c r="Y252" i="18"/>
  <c r="Y246" i="18"/>
  <c r="Y254" i="18"/>
  <c r="Y247" i="18"/>
  <c r="C73" i="18"/>
  <c r="U72" i="18"/>
  <c r="Y251" i="18"/>
  <c r="Y256" i="18"/>
  <c r="Y259" i="18"/>
  <c r="Y250" i="18"/>
  <c r="Y245" i="18"/>
  <c r="Y258" i="18"/>
  <c r="U73" i="17"/>
  <c r="C74" i="17"/>
  <c r="Z260" i="17"/>
  <c r="T263" i="17" s="1"/>
  <c r="AA232" i="16"/>
  <c r="AD232" i="16" s="1"/>
  <c r="Z232" i="16"/>
  <c r="Y232" i="16"/>
  <c r="AB232" i="16" s="1"/>
  <c r="AC232" i="16" s="1"/>
  <c r="AA241" i="16"/>
  <c r="AD241" i="16" s="1"/>
  <c r="Z241" i="16"/>
  <c r="Y241" i="16"/>
  <c r="T249" i="16"/>
  <c r="T40" i="16"/>
  <c r="T42" i="16" s="1"/>
  <c r="V255" i="16"/>
  <c r="W255" i="16" s="1"/>
  <c r="AB221" i="16"/>
  <c r="AC221" i="16" s="1"/>
  <c r="V251" i="16"/>
  <c r="W251" i="16" s="1"/>
  <c r="AB214" i="16"/>
  <c r="AC214" i="16" s="1"/>
  <c r="AB215" i="16"/>
  <c r="AC215" i="16" s="1"/>
  <c r="V250" i="16"/>
  <c r="W250" i="16" s="1"/>
  <c r="Y220" i="16"/>
  <c r="AB220" i="16" s="1"/>
  <c r="AC220" i="16" s="1"/>
  <c r="AA220" i="16"/>
  <c r="AD220" i="16" s="1"/>
  <c r="Z220" i="16"/>
  <c r="X239" i="16"/>
  <c r="V249" i="16"/>
  <c r="W249" i="16" s="1"/>
  <c r="Z227" i="16"/>
  <c r="AA227" i="16"/>
  <c r="AD227" i="16" s="1"/>
  <c r="Y227" i="16"/>
  <c r="AB227" i="16" s="1"/>
  <c r="AC227" i="16" s="1"/>
  <c r="Z230" i="16"/>
  <c r="AA230" i="16"/>
  <c r="AD230" i="16" s="1"/>
  <c r="Y230" i="16"/>
  <c r="X242" i="16"/>
  <c r="V252" i="16"/>
  <c r="W252" i="16" s="1"/>
  <c r="Z225" i="16"/>
  <c r="Y225" i="16"/>
  <c r="AA225" i="16"/>
  <c r="AD225" i="16" s="1"/>
  <c r="Z228" i="16"/>
  <c r="AA228" i="16"/>
  <c r="AD228" i="16" s="1"/>
  <c r="Y228" i="16"/>
  <c r="X245" i="16"/>
  <c r="AA231" i="16"/>
  <c r="AD231" i="16" s="1"/>
  <c r="Z231" i="16"/>
  <c r="Y231" i="16"/>
  <c r="V260" i="16"/>
  <c r="W260" i="16" s="1"/>
  <c r="C73" i="16"/>
  <c r="U72" i="16"/>
  <c r="Y229" i="16"/>
  <c r="AB229" i="16" s="1"/>
  <c r="AC229" i="16" s="1"/>
  <c r="AA229" i="16"/>
  <c r="AD229" i="16" s="1"/>
  <c r="Z229" i="16"/>
  <c r="X236" i="16"/>
  <c r="Y224" i="16"/>
  <c r="AB224" i="16" s="1"/>
  <c r="AC224" i="16" s="1"/>
  <c r="AA224" i="16"/>
  <c r="AD224" i="16" s="1"/>
  <c r="Z224" i="16"/>
  <c r="V258" i="16"/>
  <c r="W258" i="16" s="1"/>
  <c r="X233" i="16"/>
  <c r="V259" i="16"/>
  <c r="W259" i="16" s="1"/>
  <c r="X238" i="16"/>
  <c r="X244" i="16"/>
  <c r="V253" i="16"/>
  <c r="W253" i="16" s="1"/>
  <c r="Y222" i="16"/>
  <c r="AA222" i="16"/>
  <c r="AD222" i="16" s="1"/>
  <c r="Z222" i="16"/>
  <c r="X247" i="16"/>
  <c r="X248" i="16"/>
  <c r="Y226" i="16"/>
  <c r="AA226" i="16"/>
  <c r="AD226" i="16" s="1"/>
  <c r="Z226" i="16"/>
  <c r="V257" i="16"/>
  <c r="W257" i="16" s="1"/>
  <c r="AB213" i="16"/>
  <c r="AC213" i="16" s="1"/>
  <c r="AB216" i="16"/>
  <c r="AC216" i="16" s="1"/>
  <c r="V254" i="16"/>
  <c r="W254" i="16" s="1"/>
  <c r="X243" i="16"/>
  <c r="X240" i="16"/>
  <c r="X237" i="16"/>
  <c r="X246" i="16"/>
  <c r="X235" i="16"/>
  <c r="AA219" i="16"/>
  <c r="AD219" i="16" s="1"/>
  <c r="Y219" i="16"/>
  <c r="AB219" i="16" s="1"/>
  <c r="AC219" i="16" s="1"/>
  <c r="Z219" i="16"/>
  <c r="AA223" i="16"/>
  <c r="AD223" i="16" s="1"/>
  <c r="Y223" i="16"/>
  <c r="Z223" i="16"/>
  <c r="V256" i="16"/>
  <c r="W256" i="16" s="1"/>
  <c r="AF224" i="16"/>
  <c r="Q265" i="16" s="1"/>
  <c r="X234" i="16"/>
  <c r="W241" i="15"/>
  <c r="X220" i="15"/>
  <c r="Y220" i="15" s="1"/>
  <c r="X225" i="15"/>
  <c r="Y225" i="15" s="1"/>
  <c r="X219" i="15"/>
  <c r="Y219" i="15" s="1"/>
  <c r="C74" i="15"/>
  <c r="U73" i="15"/>
  <c r="X221" i="15"/>
  <c r="Y221" i="15" s="1"/>
  <c r="X224" i="15"/>
  <c r="Y224" i="15" s="1"/>
  <c r="X222" i="15"/>
  <c r="Y222" i="15" s="1"/>
  <c r="X223" i="15"/>
  <c r="Y223" i="15" s="1"/>
  <c r="X218" i="15"/>
  <c r="Y218" i="15" s="1"/>
  <c r="X228" i="15"/>
  <c r="Y228" i="15" s="1"/>
  <c r="X227" i="15"/>
  <c r="Y227" i="15" s="1"/>
  <c r="V259" i="14"/>
  <c r="W259" i="14" s="1"/>
  <c r="AB259" i="14" s="1"/>
  <c r="AC214" i="14"/>
  <c r="AD213" i="14"/>
  <c r="X213" i="14" s="1"/>
  <c r="V252" i="14"/>
  <c r="W252" i="14" s="1"/>
  <c r="AB252" i="14" s="1"/>
  <c r="V255" i="14"/>
  <c r="W255" i="14" s="1"/>
  <c r="AB255" i="14" s="1"/>
  <c r="U73" i="14"/>
  <c r="C74" i="14"/>
  <c r="W249" i="14"/>
  <c r="AB249" i="14" s="1"/>
  <c r="V257" i="14"/>
  <c r="W257" i="14" s="1"/>
  <c r="AB257" i="14" s="1"/>
  <c r="T41" i="14"/>
  <c r="V250" i="14"/>
  <c r="W250" i="14" s="1"/>
  <c r="AB250" i="14" s="1"/>
  <c r="T40" i="14"/>
  <c r="T42" i="14" s="1"/>
  <c r="T249" i="14"/>
  <c r="V253" i="14"/>
  <c r="W253" i="14" s="1"/>
  <c r="AB253" i="14" s="1"/>
  <c r="L121" i="9"/>
  <c r="K121" i="9"/>
  <c r="L122" i="9" s="1"/>
  <c r="D99" i="9"/>
  <c r="E99" i="9" s="1"/>
  <c r="G99" i="9" s="1"/>
  <c r="G104" i="9" s="1"/>
  <c r="D108" i="9"/>
  <c r="E108" i="9" s="1"/>
  <c r="H108" i="9" s="1"/>
  <c r="D109" i="9"/>
  <c r="E109" i="9" s="1"/>
  <c r="I109" i="9" s="1"/>
  <c r="J109" i="9" s="1"/>
  <c r="K109" i="9" s="1"/>
  <c r="L109" i="9" s="1"/>
  <c r="D110" i="9"/>
  <c r="E110" i="9" s="1"/>
  <c r="J110" i="9" s="1"/>
  <c r="K110" i="9" s="1"/>
  <c r="L110" i="9" s="1"/>
  <c r="D111" i="9"/>
  <c r="E111" i="9" s="1"/>
  <c r="K111" i="9" s="1"/>
  <c r="L111" i="9" s="1"/>
  <c r="D112" i="9"/>
  <c r="E112" i="9" s="1"/>
  <c r="L112" i="9" s="1"/>
  <c r="D85" i="9"/>
  <c r="E85" i="9" s="1"/>
  <c r="G85" i="9" s="1"/>
  <c r="G90" i="9" s="1"/>
  <c r="Z248" i="18" l="1"/>
  <c r="S263" i="18" s="1"/>
  <c r="Z260" i="18"/>
  <c r="T263" i="18" s="1"/>
  <c r="Y259" i="19"/>
  <c r="Y252" i="19"/>
  <c r="Y244" i="19"/>
  <c r="Y245" i="19"/>
  <c r="Y250" i="19"/>
  <c r="Z224" i="19"/>
  <c r="Q263" i="19" s="1"/>
  <c r="Y258" i="19"/>
  <c r="Y255" i="19"/>
  <c r="Y237" i="20"/>
  <c r="Z224" i="20"/>
  <c r="Q263" i="20" s="1"/>
  <c r="V252" i="15"/>
  <c r="W252" i="15" s="1"/>
  <c r="V255" i="15"/>
  <c r="W255" i="15" s="1"/>
  <c r="X238" i="15"/>
  <c r="Y238" i="15" s="1"/>
  <c r="V253" i="15"/>
  <c r="W253" i="15" s="1"/>
  <c r="V260" i="15"/>
  <c r="W260" i="15" s="1"/>
  <c r="X230" i="15"/>
  <c r="Y230" i="15" s="1"/>
  <c r="X234" i="15"/>
  <c r="Y234" i="15" s="1"/>
  <c r="V259" i="15"/>
  <c r="W259" i="15" s="1"/>
  <c r="V250" i="15"/>
  <c r="W250" i="15" s="1"/>
  <c r="X235" i="15"/>
  <c r="Y235" i="15" s="1"/>
  <c r="V258" i="15"/>
  <c r="W258" i="15" s="1"/>
  <c r="T41" i="15"/>
  <c r="X239" i="15"/>
  <c r="Y239" i="15" s="1"/>
  <c r="Z224" i="15"/>
  <c r="Q263" i="15" s="1"/>
  <c r="X237" i="15"/>
  <c r="Y237" i="15" s="1"/>
  <c r="X233" i="15"/>
  <c r="Y233" i="15" s="1"/>
  <c r="V257" i="15"/>
  <c r="W257" i="15" s="1"/>
  <c r="T40" i="15"/>
  <c r="T42" i="15" s="1"/>
  <c r="T249" i="15"/>
  <c r="V256" i="15"/>
  <c r="W256" i="15" s="1"/>
  <c r="V254" i="15"/>
  <c r="W254" i="15" s="1"/>
  <c r="V251" i="15"/>
  <c r="W251" i="15" s="1"/>
  <c r="W251" i="14"/>
  <c r="AB251" i="14" s="1"/>
  <c r="W259" i="20"/>
  <c r="X259" i="20" s="1"/>
  <c r="W255" i="20"/>
  <c r="X255" i="20" s="1"/>
  <c r="Y235" i="20"/>
  <c r="Y245" i="20"/>
  <c r="W256" i="20"/>
  <c r="X256" i="20" s="1"/>
  <c r="Y244" i="20"/>
  <c r="W257" i="20"/>
  <c r="X257" i="20" s="1"/>
  <c r="T249" i="20"/>
  <c r="T40" i="20"/>
  <c r="T42" i="20" s="1"/>
  <c r="W258" i="20"/>
  <c r="X258" i="20" s="1"/>
  <c r="U73" i="20"/>
  <c r="C74" i="20"/>
  <c r="Y240" i="20"/>
  <c r="W254" i="20"/>
  <c r="X254" i="20" s="1"/>
  <c r="W252" i="20"/>
  <c r="X252" i="20" s="1"/>
  <c r="Y246" i="20" s="1"/>
  <c r="Y243" i="20"/>
  <c r="Y241" i="20"/>
  <c r="W260" i="20"/>
  <c r="X260" i="20" s="1"/>
  <c r="Y234" i="20"/>
  <c r="Y238" i="20"/>
  <c r="T41" i="20"/>
  <c r="Y253" i="20"/>
  <c r="Y242" i="20"/>
  <c r="Y256" i="19"/>
  <c r="Y248" i="19"/>
  <c r="Y249" i="19"/>
  <c r="Y253" i="19"/>
  <c r="C74" i="19"/>
  <c r="U73" i="19"/>
  <c r="Y260" i="19"/>
  <c r="Y251" i="19"/>
  <c r="Y254" i="19"/>
  <c r="Y257" i="19"/>
  <c r="Z236" i="19"/>
  <c r="R263" i="19" s="1"/>
  <c r="Y247" i="19"/>
  <c r="U73" i="18"/>
  <c r="C74" i="18"/>
  <c r="U74" i="17"/>
  <c r="C75" i="17"/>
  <c r="Z243" i="16"/>
  <c r="Y243" i="16"/>
  <c r="AB243" i="16" s="1"/>
  <c r="AC243" i="16" s="1"/>
  <c r="AA243" i="16"/>
  <c r="AD243" i="16" s="1"/>
  <c r="AA246" i="16"/>
  <c r="AD246" i="16" s="1"/>
  <c r="Z246" i="16"/>
  <c r="Y246" i="16"/>
  <c r="AB246" i="16" s="1"/>
  <c r="AC246" i="16" s="1"/>
  <c r="X259" i="16"/>
  <c r="Z247" i="16"/>
  <c r="Y247" i="16"/>
  <c r="AA247" i="16"/>
  <c r="AD247" i="16" s="1"/>
  <c r="X258" i="16"/>
  <c r="Y233" i="16"/>
  <c r="AA233" i="16"/>
  <c r="AD233" i="16" s="1"/>
  <c r="Z233" i="16"/>
  <c r="X257" i="16"/>
  <c r="X254" i="16"/>
  <c r="X253" i="16"/>
  <c r="X252" i="16"/>
  <c r="X256" i="16"/>
  <c r="Z237" i="16"/>
  <c r="AA237" i="16"/>
  <c r="AD237" i="16" s="1"/>
  <c r="Y237" i="16"/>
  <c r="AB237" i="16" s="1"/>
  <c r="AC237" i="16" s="1"/>
  <c r="Y244" i="16"/>
  <c r="AA244" i="16"/>
  <c r="AD244" i="16" s="1"/>
  <c r="Z244" i="16"/>
  <c r="X251" i="16"/>
  <c r="X249" i="16"/>
  <c r="AA245" i="16"/>
  <c r="AD245" i="16" s="1"/>
  <c r="Z245" i="16"/>
  <c r="Y245" i="16"/>
  <c r="AB245" i="16" s="1"/>
  <c r="AC245" i="16" s="1"/>
  <c r="AA242" i="16"/>
  <c r="AD242" i="16" s="1"/>
  <c r="Z242" i="16"/>
  <c r="Y242" i="16"/>
  <c r="AB242" i="16" s="1"/>
  <c r="AC242" i="16" s="1"/>
  <c r="AA239" i="16"/>
  <c r="AD239" i="16" s="1"/>
  <c r="Z239" i="16"/>
  <c r="Y239" i="16"/>
  <c r="AB239" i="16" s="1"/>
  <c r="AC239" i="16" s="1"/>
  <c r="X255" i="16"/>
  <c r="Z234" i="16"/>
  <c r="AA234" i="16"/>
  <c r="AD234" i="16" s="1"/>
  <c r="AF236" i="16" s="1"/>
  <c r="R265" i="16" s="1"/>
  <c r="Y234" i="16"/>
  <c r="AB234" i="16" s="1"/>
  <c r="AC234" i="16" s="1"/>
  <c r="AB223" i="16"/>
  <c r="AC223" i="16" s="1"/>
  <c r="AA240" i="16"/>
  <c r="AD240" i="16" s="1"/>
  <c r="Z240" i="16"/>
  <c r="Y240" i="16"/>
  <c r="AB240" i="16" s="1"/>
  <c r="AC240" i="16" s="1"/>
  <c r="AB226" i="16"/>
  <c r="AC226" i="16" s="1"/>
  <c r="AA238" i="16"/>
  <c r="AD238" i="16" s="1"/>
  <c r="Z238" i="16"/>
  <c r="Y238" i="16"/>
  <c r="AA236" i="16"/>
  <c r="AD236" i="16" s="1"/>
  <c r="Z236" i="16"/>
  <c r="Y236" i="16"/>
  <c r="AB236" i="16" s="1"/>
  <c r="AC236" i="16" s="1"/>
  <c r="AB231" i="16"/>
  <c r="AC231" i="16" s="1"/>
  <c r="AB228" i="16"/>
  <c r="AC228" i="16" s="1"/>
  <c r="AB225" i="16"/>
  <c r="AC225" i="16" s="1"/>
  <c r="AB230" i="16"/>
  <c r="AC230" i="16" s="1"/>
  <c r="X250" i="16"/>
  <c r="AB241" i="16"/>
  <c r="AC241" i="16" s="1"/>
  <c r="AA235" i="16"/>
  <c r="AD235" i="16" s="1"/>
  <c r="Z235" i="16"/>
  <c r="Y235" i="16"/>
  <c r="AB235" i="16" s="1"/>
  <c r="AC235" i="16" s="1"/>
  <c r="Y248" i="16"/>
  <c r="AA248" i="16"/>
  <c r="AD248" i="16" s="1"/>
  <c r="Z248" i="16"/>
  <c r="AB222" i="16"/>
  <c r="AC222" i="16" s="1"/>
  <c r="AE224" i="16" s="1"/>
  <c r="Q264" i="16" s="1"/>
  <c r="C74" i="16"/>
  <c r="U73" i="16"/>
  <c r="X260" i="16"/>
  <c r="X240" i="15"/>
  <c r="Y240" i="15" s="1"/>
  <c r="X236" i="15"/>
  <c r="Y236" i="15" s="1"/>
  <c r="C75" i="15"/>
  <c r="U74" i="15"/>
  <c r="X231" i="15"/>
  <c r="Y231" i="15" s="1"/>
  <c r="X232" i="15"/>
  <c r="Y232" i="15" s="1"/>
  <c r="U74" i="14"/>
  <c r="C75" i="14"/>
  <c r="AC215" i="14"/>
  <c r="AD214" i="14"/>
  <c r="X214" i="14" s="1"/>
  <c r="I108" i="9"/>
  <c r="H133" i="9"/>
  <c r="H99" i="9"/>
  <c r="H104" i="9" s="1"/>
  <c r="H85" i="9"/>
  <c r="H90" i="9" s="1"/>
  <c r="Z248" i="19" l="1"/>
  <c r="S263" i="19" s="1"/>
  <c r="Y259" i="20"/>
  <c r="Z236" i="20"/>
  <c r="R263" i="20" s="1"/>
  <c r="X242" i="15"/>
  <c r="Y242" i="15" s="1"/>
  <c r="X249" i="15"/>
  <c r="Y249" i="15" s="1"/>
  <c r="Z236" i="15"/>
  <c r="R263" i="15" s="1"/>
  <c r="X250" i="15"/>
  <c r="Y250" i="15" s="1"/>
  <c r="X241" i="15"/>
  <c r="Y241" i="15" s="1"/>
  <c r="X252" i="15"/>
  <c r="Y252" i="15" s="1"/>
  <c r="X246" i="15"/>
  <c r="Y246" i="15" s="1"/>
  <c r="Y250" i="20"/>
  <c r="Y248" i="20"/>
  <c r="Y251" i="20"/>
  <c r="Y257" i="20"/>
  <c r="C75" i="20"/>
  <c r="U74" i="20"/>
  <c r="Y249" i="20"/>
  <c r="Y252" i="20"/>
  <c r="Y247" i="20"/>
  <c r="Z248" i="20" s="1"/>
  <c r="S263" i="20" s="1"/>
  <c r="Y258" i="20"/>
  <c r="Y256" i="20"/>
  <c r="Y260" i="20"/>
  <c r="Y255" i="20"/>
  <c r="Y254" i="20"/>
  <c r="Z260" i="19"/>
  <c r="T263" i="19" s="1"/>
  <c r="C75" i="19"/>
  <c r="U74" i="19"/>
  <c r="U74" i="18"/>
  <c r="C75" i="18"/>
  <c r="U75" i="17"/>
  <c r="C76" i="17"/>
  <c r="Y260" i="16"/>
  <c r="AA260" i="16"/>
  <c r="AD260" i="16" s="1"/>
  <c r="Z260" i="16"/>
  <c r="AA254" i="16"/>
  <c r="AD254" i="16" s="1"/>
  <c r="Z254" i="16"/>
  <c r="Y254" i="16"/>
  <c r="AB254" i="16" s="1"/>
  <c r="AC254" i="16" s="1"/>
  <c r="AB233" i="16"/>
  <c r="AC233" i="16" s="1"/>
  <c r="AE236" i="16" s="1"/>
  <c r="R264" i="16" s="1"/>
  <c r="C75" i="16"/>
  <c r="U74" i="16"/>
  <c r="AB248" i="16"/>
  <c r="AC248" i="16" s="1"/>
  <c r="Y249" i="16"/>
  <c r="Z249" i="16"/>
  <c r="AA249" i="16"/>
  <c r="AD249" i="16" s="1"/>
  <c r="AB244" i="16"/>
  <c r="AC244" i="16" s="1"/>
  <c r="Y256" i="16"/>
  <c r="AA256" i="16"/>
  <c r="AD256" i="16" s="1"/>
  <c r="Z256" i="16"/>
  <c r="AA257" i="16"/>
  <c r="AD257" i="16" s="1"/>
  <c r="Z257" i="16"/>
  <c r="Y257" i="16"/>
  <c r="AB257" i="16" s="1"/>
  <c r="AC257" i="16" s="1"/>
  <c r="AA258" i="16"/>
  <c r="AD258" i="16" s="1"/>
  <c r="Z258" i="16"/>
  <c r="Y258" i="16"/>
  <c r="Z259" i="16"/>
  <c r="Y259" i="16"/>
  <c r="AA259" i="16"/>
  <c r="AD259" i="16" s="1"/>
  <c r="Z250" i="16"/>
  <c r="Y250" i="16"/>
  <c r="AB250" i="16" s="1"/>
  <c r="AC250" i="16" s="1"/>
  <c r="AA250" i="16"/>
  <c r="AD250" i="16" s="1"/>
  <c r="AB238" i="16"/>
  <c r="AC238" i="16" s="1"/>
  <c r="AE248" i="16" s="1"/>
  <c r="S264" i="16" s="1"/>
  <c r="Z255" i="16"/>
  <c r="Y255" i="16"/>
  <c r="AB255" i="16" s="1"/>
  <c r="AC255" i="16" s="1"/>
  <c r="AA255" i="16"/>
  <c r="AD255" i="16" s="1"/>
  <c r="Y251" i="16"/>
  <c r="AA251" i="16"/>
  <c r="AD251" i="16" s="1"/>
  <c r="Z251" i="16"/>
  <c r="Y252" i="16"/>
  <c r="AA252" i="16"/>
  <c r="AD252" i="16" s="1"/>
  <c r="Z252" i="16"/>
  <c r="AF248" i="16"/>
  <c r="S265" i="16" s="1"/>
  <c r="AA253" i="16"/>
  <c r="AD253" i="16" s="1"/>
  <c r="Z253" i="16"/>
  <c r="Y253" i="16"/>
  <c r="AB253" i="16" s="1"/>
  <c r="AC253" i="16" s="1"/>
  <c r="AB247" i="16"/>
  <c r="AC247" i="16" s="1"/>
  <c r="X260" i="15"/>
  <c r="Y260" i="15" s="1"/>
  <c r="X259" i="15"/>
  <c r="Y259" i="15" s="1"/>
  <c r="X256" i="15"/>
  <c r="Y256" i="15" s="1"/>
  <c r="X255" i="15"/>
  <c r="Y255" i="15" s="1"/>
  <c r="X258" i="15"/>
  <c r="Y258" i="15" s="1"/>
  <c r="X257" i="15"/>
  <c r="Y257" i="15" s="1"/>
  <c r="X254" i="15"/>
  <c r="Y254" i="15" s="1"/>
  <c r="X245" i="15"/>
  <c r="Y245" i="15" s="1"/>
  <c r="X247" i="15"/>
  <c r="Y247" i="15" s="1"/>
  <c r="X253" i="15"/>
  <c r="Y253" i="15" s="1"/>
  <c r="X243" i="15"/>
  <c r="Y243" i="15" s="1"/>
  <c r="C76" i="15"/>
  <c r="U75" i="15"/>
  <c r="X251" i="15"/>
  <c r="Y251" i="15" s="1"/>
  <c r="X248" i="15"/>
  <c r="Y248" i="15" s="1"/>
  <c r="X244" i="15"/>
  <c r="Y244" i="15" s="1"/>
  <c r="AD215" i="14"/>
  <c r="X215" i="14" s="1"/>
  <c r="AC216" i="14"/>
  <c r="U75" i="14"/>
  <c r="C76" i="14"/>
  <c r="J108" i="9"/>
  <c r="I133" i="9"/>
  <c r="I99" i="9"/>
  <c r="I104" i="9" s="1"/>
  <c r="I85" i="9"/>
  <c r="I90" i="9" s="1"/>
  <c r="Z260" i="15" l="1"/>
  <c r="T263" i="15" s="1"/>
  <c r="Z248" i="15"/>
  <c r="S263" i="15" s="1"/>
  <c r="Z260" i="20"/>
  <c r="T263" i="20" s="1"/>
  <c r="C76" i="20"/>
  <c r="U75" i="20"/>
  <c r="C76" i="19"/>
  <c r="U75" i="19"/>
  <c r="C76" i="18"/>
  <c r="U75" i="18"/>
  <c r="U76" i="17"/>
  <c r="C77" i="17"/>
  <c r="AB258" i="16"/>
  <c r="AC258" i="16" s="1"/>
  <c r="AB256" i="16"/>
  <c r="AC256" i="16" s="1"/>
  <c r="AB249" i="16"/>
  <c r="AC249" i="16" s="1"/>
  <c r="AE260" i="16" s="1"/>
  <c r="T264" i="16" s="1"/>
  <c r="AB251" i="16"/>
  <c r="AC251" i="16" s="1"/>
  <c r="AB252" i="16"/>
  <c r="AC252" i="16" s="1"/>
  <c r="AB259" i="16"/>
  <c r="AC259" i="16" s="1"/>
  <c r="AF260" i="16"/>
  <c r="T265" i="16" s="1"/>
  <c r="C76" i="16"/>
  <c r="U75" i="16"/>
  <c r="AB260" i="16"/>
  <c r="AC260" i="16" s="1"/>
  <c r="C77" i="15"/>
  <c r="U76" i="15"/>
  <c r="U76" i="14"/>
  <c r="C77" i="14"/>
  <c r="AD216" i="14"/>
  <c r="X216" i="14" s="1"/>
  <c r="AC217" i="14"/>
  <c r="K108" i="9"/>
  <c r="J133" i="9"/>
  <c r="J99" i="9"/>
  <c r="J104" i="9" s="1"/>
  <c r="J85" i="9"/>
  <c r="J90" i="9" s="1"/>
  <c r="U76" i="20" l="1"/>
  <c r="C77" i="20"/>
  <c r="C77" i="19"/>
  <c r="U76" i="19"/>
  <c r="C77" i="18"/>
  <c r="U76" i="18"/>
  <c r="U77" i="17"/>
  <c r="C78" i="17"/>
  <c r="C77" i="16"/>
  <c r="U76" i="16"/>
  <c r="C78" i="15"/>
  <c r="U77" i="15"/>
  <c r="AC218" i="14"/>
  <c r="AD217" i="14"/>
  <c r="X217" i="14" s="1"/>
  <c r="U77" i="14"/>
  <c r="C78" i="14"/>
  <c r="L108" i="9"/>
  <c r="L133" i="9" s="1"/>
  <c r="K133" i="9"/>
  <c r="K99" i="9"/>
  <c r="K104" i="9" s="1"/>
  <c r="K85" i="9"/>
  <c r="K90" i="9" s="1"/>
  <c r="U77" i="20" l="1"/>
  <c r="C78" i="20"/>
  <c r="C78" i="19"/>
  <c r="U77" i="19"/>
  <c r="U77" i="18"/>
  <c r="C78" i="18"/>
  <c r="U78" i="17"/>
  <c r="C79" i="17"/>
  <c r="C78" i="16"/>
  <c r="U77" i="16"/>
  <c r="C79" i="15"/>
  <c r="U78" i="15"/>
  <c r="AC219" i="14"/>
  <c r="AD218" i="14"/>
  <c r="X218" i="14" s="1"/>
  <c r="U78" i="14"/>
  <c r="C79" i="14"/>
  <c r="L99" i="9"/>
  <c r="L85" i="9"/>
  <c r="L90" i="9" s="1"/>
  <c r="C79" i="20" l="1"/>
  <c r="U78" i="20"/>
  <c r="C79" i="19"/>
  <c r="U78" i="19"/>
  <c r="U78" i="18"/>
  <c r="C79" i="18"/>
  <c r="C80" i="17"/>
  <c r="U79" i="17"/>
  <c r="C79" i="16"/>
  <c r="U78" i="16"/>
  <c r="C80" i="15"/>
  <c r="U79" i="15"/>
  <c r="AC220" i="14"/>
  <c r="AD219" i="14"/>
  <c r="X219" i="14" s="1"/>
  <c r="U79" i="14"/>
  <c r="C80" i="14"/>
  <c r="L104" i="9"/>
  <c r="G40" i="9"/>
  <c r="H40" i="9" s="1"/>
  <c r="I40" i="9" s="1"/>
  <c r="G37" i="9"/>
  <c r="D56" i="9"/>
  <c r="G56" i="9" s="1"/>
  <c r="H56" i="9" s="1"/>
  <c r="I56" i="9" s="1"/>
  <c r="J56" i="9" s="1"/>
  <c r="K56" i="9" s="1"/>
  <c r="L56" i="9" s="1"/>
  <c r="D55" i="9"/>
  <c r="D54" i="9"/>
  <c r="D53" i="9"/>
  <c r="G53" i="9" s="1"/>
  <c r="D52" i="9"/>
  <c r="G52" i="9" s="1"/>
  <c r="H52" i="9" s="1"/>
  <c r="D51" i="9"/>
  <c r="G51" i="9" s="1"/>
  <c r="D50" i="9"/>
  <c r="G50" i="9" s="1"/>
  <c r="H50" i="9" s="1"/>
  <c r="D49" i="9"/>
  <c r="D48" i="9"/>
  <c r="G48" i="9" s="1"/>
  <c r="D47" i="9"/>
  <c r="G47" i="9" s="1"/>
  <c r="H47" i="9" s="1"/>
  <c r="D46" i="9"/>
  <c r="G46" i="9" s="1"/>
  <c r="D45" i="9"/>
  <c r="G45" i="9" s="1"/>
  <c r="D44" i="9"/>
  <c r="G44" i="9" s="1"/>
  <c r="D43" i="9"/>
  <c r="G42" i="9"/>
  <c r="D41" i="9"/>
  <c r="G41" i="9" s="1"/>
  <c r="D39" i="9"/>
  <c r="C80" i="20" l="1"/>
  <c r="U79" i="20"/>
  <c r="C80" i="19"/>
  <c r="U79" i="19"/>
  <c r="C80" i="18"/>
  <c r="U79" i="18"/>
  <c r="U80" i="17"/>
  <c r="V80" i="17" s="1"/>
  <c r="C81" i="17"/>
  <c r="C80" i="16"/>
  <c r="U79" i="16"/>
  <c r="U80" i="15"/>
  <c r="C81" i="15"/>
  <c r="C81" i="14"/>
  <c r="U80" i="14"/>
  <c r="AD220" i="14"/>
  <c r="X220" i="14" s="1"/>
  <c r="AC221" i="14"/>
  <c r="J42" i="9"/>
  <c r="I42" i="9"/>
  <c r="H42" i="9"/>
  <c r="K42" i="9"/>
  <c r="L42" i="9"/>
  <c r="H51" i="9"/>
  <c r="I51" i="9"/>
  <c r="J51" i="9"/>
  <c r="K51" i="9"/>
  <c r="L51" i="9"/>
  <c r="I52" i="9"/>
  <c r="J52" i="9"/>
  <c r="K52" i="9"/>
  <c r="L52" i="9"/>
  <c r="I45" i="9"/>
  <c r="J45" i="9"/>
  <c r="K45" i="9"/>
  <c r="L45" i="9"/>
  <c r="H45" i="9"/>
  <c r="I41" i="9"/>
  <c r="J41" i="9"/>
  <c r="K41" i="9"/>
  <c r="L41" i="9"/>
  <c r="H41" i="9"/>
  <c r="G57" i="9"/>
  <c r="G59" i="9" s="1"/>
  <c r="G92" i="9" s="1"/>
  <c r="I50" i="9"/>
  <c r="J50" i="9"/>
  <c r="K50" i="9"/>
  <c r="L50" i="9"/>
  <c r="I44" i="9"/>
  <c r="J44" i="9"/>
  <c r="K44" i="9"/>
  <c r="L44" i="9"/>
  <c r="H44" i="9"/>
  <c r="J53" i="9"/>
  <c r="H53" i="9"/>
  <c r="I53" i="9"/>
  <c r="K53" i="9"/>
  <c r="L53" i="9"/>
  <c r="I47" i="9"/>
  <c r="J47" i="9"/>
  <c r="K47" i="9"/>
  <c r="L47" i="9"/>
  <c r="H48" i="9"/>
  <c r="J48" i="9"/>
  <c r="I48" i="9"/>
  <c r="K48" i="9"/>
  <c r="L48" i="9"/>
  <c r="J40" i="9"/>
  <c r="K40" i="9" s="1"/>
  <c r="L40" i="9" s="1"/>
  <c r="C81" i="20" l="1"/>
  <c r="U80" i="20"/>
  <c r="V80" i="20" s="1"/>
  <c r="U80" i="19"/>
  <c r="V80" i="19" s="1"/>
  <c r="C81" i="19"/>
  <c r="C81" i="18"/>
  <c r="U80" i="18"/>
  <c r="V80" i="18" s="1"/>
  <c r="C82" i="17"/>
  <c r="U81" i="17"/>
  <c r="C81" i="16"/>
  <c r="U80" i="16"/>
  <c r="C82" i="15"/>
  <c r="U81" i="15"/>
  <c r="AC222" i="14"/>
  <c r="AD221" i="14"/>
  <c r="X221" i="14" s="1"/>
  <c r="U81" i="14"/>
  <c r="C82" i="14"/>
  <c r="I57" i="9"/>
  <c r="I59" i="9" s="1"/>
  <c r="L57" i="9"/>
  <c r="L59" i="9" s="1"/>
  <c r="H57" i="9"/>
  <c r="H59" i="9" s="1"/>
  <c r="K57" i="9"/>
  <c r="K59" i="9" s="1"/>
  <c r="J57" i="9"/>
  <c r="J59" i="9" s="1"/>
  <c r="U81" i="20" l="1"/>
  <c r="C82" i="20"/>
  <c r="C82" i="19"/>
  <c r="U81" i="19"/>
  <c r="C82" i="18"/>
  <c r="U81" i="18"/>
  <c r="C83" i="17"/>
  <c r="U82" i="17"/>
  <c r="C82" i="16"/>
  <c r="U81" i="16"/>
  <c r="C83" i="15"/>
  <c r="U82" i="15"/>
  <c r="U82" i="14"/>
  <c r="C83" i="14"/>
  <c r="AD222" i="14"/>
  <c r="X222" i="14" s="1"/>
  <c r="AC223" i="14"/>
  <c r="H92" i="9"/>
  <c r="H147" i="9" s="1"/>
  <c r="K92" i="9"/>
  <c r="K147" i="9" s="1"/>
  <c r="L92" i="9"/>
  <c r="L147" i="9" s="1"/>
  <c r="J92" i="9"/>
  <c r="J147" i="9" s="1"/>
  <c r="I92" i="9"/>
  <c r="I147" i="9" s="1"/>
  <c r="C83" i="20" l="1"/>
  <c r="U82" i="20"/>
  <c r="C83" i="19"/>
  <c r="U82" i="19"/>
  <c r="U82" i="18"/>
  <c r="C83" i="18"/>
  <c r="C84" i="17"/>
  <c r="U83" i="17"/>
  <c r="C83" i="16"/>
  <c r="U82" i="16"/>
  <c r="C84" i="15"/>
  <c r="U83" i="15"/>
  <c r="C84" i="14"/>
  <c r="U83" i="14"/>
  <c r="AC224" i="14"/>
  <c r="AD223" i="14"/>
  <c r="X223" i="14" s="1"/>
  <c r="U83" i="20" l="1"/>
  <c r="C84" i="20"/>
  <c r="U83" i="19"/>
  <c r="C84" i="19"/>
  <c r="C84" i="18"/>
  <c r="U83" i="18"/>
  <c r="U84" i="17"/>
  <c r="C85" i="17"/>
  <c r="U83" i="16"/>
  <c r="C84" i="16"/>
  <c r="U84" i="15"/>
  <c r="C85" i="15"/>
  <c r="AD224" i="14"/>
  <c r="X224" i="14" s="1"/>
  <c r="Y224" i="14" s="1"/>
  <c r="Q263" i="14" s="1"/>
  <c r="AC225" i="14"/>
  <c r="U84" i="14"/>
  <c r="C85" i="14"/>
  <c r="C85" i="20" l="1"/>
  <c r="U84" i="20"/>
  <c r="C85" i="19"/>
  <c r="U84" i="19"/>
  <c r="U84" i="18"/>
  <c r="C85" i="18"/>
  <c r="C86" i="17"/>
  <c r="U85" i="17"/>
  <c r="C85" i="16"/>
  <c r="U84" i="16"/>
  <c r="C86" i="15"/>
  <c r="U85" i="15"/>
  <c r="AD225" i="14"/>
  <c r="X225" i="14" s="1"/>
  <c r="AC226" i="14"/>
  <c r="U85" i="14"/>
  <c r="C86" i="14"/>
  <c r="U85" i="20" l="1"/>
  <c r="C86" i="20"/>
  <c r="U85" i="19"/>
  <c r="C86" i="19"/>
  <c r="C86" i="18"/>
  <c r="U85" i="18"/>
  <c r="C87" i="17"/>
  <c r="U86" i="17"/>
  <c r="C86" i="16"/>
  <c r="U85" i="16"/>
  <c r="C87" i="15"/>
  <c r="U86" i="15"/>
  <c r="AD226" i="14"/>
  <c r="X226" i="14" s="1"/>
  <c r="AC227" i="14"/>
  <c r="U86" i="14"/>
  <c r="C87" i="14"/>
  <c r="C87" i="20" l="1"/>
  <c r="U86" i="20"/>
  <c r="C87" i="19"/>
  <c r="U86" i="19"/>
  <c r="U86" i="18"/>
  <c r="C87" i="18"/>
  <c r="C88" i="17"/>
  <c r="U87" i="17"/>
  <c r="C87" i="16"/>
  <c r="U86" i="16"/>
  <c r="C88" i="15"/>
  <c r="U87" i="15"/>
  <c r="AD227" i="14"/>
  <c r="X227" i="14" s="1"/>
  <c r="AC228" i="14"/>
  <c r="C88" i="14"/>
  <c r="U87" i="14"/>
  <c r="U87" i="20" l="1"/>
  <c r="C88" i="20"/>
  <c r="C88" i="19"/>
  <c r="U87" i="19"/>
  <c r="C88" i="18"/>
  <c r="U87" i="18"/>
  <c r="U88" i="17"/>
  <c r="C89" i="17"/>
  <c r="U87" i="16"/>
  <c r="C88" i="16"/>
  <c r="U88" i="15"/>
  <c r="C89" i="15"/>
  <c r="U88" i="14"/>
  <c r="C89" i="14"/>
  <c r="AD228" i="14"/>
  <c r="X228" i="14" s="1"/>
  <c r="AC229" i="14"/>
  <c r="C89" i="20" l="1"/>
  <c r="U88" i="20"/>
  <c r="U88" i="19"/>
  <c r="C89" i="19"/>
  <c r="U88" i="18"/>
  <c r="C89" i="18"/>
  <c r="C90" i="17"/>
  <c r="U89" i="17"/>
  <c r="C89" i="16"/>
  <c r="U88" i="16"/>
  <c r="C90" i="15"/>
  <c r="U89" i="15"/>
  <c r="AD229" i="14"/>
  <c r="X229" i="14" s="1"/>
  <c r="AC230" i="14"/>
  <c r="U89" i="14"/>
  <c r="C90" i="14"/>
  <c r="U89" i="20" l="1"/>
  <c r="C90" i="20"/>
  <c r="C90" i="19"/>
  <c r="U89" i="19"/>
  <c r="C90" i="18"/>
  <c r="U89" i="18"/>
  <c r="C91" i="17"/>
  <c r="U90" i="17"/>
  <c r="C90" i="16"/>
  <c r="U89" i="16"/>
  <c r="C91" i="15"/>
  <c r="U90" i="15"/>
  <c r="AD230" i="14"/>
  <c r="X230" i="14" s="1"/>
  <c r="AC231" i="14"/>
  <c r="U90" i="14"/>
  <c r="C91" i="14"/>
  <c r="C91" i="20" l="1"/>
  <c r="U90" i="20"/>
  <c r="C91" i="19"/>
  <c r="U90" i="19"/>
  <c r="U90" i="18"/>
  <c r="C91" i="18"/>
  <c r="C92" i="17"/>
  <c r="U91" i="17"/>
  <c r="C91" i="16"/>
  <c r="U90" i="16"/>
  <c r="C92" i="15"/>
  <c r="U91" i="15"/>
  <c r="C92" i="14"/>
  <c r="U91" i="14"/>
  <c r="AD231" i="14"/>
  <c r="X231" i="14" s="1"/>
  <c r="AC232" i="14"/>
  <c r="U91" i="20" l="1"/>
  <c r="C92" i="20"/>
  <c r="C92" i="19"/>
  <c r="U91" i="19"/>
  <c r="C92" i="18"/>
  <c r="U91" i="18"/>
  <c r="U92" i="17"/>
  <c r="V92" i="17" s="1"/>
  <c r="C93" i="17"/>
  <c r="U91" i="16"/>
  <c r="C92" i="16"/>
  <c r="U92" i="15"/>
  <c r="C93" i="15"/>
  <c r="AD232" i="14"/>
  <c r="X232" i="14" s="1"/>
  <c r="AC233" i="14"/>
  <c r="U92" i="14"/>
  <c r="C93" i="14"/>
  <c r="C93" i="20" l="1"/>
  <c r="U92" i="20"/>
  <c r="V92" i="20" s="1"/>
  <c r="U92" i="19"/>
  <c r="V92" i="19" s="1"/>
  <c r="C93" i="19"/>
  <c r="C93" i="18"/>
  <c r="U92" i="18"/>
  <c r="V92" i="18" s="1"/>
  <c r="U93" i="17"/>
  <c r="C94" i="17"/>
  <c r="C93" i="16"/>
  <c r="U92" i="16"/>
  <c r="U93" i="15"/>
  <c r="C94" i="15"/>
  <c r="U93" i="14"/>
  <c r="C94" i="14"/>
  <c r="AD233" i="14"/>
  <c r="X233" i="14" s="1"/>
  <c r="AC234" i="14"/>
  <c r="C94" i="20" l="1"/>
  <c r="U93" i="20"/>
  <c r="U93" i="19"/>
  <c r="C94" i="19"/>
  <c r="C94" i="18"/>
  <c r="U93" i="18"/>
  <c r="C95" i="17"/>
  <c r="U94" i="17"/>
  <c r="C94" i="16"/>
  <c r="U93" i="16"/>
  <c r="C95" i="15"/>
  <c r="U94" i="15"/>
  <c r="AD234" i="14"/>
  <c r="X234" i="14" s="1"/>
  <c r="AC235" i="14"/>
  <c r="U94" i="14"/>
  <c r="C95" i="14"/>
  <c r="C95" i="20" l="1"/>
  <c r="U94" i="20"/>
  <c r="C95" i="19"/>
  <c r="U94" i="19"/>
  <c r="U94" i="18"/>
  <c r="C95" i="18"/>
  <c r="U95" i="17"/>
  <c r="C96" i="17"/>
  <c r="C95" i="16"/>
  <c r="U94" i="16"/>
  <c r="U95" i="15"/>
  <c r="C96" i="15"/>
  <c r="U95" i="14"/>
  <c r="C96" i="14"/>
  <c r="AD235" i="14"/>
  <c r="X235" i="14" s="1"/>
  <c r="AC236" i="14"/>
  <c r="U95" i="20" l="1"/>
  <c r="C96" i="20"/>
  <c r="U95" i="19"/>
  <c r="C96" i="19"/>
  <c r="U95" i="18"/>
  <c r="C96" i="18"/>
  <c r="C97" i="17"/>
  <c r="U96" i="17"/>
  <c r="C96" i="16"/>
  <c r="U95" i="16"/>
  <c r="C97" i="15"/>
  <c r="U96" i="15"/>
  <c r="U96" i="14"/>
  <c r="C97" i="14"/>
  <c r="AD236" i="14"/>
  <c r="X236" i="14" s="1"/>
  <c r="Y236" i="14" s="1"/>
  <c r="R263" i="14" s="1"/>
  <c r="AC237" i="14"/>
  <c r="U96" i="20" l="1"/>
  <c r="C97" i="20"/>
  <c r="C97" i="19"/>
  <c r="U96" i="19"/>
  <c r="C97" i="18"/>
  <c r="U96" i="18"/>
  <c r="U97" i="17"/>
  <c r="C98" i="17"/>
  <c r="C97" i="16"/>
  <c r="U96" i="16"/>
  <c r="U97" i="15"/>
  <c r="C98" i="15"/>
  <c r="U97" i="14"/>
  <c r="C98" i="14"/>
  <c r="AC238" i="14"/>
  <c r="AD237" i="14"/>
  <c r="X237" i="14" s="1"/>
  <c r="C98" i="20" l="1"/>
  <c r="U97" i="20"/>
  <c r="U97" i="19"/>
  <c r="C98" i="19"/>
  <c r="C98" i="18"/>
  <c r="U97" i="18"/>
  <c r="C99" i="17"/>
  <c r="U98" i="17"/>
  <c r="C98" i="16"/>
  <c r="U97" i="16"/>
  <c r="C99" i="15"/>
  <c r="U98" i="15"/>
  <c r="AD238" i="14"/>
  <c r="X238" i="14" s="1"/>
  <c r="AC239" i="14"/>
  <c r="U98" i="14"/>
  <c r="C99" i="14"/>
  <c r="C99" i="20" l="1"/>
  <c r="U98" i="20"/>
  <c r="C99" i="19"/>
  <c r="U98" i="19"/>
  <c r="U98" i="18"/>
  <c r="C99" i="18"/>
  <c r="U99" i="17"/>
  <c r="C100" i="17"/>
  <c r="C99" i="16"/>
  <c r="U98" i="16"/>
  <c r="U99" i="15"/>
  <c r="C100" i="15"/>
  <c r="AD239" i="14"/>
  <c r="X239" i="14" s="1"/>
  <c r="AC240" i="14"/>
  <c r="U99" i="14"/>
  <c r="C100" i="14"/>
  <c r="U99" i="20" l="1"/>
  <c r="C100" i="20"/>
  <c r="U99" i="19"/>
  <c r="C100" i="19"/>
  <c r="U99" i="18"/>
  <c r="C100" i="18"/>
  <c r="C101" i="17"/>
  <c r="U100" i="17"/>
  <c r="C100" i="16"/>
  <c r="U99" i="16"/>
  <c r="C101" i="15"/>
  <c r="U100" i="15"/>
  <c r="AD240" i="14"/>
  <c r="X240" i="14" s="1"/>
  <c r="AC241" i="14"/>
  <c r="U100" i="14"/>
  <c r="C101" i="14"/>
  <c r="U100" i="20" l="1"/>
  <c r="C101" i="20"/>
  <c r="C101" i="19"/>
  <c r="U100" i="19"/>
  <c r="C101" i="18"/>
  <c r="U100" i="18"/>
  <c r="U101" i="17"/>
  <c r="C102" i="17"/>
  <c r="C101" i="16"/>
  <c r="U100" i="16"/>
  <c r="U101" i="15"/>
  <c r="C102" i="15"/>
  <c r="AC242" i="14"/>
  <c r="AD241" i="14"/>
  <c r="X241" i="14" s="1"/>
  <c r="U101" i="14"/>
  <c r="C102" i="14"/>
  <c r="C102" i="20" l="1"/>
  <c r="U101" i="20"/>
  <c r="U101" i="19"/>
  <c r="C102" i="19"/>
  <c r="C102" i="18"/>
  <c r="U101" i="18"/>
  <c r="C103" i="17"/>
  <c r="U102" i="17"/>
  <c r="C102" i="16"/>
  <c r="U101" i="16"/>
  <c r="C103" i="15"/>
  <c r="U102" i="15"/>
  <c r="U102" i="14"/>
  <c r="C103" i="14"/>
  <c r="AD242" i="14"/>
  <c r="X242" i="14" s="1"/>
  <c r="AC243" i="14"/>
  <c r="C103" i="20" l="1"/>
  <c r="U102" i="20"/>
  <c r="C103" i="19"/>
  <c r="U102" i="19"/>
  <c r="U102" i="18"/>
  <c r="C103" i="18"/>
  <c r="U103" i="17"/>
  <c r="C104" i="17"/>
  <c r="C103" i="16"/>
  <c r="U102" i="16"/>
  <c r="U103" i="15"/>
  <c r="C104" i="15"/>
  <c r="AD243" i="14"/>
  <c r="X243" i="14" s="1"/>
  <c r="AC244" i="14"/>
  <c r="U103" i="14"/>
  <c r="C104" i="14"/>
  <c r="U103" i="20" l="1"/>
  <c r="C104" i="20"/>
  <c r="U103" i="19"/>
  <c r="C104" i="19"/>
  <c r="U103" i="18"/>
  <c r="C104" i="18"/>
  <c r="U104" i="17"/>
  <c r="V104" i="17" s="1"/>
  <c r="C105" i="17"/>
  <c r="C104" i="16"/>
  <c r="U103" i="16"/>
  <c r="U104" i="15"/>
  <c r="C105" i="15"/>
  <c r="U104" i="14"/>
  <c r="C105" i="14"/>
  <c r="AD244" i="14"/>
  <c r="X244" i="14" s="1"/>
  <c r="AC245" i="14"/>
  <c r="C105" i="20" l="1"/>
  <c r="U104" i="20"/>
  <c r="V104" i="20" s="1"/>
  <c r="U104" i="19"/>
  <c r="V104" i="19" s="1"/>
  <c r="C105" i="19"/>
  <c r="C105" i="18"/>
  <c r="U104" i="18"/>
  <c r="V104" i="18" s="1"/>
  <c r="C106" i="17"/>
  <c r="U105" i="17"/>
  <c r="C105" i="16"/>
  <c r="U104" i="16"/>
  <c r="C106" i="15"/>
  <c r="U105" i="15"/>
  <c r="AD245" i="14"/>
  <c r="X245" i="14" s="1"/>
  <c r="AC246" i="14"/>
  <c r="C106" i="14"/>
  <c r="U105" i="14"/>
  <c r="C106" i="20" l="1"/>
  <c r="U105" i="20"/>
  <c r="C106" i="19"/>
  <c r="U105" i="19"/>
  <c r="U105" i="18"/>
  <c r="C106" i="18"/>
  <c r="C107" i="17"/>
  <c r="U106" i="17"/>
  <c r="U105" i="16"/>
  <c r="C106" i="16"/>
  <c r="C107" i="15"/>
  <c r="U106" i="15"/>
  <c r="U106" i="14"/>
  <c r="C107" i="14"/>
  <c r="AD246" i="14"/>
  <c r="X246" i="14" s="1"/>
  <c r="AC247" i="14"/>
  <c r="C107" i="20" l="1"/>
  <c r="U106" i="20"/>
  <c r="C107" i="19"/>
  <c r="U106" i="19"/>
  <c r="U106" i="18"/>
  <c r="C107" i="18"/>
  <c r="C108" i="17"/>
  <c r="U107" i="17"/>
  <c r="C107" i="16"/>
  <c r="U106" i="16"/>
  <c r="C108" i="15"/>
  <c r="U107" i="15"/>
  <c r="C108" i="14"/>
  <c r="U107" i="14"/>
  <c r="AD247" i="14"/>
  <c r="X247" i="14" s="1"/>
  <c r="AC248" i="14"/>
  <c r="C108" i="20" l="1"/>
  <c r="U107" i="20"/>
  <c r="C108" i="19"/>
  <c r="U107" i="19"/>
  <c r="U107" i="18"/>
  <c r="C108" i="18"/>
  <c r="U108" i="17"/>
  <c r="C109" i="17"/>
  <c r="C108" i="16"/>
  <c r="U107" i="16"/>
  <c r="U108" i="15"/>
  <c r="C109" i="15"/>
  <c r="U108" i="14"/>
  <c r="C109" i="14"/>
  <c r="AD248" i="14"/>
  <c r="X248" i="14" s="1"/>
  <c r="Y248" i="14" s="1"/>
  <c r="S263" i="14" s="1"/>
  <c r="AC249" i="14"/>
  <c r="C109" i="20" l="1"/>
  <c r="U108" i="20"/>
  <c r="U108" i="19"/>
  <c r="C109" i="19"/>
  <c r="U108" i="18"/>
  <c r="C109" i="18"/>
  <c r="C110" i="17"/>
  <c r="U109" i="17"/>
  <c r="U108" i="16"/>
  <c r="C109" i="16"/>
  <c r="C110" i="15"/>
  <c r="U109" i="15"/>
  <c r="C110" i="14"/>
  <c r="U109" i="14"/>
  <c r="AD249" i="14"/>
  <c r="X249" i="14" s="1"/>
  <c r="AC250" i="14"/>
  <c r="C110" i="20" l="1"/>
  <c r="U109" i="20"/>
  <c r="C110" i="19"/>
  <c r="U109" i="19"/>
  <c r="U109" i="18"/>
  <c r="C110" i="18"/>
  <c r="C111" i="17"/>
  <c r="U110" i="17"/>
  <c r="U109" i="16"/>
  <c r="C110" i="16"/>
  <c r="C111" i="15"/>
  <c r="U110" i="15"/>
  <c r="AD250" i="14"/>
  <c r="X250" i="14" s="1"/>
  <c r="AC251" i="14"/>
  <c r="U110" i="14"/>
  <c r="C111" i="14"/>
  <c r="C111" i="20" l="1"/>
  <c r="U110" i="20"/>
  <c r="C111" i="19"/>
  <c r="U110" i="19"/>
  <c r="U110" i="18"/>
  <c r="C111" i="18"/>
  <c r="C112" i="17"/>
  <c r="U111" i="17"/>
  <c r="C111" i="16"/>
  <c r="U110" i="16"/>
  <c r="C112" i="15"/>
  <c r="U111" i="15"/>
  <c r="AD251" i="14"/>
  <c r="X251" i="14" s="1"/>
  <c r="AC252" i="14"/>
  <c r="C112" i="14"/>
  <c r="U111" i="14"/>
  <c r="C112" i="20" l="1"/>
  <c r="U111" i="20"/>
  <c r="C112" i="19"/>
  <c r="U111" i="19"/>
  <c r="U111" i="18"/>
  <c r="C112" i="18"/>
  <c r="U112" i="17"/>
  <c r="C113" i="17"/>
  <c r="C112" i="16"/>
  <c r="U111" i="16"/>
  <c r="U112" i="15"/>
  <c r="C113" i="15"/>
  <c r="U112" i="14"/>
  <c r="C113" i="14"/>
  <c r="AD252" i="14"/>
  <c r="X252" i="14" s="1"/>
  <c r="AC253" i="14"/>
  <c r="C113" i="20" l="1"/>
  <c r="U112" i="20"/>
  <c r="U112" i="19"/>
  <c r="C113" i="19"/>
  <c r="U112" i="18"/>
  <c r="C113" i="18"/>
  <c r="C114" i="17"/>
  <c r="U113" i="17"/>
  <c r="U112" i="16"/>
  <c r="C113" i="16"/>
  <c r="C114" i="15"/>
  <c r="U113" i="15"/>
  <c r="C114" i="14"/>
  <c r="U113" i="14"/>
  <c r="AD253" i="14"/>
  <c r="X253" i="14" s="1"/>
  <c r="AC254" i="14"/>
  <c r="C114" i="20" l="1"/>
  <c r="U113" i="20"/>
  <c r="C114" i="19"/>
  <c r="U113" i="19"/>
  <c r="U113" i="18"/>
  <c r="C114" i="18"/>
  <c r="C115" i="17"/>
  <c r="U114" i="17"/>
  <c r="U113" i="16"/>
  <c r="C114" i="16"/>
  <c r="C115" i="15"/>
  <c r="U114" i="15"/>
  <c r="AD254" i="14"/>
  <c r="X254" i="14" s="1"/>
  <c r="AC255" i="14"/>
  <c r="U114" i="14"/>
  <c r="C115" i="14"/>
  <c r="C115" i="20" l="1"/>
  <c r="U114" i="20"/>
  <c r="C115" i="19"/>
  <c r="U114" i="19"/>
  <c r="U114" i="18"/>
  <c r="C115" i="18"/>
  <c r="C116" i="17"/>
  <c r="U115" i="17"/>
  <c r="C115" i="16"/>
  <c r="U114" i="16"/>
  <c r="C116" i="15"/>
  <c r="U115" i="15"/>
  <c r="C116" i="14"/>
  <c r="U115" i="14"/>
  <c r="AD255" i="14"/>
  <c r="X255" i="14" s="1"/>
  <c r="AC256" i="14"/>
  <c r="C116" i="20" l="1"/>
  <c r="U115" i="20"/>
  <c r="C116" i="19"/>
  <c r="U115" i="19"/>
  <c r="U115" i="18"/>
  <c r="C116" i="18"/>
  <c r="U116" i="17"/>
  <c r="V116" i="17" s="1"/>
  <c r="C117" i="17"/>
  <c r="C116" i="16"/>
  <c r="U115" i="16"/>
  <c r="U116" i="15"/>
  <c r="C117" i="15"/>
  <c r="AD256" i="14"/>
  <c r="X256" i="14" s="1"/>
  <c r="AC257" i="14"/>
  <c r="U116" i="14"/>
  <c r="C117" i="14"/>
  <c r="C117" i="20" l="1"/>
  <c r="U116" i="20"/>
  <c r="V116" i="20" s="1"/>
  <c r="U116" i="19"/>
  <c r="V116" i="19" s="1"/>
  <c r="C117" i="19"/>
  <c r="C117" i="18"/>
  <c r="U116" i="18"/>
  <c r="V116" i="18" s="1"/>
  <c r="C118" i="17"/>
  <c r="U117" i="17"/>
  <c r="U116" i="16"/>
  <c r="C117" i="16"/>
  <c r="C118" i="15"/>
  <c r="U117" i="15"/>
  <c r="U117" i="14"/>
  <c r="C118" i="14"/>
  <c r="AD257" i="14"/>
  <c r="X257" i="14" s="1"/>
  <c r="AC258" i="14"/>
  <c r="C118" i="20" l="1"/>
  <c r="U117" i="20"/>
  <c r="C118" i="19"/>
  <c r="U117" i="19"/>
  <c r="C118" i="18"/>
  <c r="U117" i="18"/>
  <c r="C119" i="17"/>
  <c r="U118" i="17"/>
  <c r="U117" i="16"/>
  <c r="C118" i="16"/>
  <c r="C119" i="15"/>
  <c r="U118" i="15"/>
  <c r="U118" i="14"/>
  <c r="C119" i="14"/>
  <c r="AD258" i="14"/>
  <c r="X258" i="14" s="1"/>
  <c r="AC259" i="14"/>
  <c r="C119" i="20" l="1"/>
  <c r="U118" i="20"/>
  <c r="C119" i="19"/>
  <c r="U118" i="19"/>
  <c r="U118" i="18"/>
  <c r="C119" i="18"/>
  <c r="C120" i="17"/>
  <c r="U119" i="17"/>
  <c r="U118" i="16"/>
  <c r="C119" i="16"/>
  <c r="C120" i="15"/>
  <c r="U119" i="15"/>
  <c r="AC260" i="14"/>
  <c r="AD260" i="14" s="1"/>
  <c r="X260" i="14" s="1"/>
  <c r="AD259" i="14"/>
  <c r="X259" i="14" s="1"/>
  <c r="U119" i="14"/>
  <c r="C120" i="14"/>
  <c r="C120" i="20" l="1"/>
  <c r="U119" i="20"/>
  <c r="C120" i="19"/>
  <c r="U119" i="19"/>
  <c r="U119" i="18"/>
  <c r="C120" i="18"/>
  <c r="U120" i="17"/>
  <c r="C121" i="17"/>
  <c r="U119" i="16"/>
  <c r="C120" i="16"/>
  <c r="C121" i="15"/>
  <c r="U120" i="15"/>
  <c r="U120" i="14"/>
  <c r="C121" i="14"/>
  <c r="Y260" i="14"/>
  <c r="T263" i="14" s="1"/>
  <c r="U120" i="20" l="1"/>
  <c r="C121" i="20"/>
  <c r="U120" i="19"/>
  <c r="C121" i="19"/>
  <c r="U120" i="18"/>
  <c r="C121" i="18"/>
  <c r="U121" i="17"/>
  <c r="C122" i="17"/>
  <c r="U120" i="16"/>
  <c r="C121" i="16"/>
  <c r="C122" i="15"/>
  <c r="U121" i="15"/>
  <c r="U121" i="14"/>
  <c r="C122" i="14"/>
  <c r="C122" i="20" l="1"/>
  <c r="U121" i="20"/>
  <c r="U121" i="19"/>
  <c r="C122" i="19"/>
  <c r="C122" i="18"/>
  <c r="U121" i="18"/>
  <c r="U122" i="17"/>
  <c r="C123" i="17"/>
  <c r="U121" i="16"/>
  <c r="C122" i="16"/>
  <c r="C123" i="15"/>
  <c r="U122" i="15"/>
  <c r="U122" i="14"/>
  <c r="C123" i="14"/>
  <c r="C123" i="20" l="1"/>
  <c r="U122" i="20"/>
  <c r="U122" i="19"/>
  <c r="C123" i="19"/>
  <c r="C123" i="18"/>
  <c r="U122" i="18"/>
  <c r="U123" i="17"/>
  <c r="C124" i="17"/>
  <c r="U122" i="16"/>
  <c r="C123" i="16"/>
  <c r="C124" i="15"/>
  <c r="U123" i="15"/>
  <c r="U123" i="14"/>
  <c r="C124" i="14"/>
  <c r="U123" i="20" l="1"/>
  <c r="C124" i="20"/>
  <c r="U123" i="19"/>
  <c r="C124" i="19"/>
  <c r="U123" i="18"/>
  <c r="C124" i="18"/>
  <c r="U124" i="17"/>
  <c r="C125" i="17"/>
  <c r="U123" i="16"/>
  <c r="C124" i="16"/>
  <c r="C125" i="15"/>
  <c r="U124" i="15"/>
  <c r="U124" i="14"/>
  <c r="C125" i="14"/>
  <c r="U124" i="20" l="1"/>
  <c r="C125" i="20"/>
  <c r="U124" i="19"/>
  <c r="C125" i="19"/>
  <c r="U124" i="18"/>
  <c r="C125" i="18"/>
  <c r="U125" i="17"/>
  <c r="C126" i="17"/>
  <c r="U124" i="16"/>
  <c r="C125" i="16"/>
  <c r="C126" i="15"/>
  <c r="U125" i="15"/>
  <c r="U125" i="14"/>
  <c r="C126" i="14"/>
  <c r="C126" i="20" l="1"/>
  <c r="U125" i="20"/>
  <c r="U125" i="19"/>
  <c r="C126" i="19"/>
  <c r="C126" i="18"/>
  <c r="U125" i="18"/>
  <c r="U126" i="17"/>
  <c r="C127" i="17"/>
  <c r="U125" i="16"/>
  <c r="C126" i="16"/>
  <c r="C127" i="15"/>
  <c r="U126" i="15"/>
  <c r="U126" i="14"/>
  <c r="C127" i="14"/>
  <c r="C127" i="20" l="1"/>
  <c r="U126" i="20"/>
  <c r="U126" i="19"/>
  <c r="C127" i="19"/>
  <c r="U126" i="18"/>
  <c r="C127" i="18"/>
  <c r="U127" i="17"/>
  <c r="C128" i="17"/>
  <c r="U126" i="16"/>
  <c r="C127" i="16"/>
  <c r="C128" i="15"/>
  <c r="U127" i="15"/>
  <c r="U127" i="14"/>
  <c r="C128" i="14"/>
  <c r="C128" i="20" l="1"/>
  <c r="U127" i="20"/>
  <c r="U127" i="19"/>
  <c r="C128" i="19"/>
  <c r="U127" i="18"/>
  <c r="C128" i="18"/>
  <c r="U128" i="17"/>
  <c r="V128" i="17" s="1"/>
  <c r="C129" i="17"/>
  <c r="U127" i="16"/>
  <c r="C128" i="16"/>
  <c r="U128" i="15"/>
  <c r="C129" i="15"/>
  <c r="U128" i="14"/>
  <c r="C129" i="14"/>
  <c r="C129" i="20" l="1"/>
  <c r="U128" i="20"/>
  <c r="V128" i="20" s="1"/>
  <c r="U128" i="19"/>
  <c r="V128" i="19" s="1"/>
  <c r="C129" i="19"/>
  <c r="C129" i="18"/>
  <c r="U128" i="18"/>
  <c r="V128" i="18" s="1"/>
  <c r="C130" i="17"/>
  <c r="U129" i="17"/>
  <c r="U128" i="16"/>
  <c r="C129" i="16"/>
  <c r="C130" i="15"/>
  <c r="U129" i="15"/>
  <c r="C130" i="14"/>
  <c r="U129" i="14"/>
  <c r="U129" i="20" l="1"/>
  <c r="C130" i="20"/>
  <c r="C130" i="19"/>
  <c r="U129" i="19"/>
  <c r="C130" i="18"/>
  <c r="U129" i="18"/>
  <c r="U130" i="17"/>
  <c r="C131" i="17"/>
  <c r="C130" i="16"/>
  <c r="U129" i="16"/>
  <c r="C131" i="15"/>
  <c r="U130" i="15"/>
  <c r="U130" i="14"/>
  <c r="C131" i="14"/>
  <c r="C131" i="20" l="1"/>
  <c r="U130" i="20"/>
  <c r="U130" i="19"/>
  <c r="C131" i="19"/>
  <c r="U130" i="18"/>
  <c r="C131" i="18"/>
  <c r="U131" i="17"/>
  <c r="C132" i="17"/>
  <c r="C131" i="16"/>
  <c r="U130" i="16"/>
  <c r="U131" i="15"/>
  <c r="C132" i="15"/>
  <c r="U131" i="14"/>
  <c r="C132" i="14"/>
  <c r="U131" i="20" l="1"/>
  <c r="C132" i="20"/>
  <c r="C132" i="19"/>
  <c r="U131" i="19"/>
  <c r="C132" i="18"/>
  <c r="U131" i="18"/>
  <c r="C133" i="17"/>
  <c r="U132" i="17"/>
  <c r="U131" i="16"/>
  <c r="C132" i="16"/>
  <c r="C133" i="15"/>
  <c r="U132" i="15"/>
  <c r="U132" i="14"/>
  <c r="C133" i="14"/>
  <c r="C133" i="20" l="1"/>
  <c r="U132" i="20"/>
  <c r="U132" i="19"/>
  <c r="C133" i="19"/>
  <c r="U132" i="18"/>
  <c r="C133" i="18"/>
  <c r="C134" i="17"/>
  <c r="U133" i="17"/>
  <c r="U132" i="16"/>
  <c r="C133" i="16"/>
  <c r="C134" i="15"/>
  <c r="U133" i="15"/>
  <c r="C134" i="14"/>
  <c r="U133" i="14"/>
  <c r="U133" i="20" l="1"/>
  <c r="C134" i="20"/>
  <c r="C134" i="19"/>
  <c r="U133" i="19"/>
  <c r="C134" i="18"/>
  <c r="U133" i="18"/>
  <c r="U134" i="17"/>
  <c r="C135" i="17"/>
  <c r="C134" i="16"/>
  <c r="U133" i="16"/>
  <c r="C135" i="15"/>
  <c r="U134" i="15"/>
  <c r="U134" i="14"/>
  <c r="C135" i="14"/>
  <c r="C135" i="20" l="1"/>
  <c r="U134" i="20"/>
  <c r="U134" i="19"/>
  <c r="C135" i="19"/>
  <c r="U134" i="18"/>
  <c r="C135" i="18"/>
  <c r="C136" i="17"/>
  <c r="U135" i="17"/>
  <c r="C135" i="16"/>
  <c r="U134" i="16"/>
  <c r="U135" i="15"/>
  <c r="C136" i="15"/>
  <c r="U135" i="14"/>
  <c r="C136" i="14"/>
  <c r="U135" i="20" l="1"/>
  <c r="C136" i="20"/>
  <c r="C136" i="19"/>
  <c r="U135" i="19"/>
  <c r="C136" i="18"/>
  <c r="U135" i="18"/>
  <c r="C137" i="17"/>
  <c r="U136" i="17"/>
  <c r="U135" i="16"/>
  <c r="C136" i="16"/>
  <c r="C137" i="15"/>
  <c r="U136" i="15"/>
  <c r="U136" i="14"/>
  <c r="C137" i="14"/>
  <c r="C137" i="20" l="1"/>
  <c r="U136" i="20"/>
  <c r="U136" i="19"/>
  <c r="C137" i="19"/>
  <c r="U136" i="18"/>
  <c r="C137" i="18"/>
  <c r="C138" i="17"/>
  <c r="U137" i="17"/>
  <c r="U136" i="16"/>
  <c r="C137" i="16"/>
  <c r="C138" i="15"/>
  <c r="U137" i="15"/>
  <c r="C138" i="14"/>
  <c r="U137" i="14"/>
  <c r="U137" i="20" l="1"/>
  <c r="C138" i="20"/>
  <c r="C138" i="19"/>
  <c r="U137" i="19"/>
  <c r="C138" i="18"/>
  <c r="U137" i="18"/>
  <c r="U138" i="17"/>
  <c r="C139" i="17"/>
  <c r="C138" i="16"/>
  <c r="U137" i="16"/>
  <c r="C139" i="15"/>
  <c r="U138" i="15"/>
  <c r="U138" i="14"/>
  <c r="C139" i="14"/>
  <c r="C139" i="20" l="1"/>
  <c r="U138" i="20"/>
  <c r="U138" i="19"/>
  <c r="C139" i="19"/>
  <c r="U138" i="18"/>
  <c r="C139" i="18"/>
  <c r="U139" i="17"/>
  <c r="C140" i="17"/>
  <c r="C139" i="16"/>
  <c r="U138" i="16"/>
  <c r="U139" i="15"/>
  <c r="C140" i="15"/>
  <c r="U139" i="14"/>
  <c r="C140" i="14"/>
  <c r="U139" i="20" l="1"/>
  <c r="C140" i="20"/>
  <c r="C140" i="19"/>
  <c r="U139" i="19"/>
  <c r="C140" i="18"/>
  <c r="U139" i="18"/>
  <c r="U140" i="17"/>
  <c r="V140" i="17" s="1"/>
  <c r="C141" i="17"/>
  <c r="C140" i="16"/>
  <c r="U139" i="16"/>
  <c r="C141" i="15"/>
  <c r="U140" i="15"/>
  <c r="C141" i="14"/>
  <c r="U140" i="14"/>
  <c r="C141" i="20" l="1"/>
  <c r="U140" i="20"/>
  <c r="V140" i="20" s="1"/>
  <c r="U140" i="19"/>
  <c r="V140" i="19" s="1"/>
  <c r="C141" i="19"/>
  <c r="C141" i="18"/>
  <c r="U140" i="18"/>
  <c r="V140" i="18" s="1"/>
  <c r="C142" i="17"/>
  <c r="U141" i="17"/>
  <c r="C141" i="16"/>
  <c r="U140" i="16"/>
  <c r="C142" i="15"/>
  <c r="U141" i="15"/>
  <c r="U141" i="14"/>
  <c r="C142" i="14"/>
  <c r="U141" i="20" l="1"/>
  <c r="C142" i="20"/>
  <c r="U141" i="19"/>
  <c r="C142" i="19"/>
  <c r="U141" i="18"/>
  <c r="C142" i="18"/>
  <c r="U142" i="17"/>
  <c r="C143" i="17"/>
  <c r="C142" i="16"/>
  <c r="U141" i="16"/>
  <c r="C143" i="15"/>
  <c r="U142" i="15"/>
  <c r="U142" i="14"/>
  <c r="C143" i="14"/>
  <c r="C143" i="20" l="1"/>
  <c r="U142" i="20"/>
  <c r="U142" i="19"/>
  <c r="C143" i="19"/>
  <c r="U142" i="18"/>
  <c r="C143" i="18"/>
  <c r="C144" i="17"/>
  <c r="U143" i="17"/>
  <c r="C143" i="16"/>
  <c r="U142" i="16"/>
  <c r="C144" i="15"/>
  <c r="U143" i="15"/>
  <c r="U143" i="14"/>
  <c r="C144" i="14"/>
  <c r="C144" i="20" l="1"/>
  <c r="U143" i="20"/>
  <c r="U143" i="19"/>
  <c r="C144" i="19"/>
  <c r="C144" i="18"/>
  <c r="U143" i="18"/>
  <c r="U144" i="17"/>
  <c r="C145" i="17"/>
  <c r="C144" i="16"/>
  <c r="U143" i="16"/>
  <c r="C145" i="15"/>
  <c r="U144" i="15"/>
  <c r="U144" i="14"/>
  <c r="C145" i="14"/>
  <c r="U144" i="20" l="1"/>
  <c r="C145" i="20"/>
  <c r="U144" i="19"/>
  <c r="C145" i="19"/>
  <c r="C145" i="18"/>
  <c r="U144" i="18"/>
  <c r="C146" i="17"/>
  <c r="U145" i="17"/>
  <c r="C145" i="16"/>
  <c r="U144" i="16"/>
  <c r="C146" i="15"/>
  <c r="U145" i="15"/>
  <c r="U145" i="14"/>
  <c r="C146" i="14"/>
  <c r="C146" i="20" l="1"/>
  <c r="U145" i="20"/>
  <c r="U145" i="19"/>
  <c r="C146" i="19"/>
  <c r="U145" i="18"/>
  <c r="C146" i="18"/>
  <c r="U146" i="17"/>
  <c r="C147" i="17"/>
  <c r="C146" i="16"/>
  <c r="U145" i="16"/>
  <c r="C147" i="15"/>
  <c r="U146" i="15"/>
  <c r="U146" i="14"/>
  <c r="C147" i="14"/>
  <c r="C147" i="20" l="1"/>
  <c r="U146" i="20"/>
  <c r="U146" i="19"/>
  <c r="C147" i="19"/>
  <c r="U146" i="18"/>
  <c r="C147" i="18"/>
  <c r="C148" i="17"/>
  <c r="U147" i="17"/>
  <c r="C147" i="16"/>
  <c r="U146" i="16"/>
  <c r="C148" i="15"/>
  <c r="U147" i="15"/>
  <c r="U147" i="14"/>
  <c r="C148" i="14"/>
  <c r="C148" i="20" l="1"/>
  <c r="U147" i="20"/>
  <c r="U147" i="19"/>
  <c r="C148" i="19"/>
  <c r="C148" i="18"/>
  <c r="U147" i="18"/>
  <c r="U148" i="17"/>
  <c r="C149" i="17"/>
  <c r="C148" i="16"/>
  <c r="U147" i="16"/>
  <c r="C149" i="15"/>
  <c r="U148" i="15"/>
  <c r="U148" i="14"/>
  <c r="C149" i="14"/>
  <c r="U148" i="20" l="1"/>
  <c r="C149" i="20"/>
  <c r="U148" i="19"/>
  <c r="C149" i="19"/>
  <c r="C149" i="18"/>
  <c r="U148" i="18"/>
  <c r="C150" i="17"/>
  <c r="U149" i="17"/>
  <c r="C149" i="16"/>
  <c r="U148" i="16"/>
  <c r="C150" i="15"/>
  <c r="U149" i="15"/>
  <c r="U149" i="14"/>
  <c r="C150" i="14"/>
  <c r="C150" i="20" l="1"/>
  <c r="U149" i="20"/>
  <c r="U149" i="19"/>
  <c r="C150" i="19"/>
  <c r="U149" i="18"/>
  <c r="C150" i="18"/>
  <c r="U150" i="17"/>
  <c r="C151" i="17"/>
  <c r="C150" i="16"/>
  <c r="U149" i="16"/>
  <c r="C151" i="15"/>
  <c r="U150" i="15"/>
  <c r="U150" i="14"/>
  <c r="C151" i="14"/>
  <c r="C151" i="20" l="1"/>
  <c r="U150" i="20"/>
  <c r="U150" i="19"/>
  <c r="C151" i="19"/>
  <c r="U150" i="18"/>
  <c r="C151" i="18"/>
  <c r="C152" i="17"/>
  <c r="U151" i="17"/>
  <c r="C151" i="16"/>
  <c r="U150" i="16"/>
  <c r="C152" i="15"/>
  <c r="U151" i="15"/>
  <c r="U151" i="14"/>
  <c r="C152" i="14"/>
  <c r="U151" i="20" l="1"/>
  <c r="C152" i="20"/>
  <c r="U151" i="19"/>
  <c r="C152" i="19"/>
  <c r="C152" i="18"/>
  <c r="U151" i="18"/>
  <c r="U152" i="17"/>
  <c r="V152" i="17" s="1"/>
  <c r="C153" i="17"/>
  <c r="C152" i="16"/>
  <c r="U151" i="16"/>
  <c r="U152" i="15"/>
  <c r="C153" i="15"/>
  <c r="U152" i="14"/>
  <c r="C153" i="14"/>
  <c r="C153" i="20" l="1"/>
  <c r="U152" i="20"/>
  <c r="V152" i="20" s="1"/>
  <c r="C153" i="19"/>
  <c r="U152" i="19"/>
  <c r="V152" i="19" s="1"/>
  <c r="U152" i="18"/>
  <c r="V152" i="18" s="1"/>
  <c r="C153" i="18"/>
  <c r="U153" i="17"/>
  <c r="C154" i="17"/>
  <c r="C153" i="16"/>
  <c r="U152" i="16"/>
  <c r="U153" i="15"/>
  <c r="C154" i="15"/>
  <c r="C154" i="14"/>
  <c r="U153" i="14"/>
  <c r="C154" i="20" l="1"/>
  <c r="U153" i="20"/>
  <c r="U153" i="19"/>
  <c r="C154" i="19"/>
  <c r="U153" i="18"/>
  <c r="C154" i="18"/>
  <c r="U154" i="17"/>
  <c r="C155" i="17"/>
  <c r="C154" i="16"/>
  <c r="U153" i="16"/>
  <c r="C155" i="15"/>
  <c r="U154" i="15"/>
  <c r="U154" i="14"/>
  <c r="C155" i="14"/>
  <c r="C155" i="20" l="1"/>
  <c r="U154" i="20"/>
  <c r="C155" i="19"/>
  <c r="U154" i="19"/>
  <c r="U154" i="18"/>
  <c r="C155" i="18"/>
  <c r="C156" i="17"/>
  <c r="U155" i="17"/>
  <c r="C155" i="16"/>
  <c r="U154" i="16"/>
  <c r="C156" i="15"/>
  <c r="U155" i="15"/>
  <c r="C156" i="14"/>
  <c r="U155" i="14"/>
  <c r="C156" i="20" l="1"/>
  <c r="U155" i="20"/>
  <c r="U155" i="19"/>
  <c r="C156" i="19"/>
  <c r="U155" i="18"/>
  <c r="C156" i="18"/>
  <c r="C157" i="17"/>
  <c r="U156" i="17"/>
  <c r="U155" i="16"/>
  <c r="C156" i="16"/>
  <c r="C157" i="15"/>
  <c r="U156" i="15"/>
  <c r="U156" i="14"/>
  <c r="C157" i="14"/>
  <c r="C157" i="20" l="1"/>
  <c r="U156" i="20"/>
  <c r="C157" i="19"/>
  <c r="U156" i="19"/>
  <c r="U156" i="18"/>
  <c r="C157" i="18"/>
  <c r="C158" i="17"/>
  <c r="U157" i="17"/>
  <c r="C157" i="16"/>
  <c r="U156" i="16"/>
  <c r="U157" i="15"/>
  <c r="C158" i="15"/>
  <c r="C158" i="14"/>
  <c r="U157" i="14"/>
  <c r="C158" i="20" l="1"/>
  <c r="U157" i="20"/>
  <c r="U157" i="19"/>
  <c r="C158" i="19"/>
  <c r="U157" i="18"/>
  <c r="C158" i="18"/>
  <c r="C159" i="17"/>
  <c r="U158" i="17"/>
  <c r="C158" i="16"/>
  <c r="U157" i="16"/>
  <c r="C159" i="15"/>
  <c r="U158" i="15"/>
  <c r="U158" i="14"/>
  <c r="C159" i="14"/>
  <c r="C159" i="20" l="1"/>
  <c r="U158" i="20"/>
  <c r="C159" i="19"/>
  <c r="U158" i="19"/>
  <c r="U158" i="18"/>
  <c r="C159" i="18"/>
  <c r="U159" i="17"/>
  <c r="C160" i="17"/>
  <c r="C159" i="16"/>
  <c r="U158" i="16"/>
  <c r="C160" i="15"/>
  <c r="U159" i="15"/>
  <c r="U159" i="14"/>
  <c r="C160" i="14"/>
  <c r="C160" i="20" l="1"/>
  <c r="U159" i="20"/>
  <c r="U159" i="19"/>
  <c r="C160" i="19"/>
  <c r="U159" i="18"/>
  <c r="C160" i="18"/>
  <c r="U160" i="17"/>
  <c r="C161" i="17"/>
  <c r="U159" i="16"/>
  <c r="C160" i="16"/>
  <c r="C161" i="15"/>
  <c r="U160" i="15"/>
  <c r="C161" i="14"/>
  <c r="U160" i="14"/>
  <c r="C161" i="20" l="1"/>
  <c r="U160" i="20"/>
  <c r="C161" i="19"/>
  <c r="U160" i="19"/>
  <c r="U160" i="18"/>
  <c r="C161" i="18"/>
  <c r="C162" i="17"/>
  <c r="U161" i="17"/>
  <c r="C161" i="16"/>
  <c r="U160" i="16"/>
  <c r="U161" i="15"/>
  <c r="C162" i="15"/>
  <c r="U161" i="14"/>
  <c r="C162" i="14"/>
  <c r="C162" i="20" l="1"/>
  <c r="U161" i="20"/>
  <c r="U161" i="19"/>
  <c r="C162" i="19"/>
  <c r="U161" i="18"/>
  <c r="C162" i="18"/>
  <c r="C163" i="17"/>
  <c r="U162" i="17"/>
  <c r="C162" i="16"/>
  <c r="U161" i="16"/>
  <c r="C163" i="15"/>
  <c r="U162" i="15"/>
  <c r="C163" i="14"/>
  <c r="U162" i="14"/>
  <c r="C163" i="20" l="1"/>
  <c r="U162" i="20"/>
  <c r="C163" i="19"/>
  <c r="U162" i="19"/>
  <c r="U162" i="18"/>
  <c r="C163" i="18"/>
  <c r="U163" i="17"/>
  <c r="C164" i="17"/>
  <c r="C163" i="16"/>
  <c r="U162" i="16"/>
  <c r="C164" i="15"/>
  <c r="U163" i="15"/>
  <c r="U163" i="14"/>
  <c r="C164" i="14"/>
  <c r="C164" i="20" l="1"/>
  <c r="U163" i="20"/>
  <c r="U163" i="19"/>
  <c r="C164" i="19"/>
  <c r="U163" i="18"/>
  <c r="C164" i="18"/>
  <c r="U164" i="17"/>
  <c r="V164" i="17" s="1"/>
  <c r="C165" i="17"/>
  <c r="U163" i="16"/>
  <c r="C164" i="16"/>
  <c r="C165" i="15"/>
  <c r="U164" i="15"/>
  <c r="C165" i="14"/>
  <c r="U164" i="14"/>
  <c r="C165" i="20" l="1"/>
  <c r="U164" i="20"/>
  <c r="V164" i="20" s="1"/>
  <c r="C165" i="19"/>
  <c r="U164" i="19"/>
  <c r="V164" i="19" s="1"/>
  <c r="C165" i="18"/>
  <c r="U164" i="18"/>
  <c r="V164" i="18" s="1"/>
  <c r="C166" i="17"/>
  <c r="U165" i="17"/>
  <c r="C165" i="16"/>
  <c r="U164" i="16"/>
  <c r="C166" i="15"/>
  <c r="U165" i="15"/>
  <c r="C166" i="14"/>
  <c r="U165" i="14"/>
  <c r="C166" i="20" l="1"/>
  <c r="U165" i="20"/>
  <c r="C166" i="19"/>
  <c r="U165" i="19"/>
  <c r="C166" i="18"/>
  <c r="U165" i="18"/>
  <c r="C167" i="17"/>
  <c r="U166" i="17"/>
  <c r="C166" i="16"/>
  <c r="U165" i="16"/>
  <c r="C167" i="15"/>
  <c r="U166" i="15"/>
  <c r="C167" i="14"/>
  <c r="U166" i="14"/>
  <c r="C167" i="20" l="1"/>
  <c r="U166" i="20"/>
  <c r="C167" i="19"/>
  <c r="U166" i="19"/>
  <c r="U166" i="18"/>
  <c r="C167" i="18"/>
  <c r="C168" i="17"/>
  <c r="U167" i="17"/>
  <c r="C167" i="16"/>
  <c r="U166" i="16"/>
  <c r="C168" i="15"/>
  <c r="U167" i="15"/>
  <c r="C168" i="14"/>
  <c r="U167" i="14"/>
  <c r="C168" i="20" l="1"/>
  <c r="U167" i="20"/>
  <c r="C168" i="19"/>
  <c r="U167" i="19"/>
  <c r="U167" i="18"/>
  <c r="C168" i="18"/>
  <c r="C169" i="17"/>
  <c r="U168" i="17"/>
  <c r="C168" i="16"/>
  <c r="U167" i="16"/>
  <c r="U168" i="15"/>
  <c r="C169" i="15"/>
  <c r="C169" i="14"/>
  <c r="U168" i="14"/>
  <c r="U168" i="20" l="1"/>
  <c r="C169" i="20"/>
  <c r="C169" i="19"/>
  <c r="U168" i="19"/>
  <c r="C169" i="18"/>
  <c r="U168" i="18"/>
  <c r="C170" i="17"/>
  <c r="U169" i="17"/>
  <c r="C169" i="16"/>
  <c r="U168" i="16"/>
  <c r="U169" i="15"/>
  <c r="C170" i="15"/>
  <c r="C170" i="14"/>
  <c r="U169" i="14"/>
  <c r="U169" i="20" l="1"/>
  <c r="C170" i="20"/>
  <c r="C170" i="19"/>
  <c r="U169" i="19"/>
  <c r="C170" i="18"/>
  <c r="U169" i="18"/>
  <c r="C171" i="17"/>
  <c r="U170" i="17"/>
  <c r="C170" i="16"/>
  <c r="U169" i="16"/>
  <c r="U170" i="15"/>
  <c r="C171" i="15"/>
  <c r="C171" i="14"/>
  <c r="U170" i="14"/>
  <c r="C171" i="20" l="1"/>
  <c r="U170" i="20"/>
  <c r="C171" i="19"/>
  <c r="U170" i="19"/>
  <c r="U170" i="18"/>
  <c r="C171" i="18"/>
  <c r="C172" i="17"/>
  <c r="U171" i="17"/>
  <c r="C171" i="16"/>
  <c r="U170" i="16"/>
  <c r="U171" i="15"/>
  <c r="C172" i="15"/>
  <c r="C172" i="14"/>
  <c r="U171" i="14"/>
  <c r="C172" i="20" l="1"/>
  <c r="U171" i="20"/>
  <c r="C172" i="19"/>
  <c r="U171" i="19"/>
  <c r="C172" i="18"/>
  <c r="U171" i="18"/>
  <c r="C173" i="17"/>
  <c r="U172" i="17"/>
  <c r="U171" i="16"/>
  <c r="C172" i="16"/>
  <c r="U172" i="15"/>
  <c r="C173" i="15"/>
  <c r="C173" i="14"/>
  <c r="U172" i="14"/>
  <c r="U172" i="20" l="1"/>
  <c r="C173" i="20"/>
  <c r="C173" i="19"/>
  <c r="U172" i="19"/>
  <c r="U172" i="18"/>
  <c r="C173" i="18"/>
  <c r="C174" i="17"/>
  <c r="U173" i="17"/>
  <c r="U172" i="16"/>
  <c r="C173" i="16"/>
  <c r="U173" i="15"/>
  <c r="C174" i="15"/>
  <c r="C174" i="14"/>
  <c r="U173" i="14"/>
  <c r="C174" i="20" l="1"/>
  <c r="U173" i="20"/>
  <c r="C174" i="19"/>
  <c r="U173" i="19"/>
  <c r="U173" i="18"/>
  <c r="C174" i="18"/>
  <c r="C175" i="17"/>
  <c r="U174" i="17"/>
  <c r="U173" i="16"/>
  <c r="C174" i="16"/>
  <c r="U174" i="15"/>
  <c r="C175" i="15"/>
  <c r="C175" i="14"/>
  <c r="U174" i="14"/>
  <c r="C175" i="20" l="1"/>
  <c r="U174" i="20"/>
  <c r="C175" i="19"/>
  <c r="U174" i="19"/>
  <c r="C175" i="18"/>
  <c r="U174" i="18"/>
  <c r="C176" i="17"/>
  <c r="U175" i="17"/>
  <c r="U174" i="16"/>
  <c r="C175" i="16"/>
  <c r="U175" i="15"/>
  <c r="C176" i="15"/>
  <c r="C176" i="14"/>
  <c r="U175" i="14"/>
  <c r="C176" i="20" l="1"/>
  <c r="U175" i="20"/>
  <c r="C176" i="19"/>
  <c r="U175" i="19"/>
  <c r="C176" i="18"/>
  <c r="U175" i="18"/>
  <c r="C177" i="17"/>
  <c r="U176" i="17"/>
  <c r="V176" i="17" s="1"/>
  <c r="U175" i="16"/>
  <c r="C176" i="16"/>
  <c r="U176" i="15"/>
  <c r="C177" i="15"/>
  <c r="C177" i="14"/>
  <c r="U176" i="14"/>
  <c r="C177" i="20" l="1"/>
  <c r="U176" i="20"/>
  <c r="V176" i="20" s="1"/>
  <c r="C177" i="19"/>
  <c r="U176" i="19"/>
  <c r="V176" i="19" s="1"/>
  <c r="C177" i="18"/>
  <c r="U176" i="18"/>
  <c r="V176" i="18" s="1"/>
  <c r="U177" i="17"/>
  <c r="C178" i="17"/>
  <c r="U176" i="16"/>
  <c r="C177" i="16"/>
  <c r="C178" i="15"/>
  <c r="U177" i="15"/>
  <c r="U177" i="14"/>
  <c r="C178" i="14"/>
  <c r="U177" i="20" l="1"/>
  <c r="C178" i="20"/>
  <c r="U177" i="19"/>
  <c r="C178" i="19"/>
  <c r="U177" i="18"/>
  <c r="C178" i="18"/>
  <c r="C179" i="17"/>
  <c r="U178" i="17"/>
  <c r="U177" i="16"/>
  <c r="C178" i="16"/>
  <c r="U178" i="15"/>
  <c r="C179" i="15"/>
  <c r="C179" i="14"/>
  <c r="U178" i="14"/>
  <c r="C179" i="20" l="1"/>
  <c r="U178" i="20"/>
  <c r="C179" i="19"/>
  <c r="U178" i="19"/>
  <c r="C179" i="18"/>
  <c r="U178" i="18"/>
  <c r="C180" i="17"/>
  <c r="U179" i="17"/>
  <c r="C179" i="16"/>
  <c r="U178" i="16"/>
  <c r="C180" i="15"/>
  <c r="U179" i="15"/>
  <c r="U179" i="14"/>
  <c r="C180" i="14"/>
  <c r="U179" i="20" l="1"/>
  <c r="C180" i="20"/>
  <c r="U179" i="19"/>
  <c r="C180" i="19"/>
  <c r="U179" i="18"/>
  <c r="C180" i="18"/>
  <c r="U180" i="17"/>
  <c r="C181" i="17"/>
  <c r="C180" i="16"/>
  <c r="U179" i="16"/>
  <c r="C181" i="15"/>
  <c r="U180" i="15"/>
  <c r="C181" i="14"/>
  <c r="U180" i="14"/>
  <c r="C181" i="20" l="1"/>
  <c r="U180" i="20"/>
  <c r="C181" i="19"/>
  <c r="U180" i="19"/>
  <c r="C181" i="18"/>
  <c r="U180" i="18"/>
  <c r="U181" i="17"/>
  <c r="C182" i="17"/>
  <c r="U180" i="16"/>
  <c r="C181" i="16"/>
  <c r="C182" i="15"/>
  <c r="U181" i="15"/>
  <c r="U181" i="14"/>
  <c r="C182" i="14"/>
  <c r="U181" i="20" l="1"/>
  <c r="C182" i="20"/>
  <c r="U181" i="19"/>
  <c r="C182" i="19"/>
  <c r="U181" i="18"/>
  <c r="C182" i="18"/>
  <c r="C183" i="17"/>
  <c r="U182" i="17"/>
  <c r="U181" i="16"/>
  <c r="C182" i="16"/>
  <c r="U182" i="15"/>
  <c r="C183" i="15"/>
  <c r="C183" i="14"/>
  <c r="U182" i="14"/>
  <c r="C183" i="20" l="1"/>
  <c r="U182" i="20"/>
  <c r="C183" i="19"/>
  <c r="U182" i="19"/>
  <c r="C183" i="18"/>
  <c r="U182" i="18"/>
  <c r="C184" i="17"/>
  <c r="U183" i="17"/>
  <c r="C183" i="16"/>
  <c r="U182" i="16"/>
  <c r="C184" i="15"/>
  <c r="U183" i="15"/>
  <c r="U183" i="14"/>
  <c r="C184" i="14"/>
  <c r="U183" i="20" l="1"/>
  <c r="C184" i="20"/>
  <c r="C184" i="19"/>
  <c r="U183" i="19"/>
  <c r="U183" i="18"/>
  <c r="C184" i="18"/>
  <c r="U184" i="17"/>
  <c r="C185" i="17"/>
  <c r="C184" i="16"/>
  <c r="U183" i="16"/>
  <c r="C185" i="15"/>
  <c r="U184" i="15"/>
  <c r="C185" i="14"/>
  <c r="U184" i="14"/>
  <c r="C185" i="20" l="1"/>
  <c r="U184" i="20"/>
  <c r="U184" i="19"/>
  <c r="C185" i="19"/>
  <c r="C185" i="18"/>
  <c r="U184" i="18"/>
  <c r="U185" i="17"/>
  <c r="C186" i="17"/>
  <c r="U184" i="16"/>
  <c r="C185" i="16"/>
  <c r="C186" i="15"/>
  <c r="U185" i="15"/>
  <c r="U185" i="14"/>
  <c r="C186" i="14"/>
  <c r="U185" i="20" l="1"/>
  <c r="C186" i="20"/>
  <c r="C186" i="19"/>
  <c r="U185" i="19"/>
  <c r="U185" i="18"/>
  <c r="C186" i="18"/>
  <c r="C187" i="17"/>
  <c r="U186" i="17"/>
  <c r="U185" i="16"/>
  <c r="C186" i="16"/>
  <c r="U186" i="15"/>
  <c r="C187" i="15"/>
  <c r="C187" i="14"/>
  <c r="U186" i="14"/>
  <c r="C187" i="20" l="1"/>
  <c r="U186" i="20"/>
  <c r="U186" i="19"/>
  <c r="C187" i="19"/>
  <c r="C187" i="18"/>
  <c r="U186" i="18"/>
  <c r="C188" i="17"/>
  <c r="U187" i="17"/>
  <c r="C187" i="16"/>
  <c r="U186" i="16"/>
  <c r="C188" i="15"/>
  <c r="U187" i="15"/>
  <c r="U187" i="14"/>
  <c r="C188" i="14"/>
  <c r="U187" i="20" l="1"/>
  <c r="C188" i="20"/>
  <c r="C188" i="19"/>
  <c r="U187" i="19"/>
  <c r="U187" i="18"/>
  <c r="C188" i="18"/>
  <c r="U188" i="17"/>
  <c r="V188" i="17" s="1"/>
  <c r="C189" i="17"/>
  <c r="C188" i="16"/>
  <c r="U187" i="16"/>
  <c r="U188" i="15"/>
  <c r="C189" i="15"/>
  <c r="C189" i="14"/>
  <c r="U188" i="14"/>
  <c r="C189" i="20" l="1"/>
  <c r="U188" i="20"/>
  <c r="V188" i="20" s="1"/>
  <c r="U188" i="19"/>
  <c r="V188" i="19" s="1"/>
  <c r="C189" i="19"/>
  <c r="U188" i="18"/>
  <c r="V188" i="18" s="1"/>
  <c r="C189" i="18"/>
  <c r="U189" i="17"/>
  <c r="C190" i="17"/>
  <c r="U188" i="16"/>
  <c r="C189" i="16"/>
  <c r="C190" i="15"/>
  <c r="U189" i="15"/>
  <c r="U189" i="14"/>
  <c r="C190" i="14"/>
  <c r="C190" i="20" l="1"/>
  <c r="U189" i="20"/>
  <c r="U189" i="19"/>
  <c r="C190" i="19"/>
  <c r="C190" i="18"/>
  <c r="U189" i="18"/>
  <c r="C191" i="17"/>
  <c r="U190" i="17"/>
  <c r="C190" i="16"/>
  <c r="U189" i="16"/>
  <c r="C191" i="15"/>
  <c r="U190" i="15"/>
  <c r="U190" i="14"/>
  <c r="C191" i="14"/>
  <c r="C191" i="20" l="1"/>
  <c r="U190" i="20"/>
  <c r="U190" i="19"/>
  <c r="C191" i="19"/>
  <c r="U190" i="18"/>
  <c r="C191" i="18"/>
  <c r="U191" i="17"/>
  <c r="C192" i="17"/>
  <c r="C191" i="16"/>
  <c r="U190" i="16"/>
  <c r="U191" i="15"/>
  <c r="C192" i="15"/>
  <c r="U191" i="14"/>
  <c r="C192" i="14"/>
  <c r="C192" i="20" l="1"/>
  <c r="U191" i="20"/>
  <c r="U191" i="19"/>
  <c r="C192" i="19"/>
  <c r="C192" i="18"/>
  <c r="U191" i="18"/>
  <c r="C193" i="17"/>
  <c r="U192" i="17"/>
  <c r="C192" i="16"/>
  <c r="U191" i="16"/>
  <c r="U192" i="15"/>
  <c r="C193" i="15"/>
  <c r="U192" i="14"/>
  <c r="C193" i="14"/>
  <c r="C193" i="20" l="1"/>
  <c r="U192" i="20"/>
  <c r="U192" i="19"/>
  <c r="C193" i="19"/>
  <c r="U192" i="18"/>
  <c r="C193" i="18"/>
  <c r="U193" i="17"/>
  <c r="C194" i="17"/>
  <c r="C193" i="16"/>
  <c r="U192" i="16"/>
  <c r="C194" i="15"/>
  <c r="U193" i="15"/>
  <c r="U193" i="14"/>
  <c r="C194" i="14"/>
  <c r="C194" i="20" l="1"/>
  <c r="U193" i="20"/>
  <c r="U193" i="19"/>
  <c r="C194" i="19"/>
  <c r="C194" i="18"/>
  <c r="U193" i="18"/>
  <c r="C195" i="17"/>
  <c r="U194" i="17"/>
  <c r="U193" i="16"/>
  <c r="C194" i="16"/>
  <c r="C195" i="15"/>
  <c r="U194" i="15"/>
  <c r="U194" i="14"/>
  <c r="C195" i="14"/>
  <c r="C195" i="20" l="1"/>
  <c r="U194" i="20"/>
  <c r="U194" i="19"/>
  <c r="C195" i="19"/>
  <c r="U194" i="18"/>
  <c r="C195" i="18"/>
  <c r="U195" i="17"/>
  <c r="C196" i="17"/>
  <c r="C195" i="16"/>
  <c r="U194" i="16"/>
  <c r="U195" i="15"/>
  <c r="C196" i="15"/>
  <c r="U195" i="14"/>
  <c r="C196" i="14"/>
  <c r="C196" i="20" l="1"/>
  <c r="U195" i="20"/>
  <c r="C196" i="19"/>
  <c r="U195" i="19"/>
  <c r="C196" i="18"/>
  <c r="U195" i="18"/>
  <c r="C197" i="17"/>
  <c r="U196" i="17"/>
  <c r="C196" i="16"/>
  <c r="U195" i="16"/>
  <c r="U196" i="15"/>
  <c r="C197" i="15"/>
  <c r="U196" i="14"/>
  <c r="C197" i="14"/>
  <c r="C197" i="20" l="1"/>
  <c r="U196" i="20"/>
  <c r="U196" i="19"/>
  <c r="C197" i="19"/>
  <c r="U196" i="18"/>
  <c r="C197" i="18"/>
  <c r="C198" i="17"/>
  <c r="U197" i="17"/>
  <c r="C197" i="16"/>
  <c r="U196" i="16"/>
  <c r="C198" i="15"/>
  <c r="U197" i="15"/>
  <c r="U197" i="14"/>
  <c r="C198" i="14"/>
  <c r="C198" i="20" l="1"/>
  <c r="U197" i="20"/>
  <c r="C198" i="19"/>
  <c r="U197" i="19"/>
  <c r="C198" i="18"/>
  <c r="U197" i="18"/>
  <c r="U198" i="17"/>
  <c r="C199" i="17"/>
  <c r="C198" i="16"/>
  <c r="U197" i="16"/>
  <c r="C199" i="15"/>
  <c r="U198" i="15"/>
  <c r="U198" i="14"/>
  <c r="C199" i="14"/>
  <c r="C199" i="20" l="1"/>
  <c r="U198" i="20"/>
  <c r="U198" i="19"/>
  <c r="C199" i="19"/>
  <c r="U198" i="18"/>
  <c r="C199" i="18"/>
  <c r="C200" i="17"/>
  <c r="U199" i="17"/>
  <c r="C199" i="16"/>
  <c r="U198" i="16"/>
  <c r="U199" i="15"/>
  <c r="C200" i="15"/>
  <c r="U199" i="14"/>
  <c r="C200" i="14"/>
  <c r="C200" i="20" l="1"/>
  <c r="U199" i="20"/>
  <c r="C200" i="19"/>
  <c r="U199" i="19"/>
  <c r="C200" i="18"/>
  <c r="U199" i="18"/>
  <c r="U200" i="17"/>
  <c r="V200" i="17" s="1"/>
  <c r="C201" i="17"/>
  <c r="C200" i="16"/>
  <c r="U199" i="16"/>
  <c r="C201" i="15"/>
  <c r="U200" i="15"/>
  <c r="C201" i="14"/>
  <c r="U200" i="14"/>
  <c r="C201" i="20" l="1"/>
  <c r="U200" i="20"/>
  <c r="V200" i="20" s="1"/>
  <c r="C201" i="19"/>
  <c r="U200" i="19"/>
  <c r="V200" i="19" s="1"/>
  <c r="C201" i="18"/>
  <c r="U200" i="18"/>
  <c r="V200" i="18" s="1"/>
  <c r="U201" i="17"/>
  <c r="C202" i="17"/>
  <c r="C201" i="16"/>
  <c r="U200" i="16"/>
  <c r="C202" i="15"/>
  <c r="U201" i="15"/>
  <c r="U201" i="14"/>
  <c r="C202" i="14"/>
  <c r="U201" i="20" l="1"/>
  <c r="C202" i="20"/>
  <c r="C202" i="19"/>
  <c r="U201" i="19"/>
  <c r="C202" i="18"/>
  <c r="U201" i="18"/>
  <c r="U202" i="17"/>
  <c r="C203" i="17"/>
  <c r="C202" i="16"/>
  <c r="U201" i="16"/>
  <c r="C203" i="15"/>
  <c r="U202" i="15"/>
  <c r="U202" i="14"/>
  <c r="C203" i="14"/>
  <c r="C203" i="20" l="1"/>
  <c r="U202" i="20"/>
  <c r="U202" i="19"/>
  <c r="C203" i="19"/>
  <c r="C203" i="18"/>
  <c r="U202" i="18"/>
  <c r="C204" i="17"/>
  <c r="U203" i="17"/>
  <c r="C203" i="16"/>
  <c r="U202" i="16"/>
  <c r="C204" i="15"/>
  <c r="U203" i="15"/>
  <c r="U203" i="14"/>
  <c r="C204" i="14"/>
  <c r="U203" i="20" l="1"/>
  <c r="C204" i="20"/>
  <c r="U203" i="19"/>
  <c r="C204" i="19"/>
  <c r="U203" i="18"/>
  <c r="C204" i="18"/>
  <c r="C205" i="17"/>
  <c r="U204" i="17"/>
  <c r="U203" i="16"/>
  <c r="C204" i="16"/>
  <c r="C205" i="15"/>
  <c r="U204" i="15"/>
  <c r="U204" i="14"/>
  <c r="C205" i="14"/>
  <c r="C205" i="20" l="1"/>
  <c r="U204" i="20"/>
  <c r="C205" i="19"/>
  <c r="U204" i="19"/>
  <c r="C205" i="18"/>
  <c r="U204" i="18"/>
  <c r="U205" i="17"/>
  <c r="C206" i="17"/>
  <c r="U204" i="16"/>
  <c r="C205" i="16"/>
  <c r="C206" i="15"/>
  <c r="U205" i="15"/>
  <c r="U205" i="14"/>
  <c r="C206" i="14"/>
  <c r="U205" i="20" l="1"/>
  <c r="C206" i="20"/>
  <c r="C206" i="19"/>
  <c r="U205" i="19"/>
  <c r="C206" i="18"/>
  <c r="U205" i="18"/>
  <c r="U206" i="17"/>
  <c r="C207" i="17"/>
  <c r="C206" i="16"/>
  <c r="U205" i="16"/>
  <c r="U206" i="15"/>
  <c r="C207" i="15"/>
  <c r="U206" i="14"/>
  <c r="C207" i="14"/>
  <c r="C207" i="20" l="1"/>
  <c r="U206" i="20"/>
  <c r="U206" i="19"/>
  <c r="C207" i="19"/>
  <c r="U206" i="18"/>
  <c r="C207" i="18"/>
  <c r="C208" i="17"/>
  <c r="U207" i="17"/>
  <c r="C207" i="16"/>
  <c r="U206" i="16"/>
  <c r="U207" i="15"/>
  <c r="C208" i="15"/>
  <c r="U207" i="14"/>
  <c r="C208" i="14"/>
  <c r="U207" i="20" l="1"/>
  <c r="C208" i="20"/>
  <c r="U207" i="19"/>
  <c r="C208" i="19"/>
  <c r="U207" i="18"/>
  <c r="C208" i="18"/>
  <c r="C209" i="17"/>
  <c r="U208" i="17"/>
  <c r="U207" i="16"/>
  <c r="C208" i="16"/>
  <c r="U208" i="15"/>
  <c r="C209" i="15"/>
  <c r="U208" i="14"/>
  <c r="C209" i="14"/>
  <c r="C209" i="20" l="1"/>
  <c r="U208" i="20"/>
  <c r="C209" i="19"/>
  <c r="U208" i="19"/>
  <c r="C209" i="18"/>
  <c r="U208" i="18"/>
  <c r="U209" i="17"/>
  <c r="C210" i="17"/>
  <c r="U208" i="16"/>
  <c r="C209" i="16"/>
  <c r="U209" i="15"/>
  <c r="C210" i="15"/>
  <c r="U209" i="14"/>
  <c r="C210" i="14"/>
  <c r="C210" i="20" l="1"/>
  <c r="U209" i="20"/>
  <c r="C210" i="19"/>
  <c r="U209" i="19"/>
  <c r="C210" i="18"/>
  <c r="U209" i="18"/>
  <c r="U210" i="17"/>
  <c r="C211" i="17"/>
  <c r="C210" i="16"/>
  <c r="U209" i="16"/>
  <c r="U210" i="15"/>
  <c r="C211" i="15"/>
  <c r="U210" i="14"/>
  <c r="C211" i="14"/>
  <c r="C211" i="20" l="1"/>
  <c r="U210" i="20"/>
  <c r="U210" i="19"/>
  <c r="C211" i="19"/>
  <c r="C211" i="18"/>
  <c r="U210" i="18"/>
  <c r="C212" i="17"/>
  <c r="U211" i="17"/>
  <c r="C211" i="16"/>
  <c r="U210" i="16"/>
  <c r="U211" i="15"/>
  <c r="C212" i="15"/>
  <c r="U211" i="14"/>
  <c r="C212" i="14"/>
  <c r="C212" i="20" l="1"/>
  <c r="U211" i="20"/>
  <c r="C212" i="19"/>
  <c r="U211" i="19"/>
  <c r="U211" i="18"/>
  <c r="C212" i="18"/>
  <c r="U212" i="17"/>
  <c r="V212" i="17" s="1"/>
  <c r="C213" i="17"/>
  <c r="U211" i="16"/>
  <c r="C212" i="16"/>
  <c r="C213" i="15"/>
  <c r="U212" i="15"/>
  <c r="U212" i="14"/>
  <c r="C213" i="14"/>
  <c r="U212" i="20" l="1"/>
  <c r="V212" i="20" s="1"/>
  <c r="C213" i="20"/>
  <c r="C213" i="19"/>
  <c r="U212" i="19"/>
  <c r="V212" i="19" s="1"/>
  <c r="U212" i="18"/>
  <c r="V212" i="18" s="1"/>
  <c r="C213" i="18"/>
  <c r="U213" i="17"/>
  <c r="C214" i="17"/>
  <c r="U212" i="16"/>
  <c r="C213" i="16"/>
  <c r="C214" i="15"/>
  <c r="U213" i="15"/>
  <c r="U213" i="14"/>
  <c r="C214" i="14"/>
  <c r="C214" i="20" l="1"/>
  <c r="U213" i="20"/>
  <c r="C214" i="19"/>
  <c r="U213" i="19"/>
  <c r="U213" i="18"/>
  <c r="C214" i="18"/>
  <c r="C215" i="17"/>
  <c r="U214" i="17"/>
  <c r="U213" i="16"/>
  <c r="C214" i="16"/>
  <c r="U214" i="15"/>
  <c r="C215" i="15"/>
  <c r="U214" i="14"/>
  <c r="C215" i="14"/>
  <c r="C215" i="20" l="1"/>
  <c r="U214" i="20"/>
  <c r="C215" i="19"/>
  <c r="U214" i="19"/>
  <c r="C215" i="18"/>
  <c r="U214" i="18"/>
  <c r="C216" i="17"/>
  <c r="U215" i="17"/>
  <c r="U214" i="16"/>
  <c r="C215" i="16"/>
  <c r="U215" i="15"/>
  <c r="C216" i="15"/>
  <c r="U215" i="14"/>
  <c r="C216" i="14"/>
  <c r="C216" i="20" l="1"/>
  <c r="U215" i="20"/>
  <c r="C216" i="19"/>
  <c r="U215" i="19"/>
  <c r="C216" i="18"/>
  <c r="U215" i="18"/>
  <c r="C217" i="17"/>
  <c r="U216" i="17"/>
  <c r="U215" i="16"/>
  <c r="C216" i="16"/>
  <c r="C217" i="15"/>
  <c r="U216" i="15"/>
  <c r="U216" i="14"/>
  <c r="C217" i="14"/>
  <c r="C217" i="20" l="1"/>
  <c r="U216" i="20"/>
  <c r="C217" i="19"/>
  <c r="U216" i="19"/>
  <c r="U216" i="18"/>
  <c r="C217" i="18"/>
  <c r="C218" i="17"/>
  <c r="U217" i="17"/>
  <c r="U216" i="16"/>
  <c r="C217" i="16"/>
  <c r="C218" i="15"/>
  <c r="U217" i="15"/>
  <c r="U217" i="14"/>
  <c r="C218" i="14"/>
  <c r="U217" i="20" l="1"/>
  <c r="C218" i="20"/>
  <c r="U217" i="19"/>
  <c r="C218" i="19"/>
  <c r="C218" i="18"/>
  <c r="U217" i="18"/>
  <c r="U218" i="17"/>
  <c r="C219" i="17"/>
  <c r="U217" i="16"/>
  <c r="C218" i="16"/>
  <c r="U218" i="15"/>
  <c r="C219" i="15"/>
  <c r="U218" i="14"/>
  <c r="C219" i="14"/>
  <c r="U218" i="20" l="1"/>
  <c r="C219" i="20"/>
  <c r="U218" i="19"/>
  <c r="C219" i="19"/>
  <c r="U218" i="18"/>
  <c r="C219" i="18"/>
  <c r="C220" i="17"/>
  <c r="U219" i="17"/>
  <c r="U218" i="16"/>
  <c r="C219" i="16"/>
  <c r="U219" i="15"/>
  <c r="C220" i="15"/>
  <c r="U219" i="14"/>
  <c r="C220" i="14"/>
  <c r="U219" i="20" l="1"/>
  <c r="C220" i="20"/>
  <c r="U219" i="19"/>
  <c r="C220" i="19"/>
  <c r="C220" i="18"/>
  <c r="U219" i="18"/>
  <c r="C221" i="17"/>
  <c r="U220" i="17"/>
  <c r="U219" i="16"/>
  <c r="C220" i="16"/>
  <c r="C221" i="15"/>
  <c r="U220" i="15"/>
  <c r="U220" i="14"/>
  <c r="C221" i="14"/>
  <c r="U220" i="20" l="1"/>
  <c r="C221" i="20"/>
  <c r="U220" i="19"/>
  <c r="C221" i="19"/>
  <c r="U220" i="18"/>
  <c r="C221" i="18"/>
  <c r="U221" i="17"/>
  <c r="C222" i="17"/>
  <c r="U220" i="16"/>
  <c r="C221" i="16"/>
  <c r="U221" i="15"/>
  <c r="C222" i="15"/>
  <c r="C222" i="14"/>
  <c r="U221" i="14"/>
  <c r="U221" i="20" l="1"/>
  <c r="C222" i="20"/>
  <c r="U221" i="19"/>
  <c r="C222" i="19"/>
  <c r="C222" i="18"/>
  <c r="U221" i="18"/>
  <c r="C223" i="17"/>
  <c r="U222" i="17"/>
  <c r="U221" i="16"/>
  <c r="C222" i="16"/>
  <c r="U222" i="15"/>
  <c r="C223" i="15"/>
  <c r="U222" i="14"/>
  <c r="C223" i="14"/>
  <c r="U222" i="20" l="1"/>
  <c r="C223" i="20"/>
  <c r="U222" i="19"/>
  <c r="C223" i="19"/>
  <c r="U222" i="18"/>
  <c r="C223" i="18"/>
  <c r="C224" i="17"/>
  <c r="U223" i="17"/>
  <c r="U222" i="16"/>
  <c r="C223" i="16"/>
  <c r="C224" i="15"/>
  <c r="U223" i="15"/>
  <c r="C224" i="14"/>
  <c r="U223" i="14"/>
  <c r="U223" i="20" l="1"/>
  <c r="C224" i="20"/>
  <c r="U223" i="19"/>
  <c r="C224" i="19"/>
  <c r="C224" i="18"/>
  <c r="U223" i="18"/>
  <c r="C225" i="17"/>
  <c r="U224" i="17"/>
  <c r="V224" i="17" s="1"/>
  <c r="U223" i="16"/>
  <c r="C224" i="16"/>
  <c r="C225" i="15"/>
  <c r="U224" i="15"/>
  <c r="U224" i="14"/>
  <c r="C225" i="14"/>
  <c r="U224" i="20" l="1"/>
  <c r="V224" i="20" s="1"/>
  <c r="C225" i="20"/>
  <c r="U224" i="19"/>
  <c r="V224" i="19" s="1"/>
  <c r="C225" i="19"/>
  <c r="C225" i="18"/>
  <c r="U224" i="18"/>
  <c r="V224" i="18" s="1"/>
  <c r="C226" i="17"/>
  <c r="U225" i="17"/>
  <c r="U224" i="16"/>
  <c r="C225" i="16"/>
  <c r="C226" i="15"/>
  <c r="U225" i="15"/>
  <c r="C226" i="14"/>
  <c r="U225" i="14"/>
  <c r="C226" i="20" l="1"/>
  <c r="U225" i="20"/>
  <c r="C226" i="19"/>
  <c r="U225" i="19"/>
  <c r="U225" i="18"/>
  <c r="C226" i="18"/>
  <c r="C227" i="17"/>
  <c r="U226" i="17"/>
  <c r="C226" i="16"/>
  <c r="U225" i="16"/>
  <c r="U226" i="15"/>
  <c r="C227" i="15"/>
  <c r="U226" i="14"/>
  <c r="C227" i="14"/>
  <c r="U226" i="20" l="1"/>
  <c r="C227" i="20"/>
  <c r="U226" i="19"/>
  <c r="C227" i="19"/>
  <c r="C227" i="18"/>
  <c r="U226" i="18"/>
  <c r="C228" i="17"/>
  <c r="U227" i="17"/>
  <c r="U226" i="16"/>
  <c r="C227" i="16"/>
  <c r="C228" i="15"/>
  <c r="U227" i="15"/>
  <c r="C228" i="14"/>
  <c r="U227" i="14"/>
  <c r="C228" i="20" l="1"/>
  <c r="U227" i="20"/>
  <c r="C228" i="19"/>
  <c r="U227" i="19"/>
  <c r="C228" i="18"/>
  <c r="U227" i="18"/>
  <c r="U228" i="17"/>
  <c r="C229" i="17"/>
  <c r="C228" i="16"/>
  <c r="U227" i="16"/>
  <c r="U228" i="15"/>
  <c r="C229" i="15"/>
  <c r="U228" i="14"/>
  <c r="C229" i="14"/>
  <c r="U228" i="20" l="1"/>
  <c r="C229" i="20"/>
  <c r="C229" i="19"/>
  <c r="U228" i="19"/>
  <c r="C229" i="18"/>
  <c r="U228" i="18"/>
  <c r="C230" i="17"/>
  <c r="U229" i="17"/>
  <c r="C229" i="16"/>
  <c r="U228" i="16"/>
  <c r="C230" i="15"/>
  <c r="U229" i="15"/>
  <c r="C230" i="14"/>
  <c r="U229" i="14"/>
  <c r="C230" i="20" l="1"/>
  <c r="U229" i="20"/>
  <c r="C230" i="19"/>
  <c r="U229" i="19"/>
  <c r="U229" i="18"/>
  <c r="C230" i="18"/>
  <c r="C231" i="17"/>
  <c r="U230" i="17"/>
  <c r="U229" i="16"/>
  <c r="C230" i="16"/>
  <c r="U230" i="15"/>
  <c r="C231" i="15"/>
  <c r="U230" i="14"/>
  <c r="C231" i="14"/>
  <c r="U230" i="20" l="1"/>
  <c r="C231" i="20"/>
  <c r="U230" i="19"/>
  <c r="C231" i="19"/>
  <c r="U230" i="18"/>
  <c r="C231" i="18"/>
  <c r="C232" i="17"/>
  <c r="U231" i="17"/>
  <c r="C231" i="16"/>
  <c r="U230" i="16"/>
  <c r="C232" i="15"/>
  <c r="U231" i="15"/>
  <c r="C232" i="14"/>
  <c r="U231" i="14"/>
  <c r="C232" i="20" l="1"/>
  <c r="U231" i="20"/>
  <c r="U231" i="19"/>
  <c r="C232" i="19"/>
  <c r="C232" i="18"/>
  <c r="U231" i="18"/>
  <c r="U232" i="17"/>
  <c r="C233" i="17"/>
  <c r="C232" i="16"/>
  <c r="U231" i="16"/>
  <c r="U232" i="15"/>
  <c r="C233" i="15"/>
  <c r="U232" i="14"/>
  <c r="C233" i="14"/>
  <c r="U232" i="20" l="1"/>
  <c r="C233" i="20"/>
  <c r="C233" i="19"/>
  <c r="U232" i="19"/>
  <c r="C233" i="18"/>
  <c r="U232" i="18"/>
  <c r="C234" i="17"/>
  <c r="U233" i="17"/>
  <c r="C233" i="16"/>
  <c r="U232" i="16"/>
  <c r="C234" i="15"/>
  <c r="U233" i="15"/>
  <c r="U233" i="14"/>
  <c r="C234" i="14"/>
  <c r="C234" i="20" l="1"/>
  <c r="U233" i="20"/>
  <c r="C234" i="19"/>
  <c r="U233" i="19"/>
  <c r="C234" i="18"/>
  <c r="U233" i="18"/>
  <c r="C235" i="17"/>
  <c r="U234" i="17"/>
  <c r="U233" i="16"/>
  <c r="C234" i="16"/>
  <c r="U234" i="15"/>
  <c r="C235" i="15"/>
  <c r="U234" i="14"/>
  <c r="C235" i="14"/>
  <c r="U234" i="20" l="1"/>
  <c r="C235" i="20"/>
  <c r="U234" i="19"/>
  <c r="C235" i="19"/>
  <c r="U234" i="18"/>
  <c r="C235" i="18"/>
  <c r="C236" i="17"/>
  <c r="U235" i="17"/>
  <c r="C235" i="16"/>
  <c r="U234" i="16"/>
  <c r="C236" i="15"/>
  <c r="U235" i="15"/>
  <c r="U235" i="14"/>
  <c r="C236" i="14"/>
  <c r="U235" i="20" l="1"/>
  <c r="C236" i="20"/>
  <c r="C236" i="19"/>
  <c r="U235" i="19"/>
  <c r="C236" i="18"/>
  <c r="U235" i="18"/>
  <c r="U236" i="17"/>
  <c r="V236" i="17" s="1"/>
  <c r="C237" i="17"/>
  <c r="C236" i="16"/>
  <c r="U235" i="16"/>
  <c r="C237" i="15"/>
  <c r="U236" i="15"/>
  <c r="C237" i="14"/>
  <c r="U236" i="14"/>
  <c r="C237" i="20" l="1"/>
  <c r="U236" i="20"/>
  <c r="V236" i="20" s="1"/>
  <c r="U236" i="19"/>
  <c r="V236" i="19" s="1"/>
  <c r="C237" i="19"/>
  <c r="U236" i="18"/>
  <c r="V236" i="18" s="1"/>
  <c r="C237" i="18"/>
  <c r="C238" i="17"/>
  <c r="U237" i="17"/>
  <c r="U236" i="16"/>
  <c r="C237" i="16"/>
  <c r="U237" i="15"/>
  <c r="C238" i="15"/>
  <c r="U237" i="14"/>
  <c r="C238" i="14"/>
  <c r="C238" i="20" l="1"/>
  <c r="U237" i="20"/>
  <c r="C238" i="19"/>
  <c r="U237" i="19"/>
  <c r="C238" i="18"/>
  <c r="U237" i="18"/>
  <c r="U238" i="17"/>
  <c r="C239" i="17"/>
  <c r="C238" i="16"/>
  <c r="U237" i="16"/>
  <c r="C239" i="15"/>
  <c r="U238" i="15"/>
  <c r="U238" i="14"/>
  <c r="C239" i="14"/>
  <c r="C239" i="20" l="1"/>
  <c r="U238" i="20"/>
  <c r="C239" i="19"/>
  <c r="U238" i="19"/>
  <c r="U238" i="18"/>
  <c r="C239" i="18"/>
  <c r="C240" i="17"/>
  <c r="U239" i="17"/>
  <c r="C239" i="16"/>
  <c r="U238" i="16"/>
  <c r="C240" i="15"/>
  <c r="U239" i="15"/>
  <c r="U239" i="14"/>
  <c r="C240" i="14"/>
  <c r="C240" i="20" l="1"/>
  <c r="U239" i="20"/>
  <c r="U239" i="19"/>
  <c r="C240" i="19"/>
  <c r="C240" i="18"/>
  <c r="U239" i="18"/>
  <c r="C241" i="17"/>
  <c r="U240" i="17"/>
  <c r="C240" i="16"/>
  <c r="U239" i="16"/>
  <c r="U240" i="15"/>
  <c r="C241" i="15"/>
  <c r="U240" i="14"/>
  <c r="C241" i="14"/>
  <c r="C241" i="20" l="1"/>
  <c r="U240" i="20"/>
  <c r="C241" i="19"/>
  <c r="U240" i="19"/>
  <c r="U240" i="18"/>
  <c r="C241" i="18"/>
  <c r="C242" i="17"/>
  <c r="U241" i="17"/>
  <c r="C241" i="16"/>
  <c r="U240" i="16"/>
  <c r="U241" i="15"/>
  <c r="C242" i="15"/>
  <c r="U241" i="14"/>
  <c r="C242" i="14"/>
  <c r="C242" i="20" l="1"/>
  <c r="U241" i="20"/>
  <c r="C242" i="19"/>
  <c r="U241" i="19"/>
  <c r="C242" i="18"/>
  <c r="U241" i="18"/>
  <c r="U242" i="17"/>
  <c r="C243" i="17"/>
  <c r="C242" i="16"/>
  <c r="U241" i="16"/>
  <c r="C243" i="15"/>
  <c r="U242" i="15"/>
  <c r="U242" i="14"/>
  <c r="C243" i="14"/>
  <c r="C243" i="20" l="1"/>
  <c r="U242" i="20"/>
  <c r="C243" i="19"/>
  <c r="U242" i="19"/>
  <c r="U242" i="18"/>
  <c r="C243" i="18"/>
  <c r="C244" i="17"/>
  <c r="U243" i="17"/>
  <c r="C243" i="16"/>
  <c r="U242" i="16"/>
  <c r="C244" i="15"/>
  <c r="U243" i="15"/>
  <c r="C244" i="14"/>
  <c r="U243" i="14"/>
  <c r="C244" i="20" l="1"/>
  <c r="U243" i="20"/>
  <c r="U243" i="19"/>
  <c r="C244" i="19"/>
  <c r="C244" i="18"/>
  <c r="U243" i="18"/>
  <c r="U244" i="17"/>
  <c r="C245" i="17"/>
  <c r="C244" i="16"/>
  <c r="U243" i="16"/>
  <c r="U244" i="15"/>
  <c r="C245" i="15"/>
  <c r="U244" i="14"/>
  <c r="C245" i="14"/>
  <c r="C245" i="20" l="1"/>
  <c r="U244" i="20"/>
  <c r="C245" i="19"/>
  <c r="U244" i="19"/>
  <c r="U244" i="18"/>
  <c r="C245" i="18"/>
  <c r="C246" i="17"/>
  <c r="U245" i="17"/>
  <c r="C245" i="16"/>
  <c r="U244" i="16"/>
  <c r="U245" i="15"/>
  <c r="C246" i="15"/>
  <c r="U245" i="14"/>
  <c r="C246" i="14"/>
  <c r="C246" i="20" l="1"/>
  <c r="U245" i="20"/>
  <c r="C246" i="19"/>
  <c r="U245" i="19"/>
  <c r="C246" i="18"/>
  <c r="U245" i="18"/>
  <c r="C247" i="17"/>
  <c r="U246" i="17"/>
  <c r="C246" i="16"/>
  <c r="U245" i="16"/>
  <c r="C247" i="15"/>
  <c r="U246" i="15"/>
  <c r="U246" i="14"/>
  <c r="C247" i="14"/>
  <c r="C247" i="20" l="1"/>
  <c r="U246" i="20"/>
  <c r="C247" i="19"/>
  <c r="U246" i="19"/>
  <c r="U246" i="18"/>
  <c r="C247" i="18"/>
  <c r="C248" i="17"/>
  <c r="U247" i="17"/>
  <c r="C247" i="16"/>
  <c r="U246" i="16"/>
  <c r="C248" i="15"/>
  <c r="U247" i="15"/>
  <c r="C248" i="14"/>
  <c r="U247" i="14"/>
  <c r="C248" i="20" l="1"/>
  <c r="U247" i="20"/>
  <c r="U247" i="19"/>
  <c r="C248" i="19"/>
  <c r="C248" i="18"/>
  <c r="U247" i="18"/>
  <c r="C249" i="17"/>
  <c r="U248" i="17"/>
  <c r="V248" i="17" s="1"/>
  <c r="C248" i="16"/>
  <c r="U247" i="16"/>
  <c r="C249" i="15"/>
  <c r="U248" i="15"/>
  <c r="U248" i="14"/>
  <c r="C249" i="14"/>
  <c r="C249" i="20" l="1"/>
  <c r="U248" i="20"/>
  <c r="V248" i="20" s="1"/>
  <c r="U248" i="19"/>
  <c r="V248" i="19" s="1"/>
  <c r="C249" i="19"/>
  <c r="U248" i="18"/>
  <c r="V248" i="18" s="1"/>
  <c r="C249" i="18"/>
  <c r="C250" i="17"/>
  <c r="U249" i="17"/>
  <c r="C249" i="16"/>
  <c r="U248" i="16"/>
  <c r="C250" i="15"/>
  <c r="U249" i="15"/>
  <c r="U249" i="14"/>
  <c r="C250" i="14"/>
  <c r="U249" i="20" l="1"/>
  <c r="C250" i="20"/>
  <c r="C250" i="19"/>
  <c r="U249" i="19"/>
  <c r="U249" i="18"/>
  <c r="C250" i="18"/>
  <c r="C251" i="17"/>
  <c r="U250" i="17"/>
  <c r="U249" i="16"/>
  <c r="C250" i="16"/>
  <c r="C251" i="15"/>
  <c r="U250" i="15"/>
  <c r="U250" i="14"/>
  <c r="C251" i="14"/>
  <c r="C251" i="20" l="1"/>
  <c r="U250" i="20"/>
  <c r="C251" i="19"/>
  <c r="U250" i="19"/>
  <c r="U250" i="18"/>
  <c r="C251" i="18"/>
  <c r="C252" i="17"/>
  <c r="U251" i="17"/>
  <c r="U250" i="16"/>
  <c r="C251" i="16"/>
  <c r="C252" i="15"/>
  <c r="U251" i="15"/>
  <c r="U251" i="14"/>
  <c r="C252" i="14"/>
  <c r="U251" i="20" l="1"/>
  <c r="C252" i="20"/>
  <c r="U251" i="19"/>
  <c r="C252" i="19"/>
  <c r="C252" i="18"/>
  <c r="U251" i="18"/>
  <c r="U252" i="17"/>
  <c r="C253" i="17"/>
  <c r="U251" i="16"/>
  <c r="C252" i="16"/>
  <c r="C253" i="15"/>
  <c r="U252" i="15"/>
  <c r="U252" i="14"/>
  <c r="C253" i="14"/>
  <c r="C253" i="20" l="1"/>
  <c r="U252" i="20"/>
  <c r="U252" i="19"/>
  <c r="C253" i="19"/>
  <c r="C253" i="18"/>
  <c r="U252" i="18"/>
  <c r="C254" i="17"/>
  <c r="U253" i="17"/>
  <c r="U252" i="16"/>
  <c r="C253" i="16"/>
  <c r="C254" i="15"/>
  <c r="U253" i="15"/>
  <c r="U253" i="14"/>
  <c r="C254" i="14"/>
  <c r="U253" i="20" l="1"/>
  <c r="C254" i="20"/>
  <c r="C254" i="19"/>
  <c r="U253" i="19"/>
  <c r="C254" i="18"/>
  <c r="U253" i="18"/>
  <c r="C255" i="17"/>
  <c r="U254" i="17"/>
  <c r="C254" i="16"/>
  <c r="U253" i="16"/>
  <c r="C255" i="15"/>
  <c r="U254" i="15"/>
  <c r="U254" i="14"/>
  <c r="C255" i="14"/>
  <c r="C255" i="20" l="1"/>
  <c r="U254" i="20"/>
  <c r="C255" i="19"/>
  <c r="U254" i="19"/>
  <c r="U254" i="18"/>
  <c r="C255" i="18"/>
  <c r="U255" i="17"/>
  <c r="C256" i="17"/>
  <c r="U254" i="16"/>
  <c r="C255" i="16"/>
  <c r="C256" i="15"/>
  <c r="U255" i="15"/>
  <c r="U255" i="14"/>
  <c r="C256" i="14"/>
  <c r="U255" i="20" l="1"/>
  <c r="C256" i="20"/>
  <c r="U255" i="19"/>
  <c r="C256" i="19"/>
  <c r="C256" i="18"/>
  <c r="U255" i="18"/>
  <c r="U256" i="17"/>
  <c r="C257" i="17"/>
  <c r="U255" i="16"/>
  <c r="C256" i="16"/>
  <c r="C257" i="15"/>
  <c r="U256" i="15"/>
  <c r="U256" i="14"/>
  <c r="C257" i="14"/>
  <c r="C257" i="20" l="1"/>
  <c r="U256" i="20"/>
  <c r="U256" i="19"/>
  <c r="C257" i="19"/>
  <c r="C257" i="18"/>
  <c r="U256" i="18"/>
  <c r="C258" i="17"/>
  <c r="U257" i="17"/>
  <c r="U256" i="16"/>
  <c r="C257" i="16"/>
  <c r="C258" i="15"/>
  <c r="U257" i="15"/>
  <c r="U257" i="14"/>
  <c r="C258" i="14"/>
  <c r="U257" i="20" l="1"/>
  <c r="C258" i="20"/>
  <c r="C258" i="19"/>
  <c r="U257" i="19"/>
  <c r="C258" i="18"/>
  <c r="U257" i="18"/>
  <c r="U258" i="17"/>
  <c r="C259" i="17"/>
  <c r="C258" i="16"/>
  <c r="U257" i="16"/>
  <c r="C259" i="15"/>
  <c r="U258" i="15"/>
  <c r="U258" i="14"/>
  <c r="C259" i="14"/>
  <c r="C259" i="20" l="1"/>
  <c r="U258" i="20"/>
  <c r="C259" i="19"/>
  <c r="U258" i="19"/>
  <c r="U258" i="18"/>
  <c r="C259" i="18"/>
  <c r="C260" i="17"/>
  <c r="U260" i="17" s="1"/>
  <c r="U259" i="17"/>
  <c r="U258" i="16"/>
  <c r="C259" i="16"/>
  <c r="C260" i="15"/>
  <c r="U260" i="15" s="1"/>
  <c r="U259" i="15"/>
  <c r="U259" i="14"/>
  <c r="C260" i="14"/>
  <c r="U260" i="14" s="1"/>
  <c r="U259" i="20" l="1"/>
  <c r="C260" i="20"/>
  <c r="U260" i="20" s="1"/>
  <c r="U259" i="19"/>
  <c r="C260" i="19"/>
  <c r="U260" i="19" s="1"/>
  <c r="V260" i="19" s="1"/>
  <c r="C260" i="18"/>
  <c r="U260" i="18" s="1"/>
  <c r="U259" i="18"/>
  <c r="V260" i="17"/>
  <c r="U259" i="16"/>
  <c r="C260" i="16"/>
  <c r="U260" i="16" s="1"/>
  <c r="V260" i="20" l="1"/>
  <c r="V260" i="18"/>
</calcChain>
</file>

<file path=xl/sharedStrings.xml><?xml version="1.0" encoding="utf-8"?>
<sst xmlns="http://schemas.openxmlformats.org/spreadsheetml/2006/main" count="2628" uniqueCount="354">
  <si>
    <t>Save on Energy Coupon Program</t>
  </si>
  <si>
    <t>Save on Energy Instant Discount Program</t>
  </si>
  <si>
    <t>Save on Energy Heating &amp; Cooling Program</t>
  </si>
  <si>
    <t>Save on Energy New Construction Program</t>
  </si>
  <si>
    <t>Save on Energy Home Assistance Program</t>
  </si>
  <si>
    <t>Save on Energy Audit Funding Program</t>
  </si>
  <si>
    <t>Save on Energy Retrofit Program</t>
  </si>
  <si>
    <t>Save on Energy Small Business Lighting Program</t>
  </si>
  <si>
    <t>Save on Energy High Performance New Construction Program</t>
  </si>
  <si>
    <t>Save on Energy Energy Manager Program</t>
  </si>
  <si>
    <t>Pool Saver Local Program</t>
  </si>
  <si>
    <t>Social Benchmarking Local Program</t>
  </si>
  <si>
    <t>Save on Energy Energy Performance Program for Multi-Site Customers</t>
  </si>
  <si>
    <t>Whole Home Pilot Program</t>
  </si>
  <si>
    <t>Swimming Pool Efficiency Program (approved by IESO)</t>
  </si>
  <si>
    <t>2015</t>
  </si>
  <si>
    <t>2016</t>
  </si>
  <si>
    <t>2017</t>
  </si>
  <si>
    <t>2018</t>
  </si>
  <si>
    <t>2019</t>
  </si>
  <si>
    <t>Grand Total</t>
  </si>
  <si>
    <t>Retrofit Program (future estimate of gross HOL progress from Dec 3, 2019 to Dec 31, 2020)</t>
  </si>
  <si>
    <t>Retrofit Program (Gross unverified HOL progress from Feb 16 to Dec 2, 2019)</t>
  </si>
  <si>
    <t>Years4</t>
  </si>
  <si>
    <t>2020</t>
  </si>
  <si>
    <t>Sum of kWEstimate</t>
  </si>
  <si>
    <t>Sum of kWhEstimate</t>
  </si>
  <si>
    <t>From the IESO Participation and Cost Report - Persistance by program</t>
  </si>
  <si>
    <t>Program (Based on 2015/16 Verified CFF and Legacy) or Business Case</t>
  </si>
  <si>
    <t>Yr. 1</t>
  </si>
  <si>
    <t>Yr. 2</t>
  </si>
  <si>
    <t>Yr. 3</t>
  </si>
  <si>
    <t>Yr. 4</t>
  </si>
  <si>
    <t>Yr. 5</t>
  </si>
  <si>
    <t>Yr. 6</t>
  </si>
  <si>
    <t>Adaptive Thermostat Program</t>
  </si>
  <si>
    <t>First Nation Conservation Local Program</t>
  </si>
  <si>
    <t>Process and Systems Upgrades Initiatives - Project Incentive Initiative</t>
  </si>
  <si>
    <t>PUMPSaver</t>
  </si>
  <si>
    <t>Save on Energy Existing Building Commissioning Program</t>
  </si>
  <si>
    <t>Save on Energy Heating and Cooling Program</t>
  </si>
  <si>
    <t>Save on Energy Process &amp; Systems Upgrades Program</t>
  </si>
  <si>
    <t>Save on Energy Retrofit Program - P4P</t>
  </si>
  <si>
    <t>Total</t>
  </si>
  <si>
    <t>Save on Energy Smart Thermostat Program</t>
  </si>
  <si>
    <t>Save on Energy Business Refrigeration Program</t>
  </si>
  <si>
    <t>Program / Initiative Name</t>
  </si>
  <si>
    <t>Loblaw P4P Conservation Fund Pilot Program</t>
  </si>
  <si>
    <t>Appliance Retirement Initiative</t>
  </si>
  <si>
    <t>Coupon Initiative</t>
  </si>
  <si>
    <t>Bi-Annual Retailer Event Initiative</t>
  </si>
  <si>
    <t>HVAC Incentives Initiative</t>
  </si>
  <si>
    <t>Residential New Construction and Major Renovation Initiative</t>
  </si>
  <si>
    <t>Energy Audit Initiative</t>
  </si>
  <si>
    <t>Efficiency:  Equipment Replacement Incentive Initiative</t>
  </si>
  <si>
    <t>Direct Install Lighting and Water Heating Initiative</t>
  </si>
  <si>
    <t>New Construction and Major Renovation Initiative</t>
  </si>
  <si>
    <t>Process and Systems Upgrades Initiatives - Energy Manager Initiative</t>
  </si>
  <si>
    <t>Low Income Initiative</t>
  </si>
  <si>
    <t>2015 Verified 2015 Results</t>
  </si>
  <si>
    <t>Subtotal:  2015 Verified 2015 Results</t>
  </si>
  <si>
    <t>2016 Verified 2015 Results Adjustments</t>
  </si>
  <si>
    <t>Subtotal:  2016 Verified 2015 Results Adjustments</t>
  </si>
  <si>
    <t>Subtotal:  2017 Verified 2015 Results Adjustments</t>
  </si>
  <si>
    <t>Subtotal:  2016 Verified 2016 Results</t>
  </si>
  <si>
    <t>2017 Verified 2016 Results Adjustments</t>
  </si>
  <si>
    <t>Subtotal:  2017 Verified 2016 Results Adjustments</t>
  </si>
  <si>
    <t>2017 Verified 2017 Results</t>
  </si>
  <si>
    <t>Subtotal:  2017 Verified 2017 Results</t>
  </si>
  <si>
    <t>Net Verified Annual Energy Savings (kWh)</t>
  </si>
  <si>
    <t>2017 Verified 2015 Results Adjustments</t>
  </si>
  <si>
    <t>2016 Verified 2016 Results</t>
  </si>
  <si>
    <t>Home Depot Home Appliance Market Uplift Conservation Fund Pilot Program</t>
  </si>
  <si>
    <t>Conservation Voltage Reduction Conservation Fund Pilot Program</t>
  </si>
  <si>
    <t>2017 VERIFIED REPORT TOTAL</t>
  </si>
  <si>
    <t>Program Total</t>
  </si>
  <si>
    <t>Save on Energy Whole Home Program</t>
  </si>
  <si>
    <t>Residential Programs Total</t>
  </si>
  <si>
    <t>Save on Energy Retrofit Program Enabled Savings</t>
  </si>
  <si>
    <t>Save on Energy Energy Performance Program</t>
  </si>
  <si>
    <t>Save on Energy Monitoring &amp; Targeting Program</t>
  </si>
  <si>
    <t>Non-Residential Programs Total</t>
  </si>
  <si>
    <t>Swimming Pool Efficiency Program</t>
  </si>
  <si>
    <t>Local LDC Programs Total</t>
  </si>
  <si>
    <t>Row Labels</t>
  </si>
  <si>
    <t>Sum of 2015</t>
  </si>
  <si>
    <t>Sum of 2016</t>
  </si>
  <si>
    <t>Sum of 2017</t>
  </si>
  <si>
    <t>Sum of 2018</t>
  </si>
  <si>
    <t>Sum of 2019</t>
  </si>
  <si>
    <t>Sum of 2020</t>
  </si>
  <si>
    <t>Sum of 2021</t>
  </si>
  <si>
    <t>Sum of 2022</t>
  </si>
  <si>
    <t>Sum of 2023</t>
  </si>
  <si>
    <t>Sum of 2024</t>
  </si>
  <si>
    <t>Sum of 2025</t>
  </si>
  <si>
    <t>Program</t>
  </si>
  <si>
    <t>Conservation Voltage Reduction Conservation Fund Program</t>
  </si>
  <si>
    <t>Sub Total - Added savings from Participation and Cost Report</t>
  </si>
  <si>
    <t>SUB TOTAL - SAVINGS CONTAINED ON IESO REPORTS</t>
  </si>
  <si>
    <t>Net-to-Gross Adjustment - Energy</t>
  </si>
  <si>
    <t>Verified (%)</t>
  </si>
  <si>
    <t>Comparison (%)</t>
  </si>
  <si>
    <t>2015 
Verified 
2015 
Results</t>
  </si>
  <si>
    <t>2016 
Verified 
2015 
Results 
Adjustments</t>
  </si>
  <si>
    <t>2017 
Verified 
2015 
Results 
Adjustments</t>
  </si>
  <si>
    <t>Total Verified 2015 Results</t>
  </si>
  <si>
    <t>2016 
Verified 
2016 
Results</t>
  </si>
  <si>
    <t>2017 
Verified 
2016 
Results 
Adjustments</t>
  </si>
  <si>
    <t>Total Verified 2016 Results</t>
  </si>
  <si>
    <t>2017
Verified 
2017 
Results</t>
  </si>
  <si>
    <t/>
  </si>
  <si>
    <t>Progress Report</t>
  </si>
  <si>
    <t>For:  Hydro Ottawa Limited</t>
  </si>
  <si>
    <t>#</t>
  </si>
  <si>
    <t>Programs</t>
  </si>
  <si>
    <t>2015-2020 Conservation First Framework Programs</t>
  </si>
  <si>
    <t>Residential Province-Wide Programs</t>
  </si>
  <si>
    <t>Sub-total:  Residential Province-Wide Programs</t>
  </si>
  <si>
    <t>Business Province-Wide Programs</t>
  </si>
  <si>
    <t>Save on Energy Business Refrigeration Incentive Program</t>
  </si>
  <si>
    <t>Save on Energy Process &amp; Systems Upgrades Program - P4P</t>
  </si>
  <si>
    <t>Sub-total:  Business Province-Wide Programs</t>
  </si>
  <si>
    <t>Local &amp; Regional Programs</t>
  </si>
  <si>
    <t>Adaptive Thermostat Local Program</t>
  </si>
  <si>
    <t>Business Refrigeration Incentives Local Program</t>
  </si>
  <si>
    <t>Conservation on the Coast Home Assistance Local Program</t>
  </si>
  <si>
    <t>Conservation on the Coast Small Business Lighting Local Program</t>
  </si>
  <si>
    <t>First Nations Conservation Local Program</t>
  </si>
  <si>
    <t>High Efficiency Agriculturual Pumping Local Program</t>
  </si>
  <si>
    <t>Instant Savings Local Program</t>
  </si>
  <si>
    <t>OPsaver Local Program</t>
  </si>
  <si>
    <t>PUMPsaver Local Program</t>
  </si>
  <si>
    <t>RTUsaver Local Program</t>
  </si>
  <si>
    <t>NTG Adjustment</t>
  </si>
  <si>
    <t>Source of data</t>
  </si>
  <si>
    <t>Save on Energy Energy Manager Program (future IESO activity - 2021)</t>
  </si>
  <si>
    <t>Save on Energy Energy Manager Program (future IESO activity - 2022)</t>
  </si>
  <si>
    <t>Save on Energy Energy Manager Program (future IESO activity - 2023)</t>
  </si>
  <si>
    <t>Save on Energy Energy Manager Program (future IESO activity - 2024)</t>
  </si>
  <si>
    <t>Save on Energy Energy Performance Program (future IESO activity - 2021)</t>
  </si>
  <si>
    <t>Save on Energy Energy Performance Program (future IESO activity - 2022)</t>
  </si>
  <si>
    <t>Save on Energy Energy Performance Program (future IESO activity - 2023)</t>
  </si>
  <si>
    <t>Save on Energy Energy Performance Program (future IESO activity - 2024)</t>
  </si>
  <si>
    <t>Save on Energy Small Business Lighting Program (future IESO activity - 2021)</t>
  </si>
  <si>
    <t>Save on Energy Small Business Lighting Program (future IESO activity - 2022)</t>
  </si>
  <si>
    <t>Save on Energy Small Business Lighting Program (future IESO activity - 2023)</t>
  </si>
  <si>
    <t>Save on Energy Small Business Lighting Program (future IESO activity - 2024)</t>
  </si>
  <si>
    <t>Save on Energy Small Business Lighting Program (future IESO activity - 2025)</t>
  </si>
  <si>
    <t>Save on Energy Energy Manager Program (future IESO activity - 2025)</t>
  </si>
  <si>
    <t>Save on Energy Energy Performance Program (future IESO activity - 2025)</t>
  </si>
  <si>
    <t>GRAND TOTAL PERSISTING SAVINGS</t>
  </si>
  <si>
    <t>Save on Energy Retrofit Program (future estimate of gross third party achievement in 2021)</t>
  </si>
  <si>
    <t>Save on Energy Retrofit Program (future estimate of gross third party achievement in 2022)</t>
  </si>
  <si>
    <t>Save on Energy Retrofit Program (future estimate of gross third party achievement in 2023)</t>
  </si>
  <si>
    <t>Save on Energy Retrofit Program (future estimate of gross third party achievement in 2024)</t>
  </si>
  <si>
    <t>Save on Energy Retrofit Program (future estimate of gross third party achievement in 2025)</t>
  </si>
  <si>
    <t>HOL project pipeline data</t>
  </si>
  <si>
    <t>from IESO Cost effectiveness tool submitted with program business case</t>
  </si>
  <si>
    <t>estimate from historical HOL achievements (2018 results)</t>
  </si>
  <si>
    <t>estimate from historical HOL achievements (HOL monthly activity of 110,770 from 2018-2019)</t>
  </si>
  <si>
    <t>Affordability Fund Trust - 2018</t>
  </si>
  <si>
    <t>Affordability Fund Trust - 2019</t>
  </si>
  <si>
    <t>Affordability Fund Trust - 2020</t>
  </si>
  <si>
    <t>Affordability Fund Trust - 2021</t>
  </si>
  <si>
    <t>Affordability Fund Trust - 2022</t>
  </si>
  <si>
    <t>Affordability Fund Trust - 2023</t>
  </si>
  <si>
    <t>Affordability Fund Trust - 2024</t>
  </si>
  <si>
    <t>Affordability Fund Trust - 2025</t>
  </si>
  <si>
    <t>Sub Total Affordability Fund Trust</t>
  </si>
  <si>
    <t>HOL project data submitted to and settled with IESO  - persistance assumed to be the same as historical reports - see IESO persistance table tab</t>
  </si>
  <si>
    <t>Save on Energy Energy Manager Program (Remaining HOL Pipeline before IESO takes over)</t>
  </si>
  <si>
    <t>Save on Energy Audit Funding Program (Remaining HOL Pipeline)</t>
  </si>
  <si>
    <t>Save on Energy High Performance New Construction Program (Remaining HOL pipeline)</t>
  </si>
  <si>
    <t>Save on Energy New Construction Program (Remaining HOL Pipeline)</t>
  </si>
  <si>
    <t>~2GWh per month estimate sourced from IESO Retrofit program delivery RFP issued in 2019. Region showed 41GWh submitted over four months, with HOL estimated to represent 20% of the region territory (40GWh/4 months = 10Gwh/month x 20% = 2GW/month) - "Rtft RFP pipeline data" tab</t>
  </si>
  <si>
    <t>HOL project data submitted to and settled with IESO - see "2019 Rtft achieved by year" tab  - persistance assumed to be the same as historical reports - see IESO persistance table tab</t>
  </si>
  <si>
    <t>HOL project data tracked by HOL - from the timeframe of 2018-2019 because EM results from 2018 do not appear on final participation and cost report</t>
  </si>
  <si>
    <t xml:space="preserve">estimate from historical HOL achievements (2018 results) - NTG set at 80%, reasonable based on historical results </t>
  </si>
  <si>
    <t>HOL project data submitted to and settled by IESO - persistence deemed to be 100% over five years based on program measures</t>
  </si>
  <si>
    <t>estimate from historical HOL achievements (HOL activity from 2018) - NTG markdown to 80%, persistance assumed to be the same as Home assistance program - see IESO persistance table tab</t>
  </si>
  <si>
    <t>left blank as savings is unknown</t>
  </si>
  <si>
    <t>Explanation</t>
  </si>
  <si>
    <t>Persisting Savings by Year&amp;Program</t>
  </si>
  <si>
    <t>Workbook Tab</t>
  </si>
  <si>
    <t xml:space="preserve">This tab is a detailed breakdown of persisting savings attributed to each year of the 2021-2025 rate application. </t>
  </si>
  <si>
    <t>2017 Verified Report</t>
  </si>
  <si>
    <t>2017 IESO Report - no totals</t>
  </si>
  <si>
    <t>Reference Tab - identical to the 2017 Verified Report tab, without sub and grand totals</t>
  </si>
  <si>
    <t>2017 IESO Pivot</t>
  </si>
  <si>
    <t>Reference Tab - a pivot table adding total savings by program, as the official reports breakout multiple adjustments made over CFF years</t>
  </si>
  <si>
    <t>Rtft RFP pipeline data</t>
  </si>
  <si>
    <t>2019 Rtft achieved by year</t>
  </si>
  <si>
    <t>ProjectkWActual</t>
  </si>
  <si>
    <t>kWhActual</t>
  </si>
  <si>
    <t>IESO Persistance Table</t>
  </si>
  <si>
    <t>IESO NTG Table</t>
  </si>
  <si>
    <t>Reference Tab - from 2017 verified savings report, used to markdown project pipeline data based on historical persistance assigned to each program by IESO (cells C60:C80 and D95:D125 on the Persisting Savings by Year&amp;Program Tab</t>
  </si>
  <si>
    <t>This workbook contains a summary of how kWh savings were calculated as a result of CDM programming for the purpose of the load forecast</t>
  </si>
  <si>
    <t>Save on Energy Process &amp; Systems Upgrades Program (future estimate of gross HOL progress from Dec 3, 2019 to Dec 31, 2020)</t>
  </si>
  <si>
    <t>Save on Energy Retrofit Program (future estimate of gross HOL progress from Dec 3, 2019 to Dec 31, 2020)</t>
  </si>
  <si>
    <t>Gross savings  from Feb 15, 2019 to December 2, 2019</t>
  </si>
  <si>
    <r>
      <t xml:space="preserve">From most recent IESO </t>
    </r>
    <r>
      <rPr>
        <sz val="11"/>
        <color rgb="FFFF0000"/>
        <rFont val="Calibri"/>
        <family val="2"/>
        <scheme val="minor"/>
      </rPr>
      <t xml:space="preserve">PROGRAM </t>
    </r>
    <r>
      <rPr>
        <sz val="11"/>
        <color theme="1"/>
        <rFont val="Calibri"/>
        <family val="2"/>
        <scheme val="minor"/>
      </rPr>
      <t xml:space="preserve">PARTICIPATION AND COST REPORT </t>
    </r>
    <r>
      <rPr>
        <sz val="11"/>
        <color rgb="FFFF0000"/>
        <rFont val="Calibri"/>
        <family val="2"/>
        <scheme val="minor"/>
      </rPr>
      <t>which represents Hydro Ottawa's performance</t>
    </r>
    <r>
      <rPr>
        <sz val="11"/>
        <color theme="1"/>
        <rFont val="Calibri"/>
        <family val="2"/>
        <scheme val="minor"/>
      </rPr>
      <t xml:space="preserve">  </t>
    </r>
    <r>
      <rPr>
        <sz val="11"/>
        <color rgb="FFFF0000"/>
        <rFont val="Calibri"/>
        <family val="2"/>
        <scheme val="minor"/>
      </rPr>
      <t>"as of February 15, 2019"</t>
    </r>
  </si>
  <si>
    <t xml:space="preserve">Persisting program savings atrributed to the Conservation First Framework (CFF) are in Green. This includes IESO verified savings to the end of 2017, unverified savings as of February 15, 2019, and forecasted savings attributed to Hydro Ottawa's CFF wind down following the cancellation of CFF. </t>
  </si>
  <si>
    <t>CONSERVATION FIRST FRAMEWORK</t>
  </si>
  <si>
    <t>Persisting Savings: Net Verified Annual Energy Savings (kWh) by year</t>
  </si>
  <si>
    <t>Smart Thermostat Program (since approved by IESO)</t>
  </si>
  <si>
    <t>Kanata North Retrofit Top-Up Program (since approved by IESO)</t>
  </si>
  <si>
    <t>Data from 2017 Final Verified Annual Hydro Ottawa CDM Program Results Report from IESO for the CFF period 2015-2017</t>
  </si>
  <si>
    <t>Data from 2017 Final Verified Annual Hydro Ottawa CDM Program Results Report from IESO for the CFF period 2015-2018</t>
  </si>
  <si>
    <t>Data from 2017 Final Verified Annual Hydro Ottawa CDM Program Results Report from IESO for the CFF period 2015-2019</t>
  </si>
  <si>
    <t>Data from 2017 Final Verified Annual Hydro Ottawa CDM Program Results Report from IESO for the CFF period 2015-2020</t>
  </si>
  <si>
    <t>Data from 2017 Final Verified Annual Hydro Ottawa CDM Program Results Report from IESO for the CFF period 2015-2021</t>
  </si>
  <si>
    <t>Data from 2017 Final Verified Annual Hydro Ottawa CDM Program Results Report from IESO for the CFF period 2015-2022</t>
  </si>
  <si>
    <t>Data from 2017 Final Verified Annual Hydro Ottawa CDM Program Results Report from IESO for the CFF period 2015-2023</t>
  </si>
  <si>
    <t>Data from 2017 Final Verified Annual Hydro Ottawa CDM Program Results Report from IESO for the CFF period 2015-2024</t>
  </si>
  <si>
    <t>Data from 2017 Final Verified Annual Hydro Ottawa CDM Program Results Report from IESO for the CFF period 2015-2025</t>
  </si>
  <si>
    <t>Data from 2017 Final Verified Annual Hydro Ottawa CDM Program Results Report from IESO for the CFF period 2015-2026</t>
  </si>
  <si>
    <t>Data from 2017 Final Verified Annual Hydro Ottawa CDM Program Results Report from IESO for the CFF period 2015-2027</t>
  </si>
  <si>
    <t>Data from 2017 Final Verified Annual Hydro Ottawa CDM Program Results Report from IESO for the CFF period 2015-2028</t>
  </si>
  <si>
    <t>Data from 2017 Final Verified Annual Hydro Ottawa CDM Program Results Report from IESO for the CFF period 2015-2029</t>
  </si>
  <si>
    <t>Data from 2017 Final Verified Annual Hydro Ottawa CDM Program Results Report from IESO for the CFF period 2015-2030</t>
  </si>
  <si>
    <t>Data from 2017 Final Verified Annual Hydro Ottawa CDM Program Results Report from IESO for the CFF period 2015-2031</t>
  </si>
  <si>
    <t>Data from 2017 Final Verified Annual Hydro Ottawa CDM Program Results Report from IESO for the CFF period 2015-2032</t>
  </si>
  <si>
    <t>Data from 2017 Final Verified Annual Hydro Ottawa CDM Program Results Report from IESO for the CFF period 2015-2033</t>
  </si>
  <si>
    <t>Data from 2017 Final Verified Annual Hydro Ottawa CDM Program Results Report from IESO for the CFF period 2015-2034</t>
  </si>
  <si>
    <t>Data from 2017 Final Verified Annual Hydro Ottawa CDM Program Results Report from IESO for the CFF period 2015-2035</t>
  </si>
  <si>
    <t>Data from 2017 Final Verified Annual Hydro Ottawa CDM Program Results Report from IESO for the CFF period 2015-2036</t>
  </si>
  <si>
    <t>Data from 2017 Final Verified Annual Hydro Ottawa CDM Program Results Report from IESO for the CFF period 2015-2037</t>
  </si>
  <si>
    <t>Data from 2017 Final Verified Annual Hydro Ottawa CDM Program Results Report from IESO for the CFF period 2015-2038</t>
  </si>
  <si>
    <t>Data from 2017 Final Verified Annual Hydro Ottawa CDM Program Results Report from IESO for the CFF period 2015-2039</t>
  </si>
  <si>
    <t>Data from 2017 Final Verified Annual Hydro Ottawa CDM Program Results Report from IESO for the CFF period 2015-2040</t>
  </si>
  <si>
    <t>Data from 2017 Final Verified Annual Hydro Ottawa CDM Program Results Report from IESO for the CFF period 2015-2041</t>
  </si>
  <si>
    <t>Data from 2017 Final Verified Annual Hydro Ottawa CDM Program Results Report from IESO for the CFF period 2015-2042</t>
  </si>
  <si>
    <t>Data from 2017 Final Verified Annual Hydro Ottawa CDM Program Results Report from IESO for the CFF period 2015-2043</t>
  </si>
  <si>
    <t>Data from 2017 Final Verified Annual Hydro Ottawa CDM Program Results Report from IESO for the CFF period 2015-2044</t>
  </si>
  <si>
    <t>Data from 2017 Final Verified Annual Hydro Ottawa CDM Program Results Report from IESO for the CFF period 2015-2045</t>
  </si>
  <si>
    <t>From 2017 FINAL VERIFIED LDC PROGRAM RESULTS (IESO) - "LDC Savings Persistence" Tab, using "Net Verified Annual Energy Savings" - this starts in column CG on the official report</t>
  </si>
  <si>
    <t>From 2017 FINAL VERIFIED LDC PROGRAM RESULTS (IESO) - "LDC Savings Persistence" Tab, using "Net Verified Annual Energy Savings" - this starts in column CG on the official report, TOTALS/SUB TOTALS Removed</t>
  </si>
  <si>
    <t>Reference Tab - from IESO's participation and cost report, used to markdown unverified savings from each program by IESO - contained on "Reference Table" tab</t>
  </si>
  <si>
    <t>Data from Participation and Cost report issued by IESO (unverified savings achieved through Feb 15, 2019)</t>
  </si>
  <si>
    <r>
      <rPr>
        <b/>
        <sz val="11"/>
        <rFont val="Calibri"/>
        <family val="2"/>
        <scheme val="minor"/>
      </rPr>
      <t>CATEGORY 1, SECTION 2:</t>
    </r>
    <r>
      <rPr>
        <b/>
        <sz val="11"/>
        <color rgb="FFFF0000"/>
        <rFont val="Calibri"/>
        <family val="2"/>
        <scheme val="minor"/>
      </rPr>
      <t xml:space="preserve"> From most recent IESO MONTHLY PROGRAM PARTICIPATION AND COST REPORT which represents Hydro Ottawa's performance throughout CFF  "as of February 15, 2019".</t>
    </r>
  </si>
  <si>
    <t>Unverified savings as of Feb 15, 2019 as found on IESO MONTHLY PROGRAM PARTICIPATION AND COST REPORT</t>
  </si>
  <si>
    <r>
      <t xml:space="preserve">CATEGORY 1, SECTION 3: Project data from Feb 15, 2019 to December 2, 2019. </t>
    </r>
    <r>
      <rPr>
        <b/>
        <sz val="11"/>
        <color rgb="FFFF0000"/>
        <rFont val="Calibri"/>
        <family val="2"/>
        <scheme val="minor"/>
      </rPr>
      <t>This represents forecasted persisting savings from contracts executed under the CFF that were approved for payment by HOL between February 15, 2019 and December 2, 2019 (and therefore not part of IESO's unverified results above).</t>
    </r>
  </si>
  <si>
    <r>
      <t xml:space="preserve">CATEGORY 1, SECTION 4: HOL Project data from December 3, 2019 to December 31, 2020. </t>
    </r>
    <r>
      <rPr>
        <b/>
        <sz val="11"/>
        <color rgb="FFFF0000"/>
        <rFont val="Calibri"/>
        <family val="2"/>
        <scheme val="minor"/>
      </rPr>
      <t xml:space="preserve">This represents forecasted persisting savings from remaining contracts executed under the CFF that have been completed since December 3, 2019 or are expected to be in service by December 31, 2020. </t>
    </r>
  </si>
  <si>
    <t>Save on Energy Retrofit Program (future estimate of IESO's regional delivery agent for North + East region. This is forecasted persisting savings from projects between April 1, 2019 to Dec 31, 2020)</t>
  </si>
  <si>
    <t>Conservation First Framework</t>
  </si>
  <si>
    <t>Interim Framework</t>
  </si>
  <si>
    <t>Assumed Programing following Interim Framework</t>
  </si>
  <si>
    <t xml:space="preserve">Sub Total - forecasted unverified &amp; unreported persisting savings from HOL contracted projects within CFF </t>
  </si>
  <si>
    <r>
      <t xml:space="preserve">CATEGORY 1, SECTION 1: </t>
    </r>
    <r>
      <rPr>
        <b/>
        <sz val="11"/>
        <color rgb="FFFF0000"/>
        <rFont val="Calibri"/>
        <family val="2"/>
        <scheme val="minor"/>
      </rPr>
      <t>Data from 2017 Final Verified Annual Hydro Ottawa CDM Program Results Report from IESO for the CFF period 2015-2017</t>
    </r>
  </si>
  <si>
    <t>Reference Tab - HOL persisting savings achieved and reported on the 2017 Final Verified Annual Hydro Ottawa CDM Program Results Report from IESO AND the most recent IESO Monthly Program Participation and Cost report that IESO published which reflects Hydro Ottawa's performance "as of February 15, 2019". Both full reports are found within the rate application.</t>
  </si>
  <si>
    <t>Reference Tab - Hydro Ottawa's gross savings from the Retrofit Program for applications processed for payment from February 16, 2019 to December 2, 2019), sorted by year the projects were actually completed (some projects take multiple years to be processed for payment due to M&amp;V requirements). These are completed projects that do not appear on any IESO published report.</t>
  </si>
  <si>
    <t>Save on Energy Energy Manager Program (future activity delivered by IESO - 2020)</t>
  </si>
  <si>
    <t>Save on Energy Energy Performance Program (future activity delivered by IESO - 2020)</t>
  </si>
  <si>
    <t>Save on Energy Small Business Lighting Program (future activity delivered by IESO - 2020)</t>
  </si>
  <si>
    <t>INTERIM FRAMEWORK</t>
  </si>
  <si>
    <t>CONTINUATION OF CDM PROGRAMS AFTER INTERIM FRAMEWORK - Programs are assumed to continue in their current state</t>
  </si>
  <si>
    <t>Sub Total - Conservation First Framework</t>
  </si>
  <si>
    <t>CATEGORY 3: Future RATE BASED CDM ACTIVITY as per Table 1 within Exhibit 4-1-6</t>
  </si>
  <si>
    <t>Sub Total - Interim Framework</t>
  </si>
  <si>
    <t>Sub Total - Assumed Programs following Interim Framework (2021 and forward)</t>
  </si>
  <si>
    <t>Sub Total - 2017 Final Verified Annual Hydro Ottawa CDM Program Results Report</t>
  </si>
  <si>
    <t>Gross savings</t>
  </si>
  <si>
    <t>Deactivation Markdown</t>
  </si>
  <si>
    <t>NTG Markdown</t>
  </si>
  <si>
    <r>
      <t xml:space="preserve">CATEGORY 2, SECTION 1: Forecasted Future Savings within INTERIM FRAMEWORK. </t>
    </r>
    <r>
      <rPr>
        <b/>
        <sz val="11"/>
        <color rgb="FFFF0000"/>
        <rFont val="Calibri"/>
        <family val="2"/>
        <scheme val="minor"/>
      </rPr>
      <t xml:space="preserve">This represents forecasted persisting savings from future program activity until December 31, 2020. Cells in Orange are persisting savings from programs within Interim Framework. </t>
    </r>
  </si>
  <si>
    <r>
      <t xml:space="preserve">CATEGORY 2, SECTION 2: Forecasted Future Savings FOLLOWING INTERIM FRAMEWORK. </t>
    </r>
    <r>
      <rPr>
        <b/>
        <sz val="11"/>
        <color rgb="FFFF0000"/>
        <rFont val="Calibri"/>
        <family val="2"/>
        <scheme val="minor"/>
      </rPr>
      <t>This represents forecasted persisting savings from future program activity. Cells in Blue are forecasted persisting savings assuming the continuation of CDM programs in their current form in a subsequent framework (2021 and forward).</t>
    </r>
  </si>
  <si>
    <t>Reference Tab - Hydro Ottawa's retrofit pipeline and forecasted gross savings for active applications that were to be processed during CFF wind down, based on the date the project was/is expected to complete. All projects were pre-approved as of April 1, 2019 (May 1, 2019 for Retrofit projects).</t>
  </si>
  <si>
    <t>future Rtfit forecasted by year</t>
  </si>
  <si>
    <t>Persisting program savings forecasted within the IF Interim Framework as a result of centralized IESO program delivery and HOL local CDM programs are in Orange</t>
  </si>
  <si>
    <t>Persisting program savings forecasted as a result of the continuation of CDM program in a subsequent framework following IF Interim Framework (2021 and forward) are in Blue. Hydro Ottawa is assuming that current programs continue as is.</t>
  </si>
  <si>
    <t>Persisting program savings forecasted from Hydro Ottawa's proposed rate-based CDM activities are in Yellow</t>
  </si>
  <si>
    <t>Save on Energy Process and Systems Upgrade Program (future activity delivered by IESO - 2020)</t>
  </si>
  <si>
    <t>Save on Energy Process and Systems Upgrade Program (future IESO activity - 2021)</t>
  </si>
  <si>
    <t>Save on Energy Process and Systems Upgrade Program (future IESO activity - 2022)</t>
  </si>
  <si>
    <t>Save on Energy Process and Systems Upgrade Program (future IESO activity - 2023)</t>
  </si>
  <si>
    <t>Save on Energy Process and Systems Upgrade Program (future IESO activity - 2024)</t>
  </si>
  <si>
    <t>Save on Energy Process and Systems Upgrade Program (future IESO activity - 2025)</t>
  </si>
  <si>
    <t>Affordability Fund Report, managed by Hydro One - NTG markdown to 80%, persistance assumed to be the same as Home assistance program - see IESO persistance table tab</t>
  </si>
  <si>
    <r>
      <t xml:space="preserve">Incremental unverified gross savings achieved after 2017 Final Verified annual Hydro Ottawa Savings report was published (column B LESS column F above). </t>
    </r>
    <r>
      <rPr>
        <b/>
        <sz val="11"/>
        <color rgb="FFFF0000"/>
        <rFont val="Calibri"/>
        <family val="2"/>
        <scheme val="minor"/>
      </rPr>
      <t>This represents unverified incremental savings between Jan1, 2018 and February 15, 2019.</t>
    </r>
  </si>
  <si>
    <t>CDM Savings by Program</t>
  </si>
  <si>
    <t>Reference Tab - an image of a table found within IESO's RFP for the regional delivery service provider for the Retrofit Program issued in 2019. This shows regional activity for the Retrofit Program after it was centralized at the time the RFP was issued July 5, 2019</t>
  </si>
  <si>
    <t>From HOL: future program activity estimation</t>
  </si>
  <si>
    <t>RE</t>
  </si>
  <si>
    <t>SC</t>
  </si>
  <si>
    <t>C1-C3</t>
  </si>
  <si>
    <t>C4</t>
  </si>
  <si>
    <t>LU</t>
  </si>
  <si>
    <t>ST</t>
  </si>
  <si>
    <t>MU</t>
  </si>
  <si>
    <t>Smart Thermostat Program (yet to be approved by IESO)</t>
  </si>
  <si>
    <t>KWH</t>
  </si>
  <si>
    <t>SC &lt; 50KW</t>
  </si>
  <si>
    <t>LU &gt; 5,000 KW</t>
  </si>
  <si>
    <t>Check</t>
  </si>
  <si>
    <t>Demand Factor</t>
  </si>
  <si>
    <t>KW - Monthly</t>
  </si>
  <si>
    <t>Total All</t>
  </si>
  <si>
    <t>Total Commercial (Demand Customers)</t>
  </si>
  <si>
    <t>KW - Yearly</t>
  </si>
  <si>
    <t>New CDM Programing in the Year</t>
  </si>
  <si>
    <t>New And Persistence CDM Programs</t>
  </si>
  <si>
    <t>Rate Class Allocation</t>
  </si>
  <si>
    <t>Hydro Ottawa Limited
EB-2019-0261
Interrogatory Response
IRR OEB-134
Attachment A
June 12, 2020</t>
  </si>
  <si>
    <t>Built into Load Forecast</t>
  </si>
  <si>
    <t>Dec</t>
  </si>
  <si>
    <t>Nov</t>
  </si>
  <si>
    <t>Oct</t>
  </si>
  <si>
    <t>Sep</t>
  </si>
  <si>
    <t>Aug</t>
  </si>
  <si>
    <t>Jul</t>
  </si>
  <si>
    <t>Jun</t>
  </si>
  <si>
    <t>May</t>
  </si>
  <si>
    <t>Apr</t>
  </si>
  <si>
    <t>Mar</t>
  </si>
  <si>
    <t>Feb</t>
  </si>
  <si>
    <t>Jan</t>
  </si>
  <si>
    <t>Customers in Model</t>
  </si>
  <si>
    <t>Customers</t>
  </si>
  <si>
    <t>Table 6 CDM</t>
  </si>
  <si>
    <t>CDM Savings</t>
  </si>
  <si>
    <t>Total Savings</t>
  </si>
  <si>
    <t>Monthly Savings</t>
  </si>
  <si>
    <t>Annual Total</t>
  </si>
  <si>
    <t>check</t>
  </si>
  <si>
    <t>Next Year Full Savings</t>
  </si>
  <si>
    <t>First Year Saving</t>
  </si>
  <si>
    <t>Second Year</t>
  </si>
  <si>
    <t>First Year</t>
  </si>
  <si>
    <t>Month</t>
  </si>
  <si>
    <t>Savings Buckets</t>
  </si>
  <si>
    <t>Monthly</t>
  </si>
  <si>
    <t>Half Year</t>
  </si>
  <si>
    <t>Full Year</t>
  </si>
  <si>
    <t>kWh</t>
  </si>
  <si>
    <t>Cumulative</t>
  </si>
  <si>
    <t>Com Savings</t>
  </si>
  <si>
    <t>Year</t>
  </si>
  <si>
    <t>CDM Savings Avg</t>
  </si>
  <si>
    <t>Annual Sales Forecast for Allocation</t>
  </si>
  <si>
    <t>GS1000NI_MWh</t>
  </si>
  <si>
    <t>GS1000I_MWh</t>
  </si>
  <si>
    <t>GS1500_MWh</t>
  </si>
  <si>
    <t>1000NI Shr</t>
  </si>
  <si>
    <t>1000I Shr</t>
  </si>
  <si>
    <t>1500 Shr</t>
  </si>
  <si>
    <t>Exhibit 3-1-1: Load Forecast Table 6</t>
  </si>
  <si>
    <t>Residential</t>
  </si>
  <si>
    <t>&gt;50 KW  &lt; 1500 KW</t>
  </si>
  <si>
    <t>&gt;1500 KW &lt; 5,000</t>
  </si>
  <si>
    <t>Street Light</t>
  </si>
  <si>
    <t>Unmetered Scattered Load</t>
  </si>
  <si>
    <t>SC &lt; 50KW (note as indicated in interrogatory response to OEB-136 this class does not balance)</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</si>
</sst>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41" formatCode="_-* #,##0_-;\-* #,##0_-;_-* &quot;-&quot;_-;_-@_-"/>
    <numFmt numFmtId="43" formatCode="_-* #,##0.00_-;\-* #,##0.00_-;_-* &quot;-&quot;??_-;_-@_-"/>
    <numFmt numFmtId="164" formatCode="_-* #,##0_-;\-* #,##0_-;_-* &quot;-&quot;??_-;_-@_-"/>
    <numFmt numFmtId="165" formatCode="0.0%"/>
    <numFmt numFmtId="166" formatCode="#,##0;\-#,##0;&quot;-&quot;_____;"/>
    <numFmt numFmtId="167" formatCode="#,###"/>
    <numFmt numFmtId="168" formatCode="_-* #,##0.0_-;\-* #,##0.0_-;_-* &quot;-&quot;??_-;_-@_-"/>
    <numFmt numFmtId="169" formatCode="_-* #,##0.000_-;\-* #,##0.000_-;_-* &quot;-&quot;??_-;_-@_-"/>
    <numFmt numFmtId="170" formatCode="_(* #,##0_);_(* \(#,##0\);_(* &quot;-&quot;??_);_(@_)"/>
    <numFmt numFmtId="171" formatCode="_(* #,##0.00_);_(* \(#,##0.00\);_(* &quot;-&quot;??_);_(@_)"/>
  </numFmts>
  <fonts count="26" x14ac:knownFonts="1">
    <font>
      <sz val="11"/>
      <color theme="1"/>
      <name val="Calibri"/>
      <family val="2"/>
      <scheme val="minor"/>
    </font>
    <font>
      <b/>
      <sz val="11"/>
      <color theme="1"/>
      <name val="Calibri"/>
      <family val="2"/>
      <scheme val="minor"/>
    </font>
    <font>
      <sz val="11"/>
      <color theme="1"/>
      <name val="Calibri"/>
      <family val="2"/>
      <scheme val="minor"/>
    </font>
    <font>
      <b/>
      <sz val="8"/>
      <color theme="0"/>
      <name val="Calibri"/>
      <family val="2"/>
      <scheme val="minor"/>
    </font>
    <font>
      <sz val="8"/>
      <color theme="1"/>
      <name val="Calibri"/>
      <family val="2"/>
      <scheme val="minor"/>
    </font>
    <font>
      <sz val="8"/>
      <name val="Calibri"/>
      <family val="2"/>
      <scheme val="minor"/>
    </font>
    <font>
      <sz val="8"/>
      <color theme="0"/>
      <name val="Calibri"/>
      <family val="2"/>
      <scheme val="minor"/>
    </font>
    <font>
      <sz val="10"/>
      <name val="Tahoma"/>
      <family val="2"/>
    </font>
    <font>
      <sz val="10"/>
      <color theme="1"/>
      <name val="Tahoma"/>
      <family val="2"/>
    </font>
    <font>
      <b/>
      <sz val="10"/>
      <color theme="0"/>
      <name val="Tahoma"/>
      <family val="2"/>
    </font>
    <font>
      <b/>
      <sz val="10"/>
      <name val="Calibri"/>
      <family val="2"/>
      <scheme val="minor"/>
    </font>
    <font>
      <b/>
      <sz val="8"/>
      <name val="Calibri"/>
      <family val="2"/>
      <scheme val="minor"/>
    </font>
    <font>
      <b/>
      <sz val="12"/>
      <name val="Calibri"/>
      <family val="2"/>
      <scheme val="minor"/>
    </font>
    <font>
      <b/>
      <sz val="10"/>
      <color theme="3"/>
      <name val="Calibri"/>
      <family val="2"/>
      <scheme val="minor"/>
    </font>
    <font>
      <sz val="11"/>
      <color rgb="FFFF0000"/>
      <name val="Calibri"/>
      <family val="2"/>
      <scheme val="minor"/>
    </font>
    <font>
      <b/>
      <sz val="11"/>
      <color theme="0"/>
      <name val="Calibri"/>
      <family val="2"/>
      <scheme val="minor"/>
    </font>
    <font>
      <sz val="11"/>
      <color theme="0"/>
      <name val="Calibri"/>
      <family val="2"/>
      <scheme val="minor"/>
    </font>
    <font>
      <b/>
      <sz val="11"/>
      <color rgb="FFFF0000"/>
      <name val="Calibri"/>
      <family val="2"/>
      <scheme val="minor"/>
    </font>
    <font>
      <b/>
      <sz val="12"/>
      <color theme="1"/>
      <name val="Calibri"/>
      <family val="2"/>
      <scheme val="minor"/>
    </font>
    <font>
      <b/>
      <sz val="11"/>
      <name val="Calibri"/>
      <family val="2"/>
      <scheme val="minor"/>
    </font>
    <font>
      <sz val="35"/>
      <color theme="1"/>
      <name val="Calibri"/>
      <family val="2"/>
      <scheme val="minor"/>
    </font>
    <font>
      <sz val="20"/>
      <color theme="1"/>
      <name val="Calibri"/>
      <family val="2"/>
      <scheme val="minor"/>
    </font>
    <font>
      <sz val="11"/>
      <name val="Calibri"/>
      <family val="2"/>
      <scheme val="minor"/>
    </font>
    <font>
      <sz val="10"/>
      <color theme="1"/>
      <name val="Arial"/>
      <family val="2"/>
    </font>
    <font>
      <b/>
      <sz val="11"/>
      <color theme="1"/>
      <name val="Arial"/>
      <family val="2"/>
    </font>
    <font>
      <sz val="11"/>
      <color rgb="FF0070C0"/>
      <name val="Calibri"/>
      <family val="2"/>
      <scheme val="minor"/>
    </font>
  </fonts>
  <fills count="23">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theme="0"/>
        <bgColor indexed="64"/>
      </patternFill>
    </fill>
    <fill>
      <patternFill patternType="solid">
        <fgColor rgb="FF003366"/>
        <bgColor indexed="64"/>
      </patternFill>
    </fill>
    <fill>
      <patternFill patternType="solid">
        <fgColor rgb="FF4D7094"/>
        <bgColor indexed="64"/>
      </patternFill>
    </fill>
    <fill>
      <patternFill patternType="solid">
        <fgColor rgb="FFF5F5F5"/>
        <bgColor indexed="64"/>
      </patternFill>
    </fill>
    <fill>
      <patternFill patternType="solid">
        <fgColor rgb="FFEBEBFF"/>
        <bgColor indexed="64"/>
      </patternFill>
    </fill>
    <fill>
      <patternFill patternType="solid">
        <fgColor rgb="FFF5F5FF"/>
        <bgColor indexed="64"/>
      </patternFill>
    </fill>
    <fill>
      <patternFill patternType="solid">
        <fgColor rgb="FF91A7BD"/>
        <bgColor indexed="64"/>
      </patternFill>
    </fill>
    <fill>
      <patternFill patternType="solid">
        <fgColor rgb="FF01423C"/>
        <bgColor indexed="64"/>
      </patternFill>
    </fill>
    <fill>
      <patternFill patternType="solid">
        <fgColor rgb="FF8CBDC2"/>
        <bgColor indexed="64"/>
      </patternFill>
    </fill>
    <fill>
      <patternFill patternType="solid">
        <fgColor rgb="FFF0F0F0"/>
        <bgColor indexed="64"/>
      </patternFill>
    </fill>
    <fill>
      <patternFill patternType="solid">
        <fgColor rgb="FFEBEBEB"/>
        <bgColor indexed="64"/>
      </patternFill>
    </fill>
    <fill>
      <patternFill patternType="solid">
        <fgColor theme="0" tint="-0.14996795556505021"/>
        <bgColor indexed="64"/>
      </patternFill>
    </fill>
    <fill>
      <patternFill patternType="solid">
        <fgColor rgb="FFD9D9D9"/>
        <bgColor indexed="64"/>
      </patternFill>
    </fill>
    <fill>
      <patternFill patternType="solid">
        <fgColor rgb="FF00FFFF"/>
        <bgColor indexed="64"/>
      </patternFill>
    </fill>
    <fill>
      <patternFill patternType="solid">
        <fgColor theme="5"/>
        <bgColor indexed="64"/>
      </patternFill>
    </fill>
    <fill>
      <patternFill patternType="solid">
        <fgColor theme="0" tint="-0.14999847407452621"/>
        <bgColor indexed="64"/>
      </patternFill>
    </fill>
    <fill>
      <patternFill patternType="solid">
        <fgColor rgb="FF00B0F0"/>
        <bgColor indexed="64"/>
      </patternFill>
    </fill>
    <fill>
      <patternFill patternType="solid">
        <fgColor theme="9" tint="0.59999389629810485"/>
        <bgColor indexed="64"/>
      </patternFill>
    </fill>
    <fill>
      <patternFill patternType="solid">
        <fgColor theme="9" tint="0.39997558519241921"/>
        <bgColor indexed="64"/>
      </patternFill>
    </fill>
  </fills>
  <borders count="4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auto="1"/>
      </left>
      <right/>
      <top style="thin">
        <color auto="1"/>
      </top>
      <bottom/>
      <diagonal/>
    </border>
    <border>
      <left/>
      <right/>
      <top style="thin">
        <color indexed="64"/>
      </top>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hair">
        <color auto="1"/>
      </top>
      <bottom style="thin">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thin">
        <color auto="1"/>
      </right>
      <top style="thin">
        <color auto="1"/>
      </top>
      <bottom style="thin">
        <color auto="1"/>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thin">
        <color indexed="64"/>
      </left>
      <right/>
      <top/>
      <bottom style="thin">
        <color indexed="64"/>
      </bottom>
      <diagonal/>
    </border>
    <border>
      <left/>
      <right/>
      <top style="hair">
        <color auto="1"/>
      </top>
      <bottom style="hair">
        <color auto="1"/>
      </bottom>
      <diagonal/>
    </border>
    <border>
      <left/>
      <right/>
      <top style="thin">
        <color auto="1"/>
      </top>
      <bottom style="hair">
        <color auto="1"/>
      </bottom>
      <diagonal/>
    </border>
    <border>
      <left/>
      <right/>
      <top style="hair">
        <color auto="1"/>
      </top>
      <bottom style="thin">
        <color auto="1"/>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thin">
        <color indexed="64"/>
      </left>
      <right style="medium">
        <color auto="1"/>
      </right>
      <top style="thin">
        <color indexed="64"/>
      </top>
      <bottom style="thin">
        <color indexed="64"/>
      </bottom>
      <diagonal/>
    </border>
    <border>
      <left style="medium">
        <color auto="1"/>
      </left>
      <right style="thin">
        <color auto="1"/>
      </right>
      <top style="thin">
        <color auto="1"/>
      </top>
      <bottom style="thin">
        <color auto="1"/>
      </bottom>
      <diagonal/>
    </border>
    <border>
      <left style="thin">
        <color indexed="64"/>
      </left>
      <right/>
      <top/>
      <bottom/>
      <diagonal/>
    </border>
    <border>
      <left/>
      <right style="thin">
        <color auto="1"/>
      </right>
      <top/>
      <bottom/>
      <diagonal/>
    </border>
    <border>
      <left style="hair">
        <color auto="1"/>
      </left>
      <right/>
      <top style="thin">
        <color auto="1"/>
      </top>
      <bottom style="hair">
        <color auto="1"/>
      </bottom>
      <diagonal/>
    </border>
    <border>
      <left style="thin">
        <color auto="1"/>
      </left>
      <right style="thin">
        <color auto="1"/>
      </right>
      <top/>
      <bottom/>
      <diagonal/>
    </border>
    <border>
      <left style="hair">
        <color auto="1"/>
      </left>
      <right/>
      <top style="hair">
        <color auto="1"/>
      </top>
      <bottom style="hair">
        <color auto="1"/>
      </bottom>
      <diagonal/>
    </border>
    <border>
      <left style="thin">
        <color auto="1"/>
      </left>
      <right style="hair">
        <color auto="1"/>
      </right>
      <top style="hair">
        <color auto="1"/>
      </top>
      <bottom/>
      <diagonal/>
    </border>
    <border>
      <left style="hair">
        <color auto="1"/>
      </left>
      <right style="hair">
        <color auto="1"/>
      </right>
      <top style="hair">
        <color auto="1"/>
      </top>
      <bottom/>
      <diagonal/>
    </border>
    <border>
      <left style="hair">
        <color auto="1"/>
      </left>
      <right/>
      <top style="hair">
        <color auto="1"/>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diagonal/>
    </border>
  </borders>
  <cellStyleXfs count="4">
    <xf numFmtId="0" fontId="0" fillId="0" borderId="0"/>
    <xf numFmtId="43" fontId="2" fillId="0" borderId="0" applyFont="0" applyFill="0" applyBorder="0" applyAlignment="0" applyProtection="0"/>
    <xf numFmtId="9" fontId="2" fillId="0" borderId="0" applyFont="0" applyFill="0" applyBorder="0" applyAlignment="0" applyProtection="0"/>
    <xf numFmtId="171" fontId="2" fillId="0" borderId="0" applyFont="0" applyFill="0" applyBorder="0" applyAlignment="0" applyProtection="0"/>
  </cellStyleXfs>
  <cellXfs count="300">
    <xf numFmtId="0" fontId="0" fillId="0" borderId="0" xfId="0"/>
    <xf numFmtId="0" fontId="1" fillId="0" borderId="0" xfId="0" applyFont="1"/>
    <xf numFmtId="3" fontId="0" fillId="0" borderId="0" xfId="0" applyNumberFormat="1"/>
    <xf numFmtId="3" fontId="1" fillId="0" borderId="0" xfId="0" applyNumberFormat="1" applyFont="1"/>
    <xf numFmtId="0" fontId="0" fillId="0" borderId="0" xfId="0" applyFont="1"/>
    <xf numFmtId="3" fontId="0" fillId="0" borderId="0" xfId="0" applyNumberFormat="1" applyFill="1"/>
    <xf numFmtId="4" fontId="0" fillId="0" borderId="0" xfId="0" applyNumberFormat="1"/>
    <xf numFmtId="4" fontId="1" fillId="0" borderId="0" xfId="0" applyNumberFormat="1" applyFont="1"/>
    <xf numFmtId="165" fontId="0" fillId="0" borderId="0" xfId="0" applyNumberFormat="1"/>
    <xf numFmtId="0" fontId="4" fillId="4" borderId="0" xfId="0" applyFont="1" applyFill="1" applyAlignment="1">
      <alignment vertical="top"/>
    </xf>
    <xf numFmtId="0" fontId="5" fillId="4" borderId="0" xfId="0" applyFont="1" applyFill="1" applyAlignment="1">
      <alignment vertical="top"/>
    </xf>
    <xf numFmtId="0" fontId="6" fillId="6" borderId="6" xfId="0" applyFont="1" applyFill="1" applyBorder="1" applyAlignment="1">
      <alignment vertical="top"/>
    </xf>
    <xf numFmtId="0" fontId="6" fillId="6" borderId="7" xfId="0" applyFont="1" applyFill="1" applyBorder="1" applyAlignment="1">
      <alignment vertical="top"/>
    </xf>
    <xf numFmtId="0" fontId="5" fillId="7" borderId="8" xfId="0" applyFont="1" applyFill="1" applyBorder="1" applyAlignment="1">
      <alignment vertical="top"/>
    </xf>
    <xf numFmtId="166" fontId="4" fillId="4" borderId="9" xfId="0" applyNumberFormat="1" applyFont="1" applyFill="1" applyBorder="1" applyAlignment="1">
      <alignment vertical="top"/>
    </xf>
    <xf numFmtId="166" fontId="4" fillId="7" borderId="10" xfId="0" applyNumberFormat="1" applyFont="1" applyFill="1" applyBorder="1" applyAlignment="1">
      <alignment vertical="top"/>
    </xf>
    <xf numFmtId="166" fontId="4" fillId="4" borderId="10" xfId="0" applyNumberFormat="1" applyFont="1" applyFill="1" applyBorder="1" applyAlignment="1">
      <alignment vertical="top"/>
    </xf>
    <xf numFmtId="0" fontId="4" fillId="8" borderId="8" xfId="0" applyFont="1" applyFill="1" applyBorder="1" applyAlignment="1">
      <alignment vertical="top"/>
    </xf>
    <xf numFmtId="166" fontId="4" fillId="9" borderId="9" xfId="0" applyNumberFormat="1" applyFont="1" applyFill="1" applyBorder="1" applyAlignment="1">
      <alignment vertical="top"/>
    </xf>
    <xf numFmtId="166" fontId="4" fillId="8" borderId="10" xfId="0" applyNumberFormat="1" applyFont="1" applyFill="1" applyBorder="1" applyAlignment="1">
      <alignment vertical="top"/>
    </xf>
    <xf numFmtId="166" fontId="4" fillId="9" borderId="10" xfId="0" applyNumberFormat="1" applyFont="1" applyFill="1" applyBorder="1" applyAlignment="1">
      <alignment vertical="top"/>
    </xf>
    <xf numFmtId="0" fontId="4" fillId="7" borderId="11" xfId="0" applyFont="1" applyFill="1" applyBorder="1" applyAlignment="1">
      <alignment vertical="top"/>
    </xf>
    <xf numFmtId="166" fontId="4" fillId="4" borderId="12" xfId="0" applyNumberFormat="1" applyFont="1" applyFill="1" applyBorder="1" applyAlignment="1">
      <alignment vertical="top"/>
    </xf>
    <xf numFmtId="166" fontId="4" fillId="7" borderId="13" xfId="0" applyNumberFormat="1" applyFont="1" applyFill="1" applyBorder="1" applyAlignment="1">
      <alignment vertical="top"/>
    </xf>
    <xf numFmtId="166" fontId="4" fillId="4" borderId="13" xfId="0" applyNumberFormat="1" applyFont="1" applyFill="1" applyBorder="1" applyAlignment="1">
      <alignment vertical="top"/>
    </xf>
    <xf numFmtId="0" fontId="5" fillId="8" borderId="8" xfId="0" applyFont="1" applyFill="1" applyBorder="1" applyAlignment="1">
      <alignment vertical="top"/>
    </xf>
    <xf numFmtId="0" fontId="4" fillId="7" borderId="8" xfId="0" applyFont="1" applyFill="1" applyBorder="1" applyAlignment="1">
      <alignment vertical="top"/>
    </xf>
    <xf numFmtId="0" fontId="5" fillId="7" borderId="14" xfId="0" applyFont="1" applyFill="1" applyBorder="1" applyAlignment="1">
      <alignment vertical="top"/>
    </xf>
    <xf numFmtId="166" fontId="4" fillId="4" borderId="15" xfId="0" applyNumberFormat="1" applyFont="1" applyFill="1" applyBorder="1" applyAlignment="1">
      <alignment vertical="top"/>
    </xf>
    <xf numFmtId="166" fontId="4" fillId="7" borderId="16" xfId="0" applyNumberFormat="1" applyFont="1" applyFill="1" applyBorder="1" applyAlignment="1">
      <alignment vertical="top"/>
    </xf>
    <xf numFmtId="166" fontId="4" fillId="4" borderId="16" xfId="0" applyNumberFormat="1" applyFont="1" applyFill="1" applyBorder="1" applyAlignment="1">
      <alignment vertical="top"/>
    </xf>
    <xf numFmtId="0" fontId="5" fillId="8" borderId="11" xfId="0" applyFont="1" applyFill="1" applyBorder="1" applyAlignment="1">
      <alignment vertical="top"/>
    </xf>
    <xf numFmtId="166" fontId="4" fillId="9" borderId="12" xfId="0" applyNumberFormat="1" applyFont="1" applyFill="1" applyBorder="1" applyAlignment="1">
      <alignment vertical="top"/>
    </xf>
    <xf numFmtId="166" fontId="4" fillId="8" borderId="13" xfId="0" applyNumberFormat="1" applyFont="1" applyFill="1" applyBorder="1" applyAlignment="1">
      <alignment vertical="top"/>
    </xf>
    <xf numFmtId="166" fontId="4" fillId="9" borderId="13" xfId="0" applyNumberFormat="1" applyFont="1" applyFill="1" applyBorder="1" applyAlignment="1">
      <alignment vertical="top"/>
    </xf>
    <xf numFmtId="0" fontId="5" fillId="8" borderId="17" xfId="0" applyFont="1" applyFill="1" applyBorder="1" applyAlignment="1">
      <alignment vertical="top"/>
    </xf>
    <xf numFmtId="166" fontId="4" fillId="9" borderId="18" xfId="0" applyNumberFormat="1" applyFont="1" applyFill="1" applyBorder="1" applyAlignment="1">
      <alignment vertical="top"/>
    </xf>
    <xf numFmtId="166" fontId="4" fillId="8" borderId="19" xfId="0" applyNumberFormat="1" applyFont="1" applyFill="1" applyBorder="1" applyAlignment="1">
      <alignment vertical="top"/>
    </xf>
    <xf numFmtId="166" fontId="4" fillId="9" borderId="19" xfId="0" applyNumberFormat="1" applyFont="1" applyFill="1" applyBorder="1" applyAlignment="1">
      <alignment vertical="top"/>
    </xf>
    <xf numFmtId="166" fontId="3" fillId="6" borderId="5" xfId="0" applyNumberFormat="1" applyFont="1" applyFill="1" applyBorder="1" applyAlignment="1">
      <alignment vertical="top"/>
    </xf>
    <xf numFmtId="0" fontId="4" fillId="4" borderId="4" xfId="0" applyFont="1" applyFill="1" applyBorder="1" applyAlignment="1">
      <alignment vertical="top"/>
    </xf>
    <xf numFmtId="3" fontId="4" fillId="4" borderId="4" xfId="0" applyNumberFormat="1" applyFont="1" applyFill="1" applyBorder="1" applyAlignment="1">
      <alignment vertical="top"/>
    </xf>
    <xf numFmtId="0" fontId="6" fillId="6" borderId="3" xfId="0" applyFont="1" applyFill="1" applyBorder="1" applyAlignment="1">
      <alignment vertical="top"/>
    </xf>
    <xf numFmtId="0" fontId="6" fillId="6" borderId="4" xfId="0" applyFont="1" applyFill="1" applyBorder="1" applyAlignment="1">
      <alignment vertical="top"/>
    </xf>
    <xf numFmtId="0" fontId="4" fillId="7" borderId="14" xfId="0" applyFont="1" applyFill="1" applyBorder="1" applyAlignment="1">
      <alignment vertical="top"/>
    </xf>
    <xf numFmtId="0" fontId="5" fillId="8" borderId="14" xfId="0" applyFont="1" applyFill="1" applyBorder="1" applyAlignment="1">
      <alignment vertical="top"/>
    </xf>
    <xf numFmtId="166" fontId="4" fillId="9" borderId="15" xfId="0" applyNumberFormat="1" applyFont="1" applyFill="1" applyBorder="1" applyAlignment="1">
      <alignment vertical="top"/>
    </xf>
    <xf numFmtId="166" fontId="4" fillId="8" borderId="16" xfId="0" applyNumberFormat="1" applyFont="1" applyFill="1" applyBorder="1" applyAlignment="1">
      <alignment vertical="top"/>
    </xf>
    <xf numFmtId="166" fontId="4" fillId="9" borderId="16" xfId="0" applyNumberFormat="1" applyFont="1" applyFill="1" applyBorder="1" applyAlignment="1">
      <alignment vertical="top"/>
    </xf>
    <xf numFmtId="3" fontId="3" fillId="5" borderId="1" xfId="0" applyNumberFormat="1" applyFont="1" applyFill="1" applyBorder="1" applyAlignment="1">
      <alignment vertical="top"/>
    </xf>
    <xf numFmtId="0" fontId="3" fillId="5" borderId="5" xfId="0" applyFont="1" applyFill="1" applyBorder="1" applyAlignment="1">
      <alignment vertical="top" wrapText="1"/>
    </xf>
    <xf numFmtId="0" fontId="3" fillId="6" borderId="6" xfId="0" quotePrefix="1" applyNumberFormat="1" applyFont="1" applyFill="1" applyBorder="1" applyAlignment="1">
      <alignment vertical="top"/>
    </xf>
    <xf numFmtId="0" fontId="3" fillId="6" borderId="20" xfId="0" quotePrefix="1" applyFont="1" applyFill="1" applyBorder="1" applyAlignment="1">
      <alignment vertical="top"/>
    </xf>
    <xf numFmtId="0" fontId="3" fillId="6" borderId="3" xfId="0" quotePrefix="1" applyFont="1" applyFill="1" applyBorder="1" applyAlignment="1">
      <alignment vertical="top"/>
    </xf>
    <xf numFmtId="0" fontId="3" fillId="5" borderId="3" xfId="0" quotePrefix="1" applyFont="1" applyFill="1" applyBorder="1" applyAlignment="1">
      <alignment vertical="top"/>
    </xf>
    <xf numFmtId="0" fontId="3" fillId="10" borderId="3" xfId="0" applyFont="1" applyFill="1" applyBorder="1" applyAlignment="1">
      <alignment vertical="top"/>
    </xf>
    <xf numFmtId="0" fontId="3" fillId="10" borderId="4" xfId="0" applyFont="1" applyFill="1" applyBorder="1" applyAlignment="1">
      <alignment vertical="top"/>
    </xf>
    <xf numFmtId="0" fontId="3" fillId="10" borderId="1" xfId="0" applyFont="1" applyFill="1" applyBorder="1" applyAlignment="1">
      <alignment horizontal="center" vertical="top" textRotation="90"/>
    </xf>
    <xf numFmtId="0" fontId="0" fillId="0" borderId="0" xfId="0" applyAlignment="1">
      <alignment vertical="center"/>
    </xf>
    <xf numFmtId="0" fontId="3" fillId="5" borderId="6" xfId="0" applyFont="1" applyFill="1" applyBorder="1" applyAlignment="1">
      <alignment vertical="top" wrapText="1"/>
    </xf>
    <xf numFmtId="0" fontId="5" fillId="7" borderId="21" xfId="0" applyFont="1" applyFill="1" applyBorder="1" applyAlignment="1">
      <alignment vertical="top"/>
    </xf>
    <xf numFmtId="0" fontId="4" fillId="8" borderId="21" xfId="0" applyFont="1" applyFill="1" applyBorder="1" applyAlignment="1">
      <alignment vertical="top"/>
    </xf>
    <xf numFmtId="0" fontId="4" fillId="7" borderId="22" xfId="0" applyFont="1" applyFill="1" applyBorder="1" applyAlignment="1">
      <alignment vertical="top"/>
    </xf>
    <xf numFmtId="0" fontId="5" fillId="8" borderId="21" xfId="0" applyFont="1" applyFill="1" applyBorder="1" applyAlignment="1">
      <alignment vertical="top"/>
    </xf>
    <xf numFmtId="0" fontId="4" fillId="7" borderId="21" xfId="0" applyFont="1" applyFill="1" applyBorder="1" applyAlignment="1">
      <alignment vertical="top"/>
    </xf>
    <xf numFmtId="0" fontId="5" fillId="7" borderId="23" xfId="0" applyFont="1" applyFill="1" applyBorder="1" applyAlignment="1">
      <alignment vertical="top"/>
    </xf>
    <xf numFmtId="0" fontId="5" fillId="8" borderId="22" xfId="0" applyFont="1" applyFill="1" applyBorder="1" applyAlignment="1">
      <alignment vertical="top"/>
    </xf>
    <xf numFmtId="0" fontId="5" fillId="8" borderId="4" xfId="0" applyFont="1" applyFill="1" applyBorder="1" applyAlignment="1">
      <alignment vertical="top"/>
    </xf>
    <xf numFmtId="0" fontId="4" fillId="7" borderId="23" xfId="0" applyFont="1" applyFill="1" applyBorder="1" applyAlignment="1">
      <alignment vertical="top"/>
    </xf>
    <xf numFmtId="0" fontId="5" fillId="8" borderId="23" xfId="0" applyFont="1" applyFill="1" applyBorder="1" applyAlignment="1">
      <alignment vertical="top"/>
    </xf>
    <xf numFmtId="0" fontId="0" fillId="0" borderId="0" xfId="0" applyAlignment="1">
      <alignment horizontal="right"/>
    </xf>
    <xf numFmtId="3" fontId="7" fillId="0" borderId="24" xfId="0" applyNumberFormat="1" applyFont="1" applyFill="1" applyBorder="1" applyAlignment="1">
      <alignment horizontal="left" vertical="center"/>
    </xf>
    <xf numFmtId="167" fontId="7" fillId="0" borderId="24" xfId="2" applyNumberFormat="1" applyFont="1" applyFill="1" applyBorder="1" applyAlignment="1">
      <alignment horizontal="center"/>
    </xf>
    <xf numFmtId="3" fontId="7" fillId="0" borderId="25" xfId="0" applyNumberFormat="1" applyFont="1" applyFill="1" applyBorder="1" applyAlignment="1">
      <alignment horizontal="left" vertical="center"/>
    </xf>
    <xf numFmtId="0" fontId="8" fillId="0" borderId="0" xfId="0" applyFont="1"/>
    <xf numFmtId="167" fontId="7" fillId="0" borderId="25" xfId="0" applyNumberFormat="1" applyFont="1" applyFill="1" applyBorder="1" applyAlignment="1">
      <alignment horizontal="center"/>
    </xf>
    <xf numFmtId="167" fontId="7" fillId="0" borderId="26" xfId="2" applyNumberFormat="1" applyFont="1" applyFill="1" applyBorder="1" applyAlignment="1">
      <alignment horizontal="center"/>
    </xf>
    <xf numFmtId="0" fontId="9" fillId="5" borderId="27" xfId="0" applyFont="1" applyFill="1" applyBorder="1" applyAlignment="1">
      <alignment horizontal="left" vertical="center"/>
    </xf>
    <xf numFmtId="167" fontId="9" fillId="11" borderId="27" xfId="0" applyNumberFormat="1" applyFont="1" applyFill="1" applyBorder="1" applyAlignment="1">
      <alignment horizontal="center"/>
    </xf>
    <xf numFmtId="167" fontId="8" fillId="0" borderId="0" xfId="0" applyNumberFormat="1" applyFont="1" applyAlignment="1">
      <alignment horizontal="center"/>
    </xf>
    <xf numFmtId="3" fontId="7" fillId="0" borderId="26" xfId="0" applyNumberFormat="1" applyFont="1" applyFill="1" applyBorder="1" applyAlignment="1">
      <alignment horizontal="left" vertical="center"/>
    </xf>
    <xf numFmtId="3" fontId="7" fillId="0" borderId="28" xfId="0" applyNumberFormat="1" applyFont="1" applyFill="1" applyBorder="1" applyAlignment="1">
      <alignment horizontal="left" vertical="center"/>
    </xf>
    <xf numFmtId="167" fontId="7" fillId="0" borderId="29" xfId="0" applyNumberFormat="1" applyFont="1" applyFill="1" applyBorder="1" applyAlignment="1">
      <alignment horizontal="center"/>
    </xf>
    <xf numFmtId="0" fontId="0" fillId="0" borderId="0" xfId="0" pivotButton="1"/>
    <xf numFmtId="0" fontId="0" fillId="0" borderId="0" xfId="0" applyAlignment="1">
      <alignment horizontal="left"/>
    </xf>
    <xf numFmtId="164" fontId="0" fillId="0" borderId="0" xfId="1" applyNumberFormat="1" applyFont="1"/>
    <xf numFmtId="0" fontId="0" fillId="0" borderId="0" xfId="0" applyAlignment="1">
      <alignment horizontal="center"/>
    </xf>
    <xf numFmtId="164" fontId="1" fillId="0" borderId="0" xfId="1" applyNumberFormat="1" applyFont="1"/>
    <xf numFmtId="164" fontId="1" fillId="0" borderId="0" xfId="0" applyNumberFormat="1" applyFont="1"/>
    <xf numFmtId="164" fontId="0" fillId="0" borderId="0" xfId="1" applyNumberFormat="1" applyFont="1" applyFill="1"/>
    <xf numFmtId="0" fontId="11" fillId="4" borderId="0" xfId="0" applyNumberFormat="1" applyFont="1" applyFill="1" applyBorder="1" applyAlignment="1">
      <alignment vertical="top" wrapText="1"/>
    </xf>
    <xf numFmtId="0" fontId="11" fillId="12" borderId="1" xfId="0" quotePrefix="1" applyNumberFormat="1" applyFont="1" applyFill="1" applyBorder="1" applyAlignment="1">
      <alignment horizontal="center" vertical="top" wrapText="1"/>
    </xf>
    <xf numFmtId="0" fontId="11" fillId="12" borderId="1" xfId="0" applyNumberFormat="1" applyFont="1" applyFill="1" applyBorder="1" applyAlignment="1">
      <alignment horizontal="center" vertical="top" wrapText="1"/>
    </xf>
    <xf numFmtId="0" fontId="5" fillId="4" borderId="0" xfId="0" applyNumberFormat="1" applyFont="1" applyFill="1" applyBorder="1" applyAlignment="1">
      <alignment vertical="top"/>
    </xf>
    <xf numFmtId="166" fontId="5" fillId="4" borderId="12" xfId="0" applyNumberFormat="1" applyFont="1" applyFill="1" applyBorder="1" applyAlignment="1">
      <alignment vertical="top"/>
    </xf>
    <xf numFmtId="166" fontId="5" fillId="7" borderId="13" xfId="0" applyNumberFormat="1" applyFont="1" applyFill="1" applyBorder="1" applyAlignment="1">
      <alignment vertical="top"/>
    </xf>
    <xf numFmtId="166" fontId="5" fillId="4" borderId="13" xfId="0" applyNumberFormat="1" applyFont="1" applyFill="1" applyBorder="1" applyAlignment="1">
      <alignment vertical="top"/>
    </xf>
    <xf numFmtId="166" fontId="5" fillId="12" borderId="2" xfId="0" applyNumberFormat="1" applyFont="1" applyFill="1" applyBorder="1" applyAlignment="1">
      <alignment vertical="top"/>
    </xf>
    <xf numFmtId="166" fontId="5" fillId="7" borderId="34" xfId="0" applyNumberFormat="1" applyFont="1" applyFill="1" applyBorder="1" applyAlignment="1">
      <alignment vertical="top"/>
    </xf>
    <xf numFmtId="166" fontId="11" fillId="12" borderId="2" xfId="0" applyNumberFormat="1" applyFont="1" applyFill="1" applyBorder="1" applyAlignment="1">
      <alignment vertical="top"/>
    </xf>
    <xf numFmtId="166" fontId="5" fillId="13" borderId="9" xfId="0" applyNumberFormat="1" applyFont="1" applyFill="1" applyBorder="1" applyAlignment="1">
      <alignment vertical="top"/>
    </xf>
    <xf numFmtId="166" fontId="5" fillId="14" borderId="10" xfId="0" applyNumberFormat="1" applyFont="1" applyFill="1" applyBorder="1" applyAlignment="1">
      <alignment vertical="top"/>
    </xf>
    <xf numFmtId="166" fontId="5" fillId="13" borderId="10" xfId="0" applyNumberFormat="1" applyFont="1" applyFill="1" applyBorder="1" applyAlignment="1">
      <alignment vertical="top"/>
    </xf>
    <xf numFmtId="166" fontId="5" fillId="12" borderId="35" xfId="0" applyNumberFormat="1" applyFont="1" applyFill="1" applyBorder="1" applyAlignment="1">
      <alignment vertical="top"/>
    </xf>
    <xf numFmtId="166" fontId="5" fillId="14" borderId="36" xfId="0" applyNumberFormat="1" applyFont="1" applyFill="1" applyBorder="1" applyAlignment="1">
      <alignment vertical="top"/>
    </xf>
    <xf numFmtId="166" fontId="11" fillId="12" borderId="35" xfId="0" applyNumberFormat="1" applyFont="1" applyFill="1" applyBorder="1" applyAlignment="1">
      <alignment vertical="top"/>
    </xf>
    <xf numFmtId="166" fontId="5" fillId="4" borderId="9" xfId="0" applyNumberFormat="1" applyFont="1" applyFill="1" applyBorder="1" applyAlignment="1">
      <alignment vertical="top"/>
    </xf>
    <xf numFmtId="166" fontId="5" fillId="7" borderId="10" xfId="0" applyNumberFormat="1" applyFont="1" applyFill="1" applyBorder="1" applyAlignment="1">
      <alignment vertical="top"/>
    </xf>
    <xf numFmtId="166" fontId="5" fillId="4" borderId="10" xfId="0" applyNumberFormat="1" applyFont="1" applyFill="1" applyBorder="1" applyAlignment="1">
      <alignment vertical="top"/>
    </xf>
    <xf numFmtId="166" fontId="5" fillId="7" borderId="36" xfId="0" applyNumberFormat="1" applyFont="1" applyFill="1" applyBorder="1" applyAlignment="1">
      <alignment vertical="top"/>
    </xf>
    <xf numFmtId="166" fontId="5" fillId="4" borderId="37" xfId="0" applyNumberFormat="1" applyFont="1" applyFill="1" applyBorder="1" applyAlignment="1">
      <alignment vertical="top"/>
    </xf>
    <xf numFmtId="166" fontId="5" fillId="7" borderId="38" xfId="0" applyNumberFormat="1" applyFont="1" applyFill="1" applyBorder="1" applyAlignment="1">
      <alignment vertical="top"/>
    </xf>
    <xf numFmtId="166" fontId="5" fillId="4" borderId="38" xfId="0" applyNumberFormat="1" applyFont="1" applyFill="1" applyBorder="1" applyAlignment="1">
      <alignment vertical="top"/>
    </xf>
    <xf numFmtId="166" fontId="5" fillId="7" borderId="39" xfId="0" applyNumberFormat="1" applyFont="1" applyFill="1" applyBorder="1" applyAlignment="1">
      <alignment vertical="top"/>
    </xf>
    <xf numFmtId="166" fontId="5" fillId="4" borderId="15" xfId="0" applyNumberFormat="1" applyFont="1" applyFill="1" applyBorder="1" applyAlignment="1">
      <alignment vertical="top"/>
    </xf>
    <xf numFmtId="166" fontId="5" fillId="7" borderId="16" xfId="0" applyNumberFormat="1" applyFont="1" applyFill="1" applyBorder="1" applyAlignment="1">
      <alignment vertical="top"/>
    </xf>
    <xf numFmtId="166" fontId="5" fillId="4" borderId="16" xfId="0" applyNumberFormat="1" applyFont="1" applyFill="1" applyBorder="1" applyAlignment="1">
      <alignment vertical="top"/>
    </xf>
    <xf numFmtId="166" fontId="5" fillId="12" borderId="3" xfId="0" applyNumberFormat="1" applyFont="1" applyFill="1" applyBorder="1" applyAlignment="1">
      <alignment vertical="top"/>
    </xf>
    <xf numFmtId="166" fontId="5" fillId="12" borderId="4" xfId="0" applyNumberFormat="1" applyFont="1" applyFill="1" applyBorder="1" applyAlignment="1">
      <alignment vertical="top"/>
    </xf>
    <xf numFmtId="166" fontId="5" fillId="12" borderId="40" xfId="0" applyNumberFormat="1" applyFont="1" applyFill="1" applyBorder="1" applyAlignment="1">
      <alignment vertical="top"/>
    </xf>
    <xf numFmtId="166" fontId="5" fillId="4" borderId="34" xfId="0" applyNumberFormat="1" applyFont="1" applyFill="1" applyBorder="1" applyAlignment="1">
      <alignment vertical="top"/>
    </xf>
    <xf numFmtId="166" fontId="5" fillId="13" borderId="36" xfId="0" applyNumberFormat="1" applyFont="1" applyFill="1" applyBorder="1" applyAlignment="1">
      <alignment vertical="top"/>
    </xf>
    <xf numFmtId="166" fontId="5" fillId="4" borderId="36" xfId="0" applyNumberFormat="1" applyFont="1" applyFill="1" applyBorder="1" applyAlignment="1">
      <alignment vertical="top"/>
    </xf>
    <xf numFmtId="166" fontId="5" fillId="13" borderId="37" xfId="0" applyNumberFormat="1" applyFont="1" applyFill="1" applyBorder="1" applyAlignment="1">
      <alignment vertical="top"/>
    </xf>
    <xf numFmtId="166" fontId="5" fillId="14" borderId="38" xfId="0" applyNumberFormat="1" applyFont="1" applyFill="1" applyBorder="1" applyAlignment="1">
      <alignment vertical="top"/>
    </xf>
    <xf numFmtId="166" fontId="5" fillId="13" borderId="38" xfId="0" applyNumberFormat="1" applyFont="1" applyFill="1" applyBorder="1" applyAlignment="1">
      <alignment vertical="top"/>
    </xf>
    <xf numFmtId="166" fontId="5" fillId="14" borderId="39" xfId="0" applyNumberFormat="1" applyFont="1" applyFill="1" applyBorder="1" applyAlignment="1">
      <alignment vertical="top"/>
    </xf>
    <xf numFmtId="0" fontId="12" fillId="4" borderId="0" xfId="0" applyNumberFormat="1" applyFont="1" applyFill="1" applyAlignment="1">
      <alignment vertical="top"/>
    </xf>
    <xf numFmtId="0" fontId="5" fillId="4" borderId="0" xfId="0" applyNumberFormat="1" applyFont="1" applyFill="1" applyAlignment="1">
      <alignment vertical="top"/>
    </xf>
    <xf numFmtId="0" fontId="13" fillId="4" borderId="0" xfId="0" applyNumberFormat="1" applyFont="1" applyFill="1" applyAlignment="1">
      <alignment vertical="top"/>
    </xf>
    <xf numFmtId="0" fontId="4" fillId="4" borderId="0" xfId="0" applyNumberFormat="1" applyFont="1" applyFill="1" applyAlignment="1">
      <alignment vertical="top"/>
    </xf>
    <xf numFmtId="0" fontId="11" fillId="16" borderId="1" xfId="0" applyNumberFormat="1" applyFont="1" applyFill="1" applyBorder="1" applyAlignment="1">
      <alignment vertical="top"/>
    </xf>
    <xf numFmtId="0" fontId="11" fillId="4" borderId="0" xfId="0" applyNumberFormat="1" applyFont="1" applyFill="1" applyAlignment="1">
      <alignment vertical="top"/>
    </xf>
    <xf numFmtId="0" fontId="5" fillId="4" borderId="12" xfId="0" applyNumberFormat="1" applyFont="1" applyFill="1" applyBorder="1" applyAlignment="1">
      <alignment vertical="top"/>
    </xf>
    <xf numFmtId="0" fontId="5" fillId="7" borderId="11" xfId="0" applyNumberFormat="1" applyFont="1" applyFill="1" applyBorder="1" applyAlignment="1">
      <alignment vertical="top"/>
    </xf>
    <xf numFmtId="0" fontId="5" fillId="13" borderId="9" xfId="0" applyNumberFormat="1" applyFont="1" applyFill="1" applyBorder="1" applyAlignment="1">
      <alignment vertical="top"/>
    </xf>
    <xf numFmtId="0" fontId="5" fillId="14" borderId="8" xfId="0" applyNumberFormat="1" applyFont="1" applyFill="1" applyBorder="1" applyAlignment="1">
      <alignment vertical="top"/>
    </xf>
    <xf numFmtId="0" fontId="5" fillId="4" borderId="9" xfId="0" applyNumberFormat="1" applyFont="1" applyFill="1" applyBorder="1" applyAlignment="1">
      <alignment vertical="top"/>
    </xf>
    <xf numFmtId="0" fontId="5" fillId="7" borderId="8" xfId="0" applyNumberFormat="1" applyFont="1" applyFill="1" applyBorder="1" applyAlignment="1">
      <alignment vertical="top"/>
    </xf>
    <xf numFmtId="0" fontId="5" fillId="4" borderId="15" xfId="0" applyNumberFormat="1" applyFont="1" applyFill="1" applyBorder="1" applyAlignment="1">
      <alignment vertical="top"/>
    </xf>
    <xf numFmtId="0" fontId="5" fillId="7" borderId="14" xfId="0" applyNumberFormat="1" applyFont="1" applyFill="1" applyBorder="1" applyAlignment="1">
      <alignment vertical="top"/>
    </xf>
    <xf numFmtId="0" fontId="11" fillId="15" borderId="3" xfId="0" applyNumberFormat="1" applyFont="1" applyFill="1" applyBorder="1" applyAlignment="1">
      <alignment vertical="top"/>
    </xf>
    <xf numFmtId="0" fontId="11" fillId="15" borderId="41" xfId="0" applyNumberFormat="1" applyFont="1" applyFill="1" applyBorder="1" applyAlignment="1">
      <alignment vertical="top"/>
    </xf>
    <xf numFmtId="164" fontId="0" fillId="3" borderId="0" xfId="1" applyNumberFormat="1" applyFont="1" applyFill="1"/>
    <xf numFmtId="164" fontId="0" fillId="2" borderId="0" xfId="1" applyNumberFormat="1" applyFont="1" applyFill="1"/>
    <xf numFmtId="0" fontId="0" fillId="0" borderId="0" xfId="1" applyNumberFormat="1" applyFont="1"/>
    <xf numFmtId="0" fontId="1" fillId="0" borderId="0" xfId="0" applyFont="1" applyAlignment="1">
      <alignment wrapText="1"/>
    </xf>
    <xf numFmtId="0" fontId="16" fillId="0" borderId="0" xfId="0" applyFont="1"/>
    <xf numFmtId="164" fontId="16" fillId="0" borderId="0" xfId="1" applyNumberFormat="1" applyFont="1"/>
    <xf numFmtId="164" fontId="15" fillId="0" borderId="0" xfId="1" applyNumberFormat="1" applyFont="1"/>
    <xf numFmtId="0" fontId="1" fillId="0" borderId="0" xfId="0" applyFont="1" applyAlignment="1"/>
    <xf numFmtId="0" fontId="0" fillId="3" borderId="0" xfId="0" applyFill="1"/>
    <xf numFmtId="164" fontId="1" fillId="3" borderId="0" xfId="1" applyNumberFormat="1" applyFont="1" applyFill="1"/>
    <xf numFmtId="43" fontId="0" fillId="3" borderId="0" xfId="1" applyNumberFormat="1" applyFont="1" applyFill="1"/>
    <xf numFmtId="164" fontId="1" fillId="3" borderId="0" xfId="0" applyNumberFormat="1" applyFont="1" applyFill="1"/>
    <xf numFmtId="164" fontId="0" fillId="3" borderId="0" xfId="0" applyNumberFormat="1" applyFill="1"/>
    <xf numFmtId="164" fontId="0" fillId="17" borderId="0" xfId="1" applyNumberFormat="1" applyFont="1" applyFill="1"/>
    <xf numFmtId="164" fontId="1" fillId="2" borderId="0" xfId="1" applyNumberFormat="1" applyFont="1" applyFill="1"/>
    <xf numFmtId="164" fontId="1" fillId="2" borderId="0" xfId="0" applyNumberFormat="1" applyFont="1" applyFill="1"/>
    <xf numFmtId="0" fontId="0" fillId="0" borderId="0" xfId="0" applyNumberFormat="1" applyAlignment="1">
      <alignment wrapText="1"/>
    </xf>
    <xf numFmtId="0" fontId="17" fillId="0" borderId="0" xfId="0" applyFont="1" applyAlignment="1">
      <alignment wrapText="1"/>
    </xf>
    <xf numFmtId="0" fontId="18" fillId="0" borderId="0" xfId="0" applyFont="1"/>
    <xf numFmtId="164" fontId="0" fillId="18" borderId="0" xfId="1" applyNumberFormat="1" applyFont="1" applyFill="1"/>
    <xf numFmtId="0" fontId="0" fillId="0" borderId="0" xfId="0" applyFont="1" applyAlignment="1">
      <alignment wrapText="1"/>
    </xf>
    <xf numFmtId="0" fontId="22" fillId="3" borderId="0" xfId="0" applyFont="1" applyFill="1" applyAlignment="1">
      <alignment wrapText="1"/>
    </xf>
    <xf numFmtId="0" fontId="22" fillId="17" borderId="0" xfId="0" applyFont="1" applyFill="1" applyAlignment="1">
      <alignment wrapText="1"/>
    </xf>
    <xf numFmtId="0" fontId="22" fillId="0" borderId="0" xfId="0" applyFont="1" applyAlignment="1">
      <alignment wrapText="1"/>
    </xf>
    <xf numFmtId="0" fontId="22" fillId="18" borderId="0" xfId="0" applyFont="1" applyFill="1" applyAlignment="1">
      <alignment wrapText="1"/>
    </xf>
    <xf numFmtId="0" fontId="22" fillId="2" borderId="0" xfId="0" applyFont="1" applyFill="1" applyAlignment="1">
      <alignment wrapText="1"/>
    </xf>
    <xf numFmtId="0" fontId="21" fillId="0" borderId="0" xfId="0" applyFont="1" applyAlignment="1">
      <alignment vertical="center" textRotation="90" wrapText="1"/>
    </xf>
    <xf numFmtId="164" fontId="1" fillId="17" borderId="0" xfId="1" applyNumberFormat="1" applyFont="1" applyFill="1"/>
    <xf numFmtId="164" fontId="1" fillId="18" borderId="0" xfId="1" applyNumberFormat="1" applyFont="1" applyFill="1"/>
    <xf numFmtId="0" fontId="0" fillId="0" borderId="0" xfId="0" applyAlignment="1">
      <alignment horizontal="right" vertical="center"/>
    </xf>
    <xf numFmtId="164" fontId="0" fillId="0" borderId="0" xfId="0" applyNumberFormat="1"/>
    <xf numFmtId="165" fontId="0" fillId="0" borderId="0" xfId="2" applyNumberFormat="1" applyFont="1"/>
    <xf numFmtId="9" fontId="0" fillId="0" borderId="0" xfId="0" applyNumberFormat="1"/>
    <xf numFmtId="164" fontId="2" fillId="0" borderId="0" xfId="1" applyNumberFormat="1" applyFont="1"/>
    <xf numFmtId="164" fontId="0" fillId="0" borderId="42" xfId="1" applyNumberFormat="1" applyFont="1" applyBorder="1"/>
    <xf numFmtId="164" fontId="0" fillId="0" borderId="42" xfId="0" applyNumberFormat="1" applyBorder="1"/>
    <xf numFmtId="0" fontId="14" fillId="0" borderId="0" xfId="0" applyFont="1"/>
    <xf numFmtId="164" fontId="14" fillId="0" borderId="0" xfId="0" applyNumberFormat="1" applyFont="1"/>
    <xf numFmtId="164" fontId="0" fillId="19" borderId="0" xfId="0" applyNumberFormat="1" applyFill="1"/>
    <xf numFmtId="164" fontId="0" fillId="19" borderId="42" xfId="0" applyNumberFormat="1" applyFill="1" applyBorder="1"/>
    <xf numFmtId="164" fontId="1" fillId="19" borderId="0" xfId="0" applyNumberFormat="1" applyFont="1" applyFill="1"/>
    <xf numFmtId="10" fontId="0" fillId="0" borderId="0" xfId="2" applyNumberFormat="1" applyFont="1"/>
    <xf numFmtId="9" fontId="0" fillId="0" borderId="0" xfId="2" applyFont="1" applyFill="1"/>
    <xf numFmtId="165" fontId="0" fillId="0" borderId="0" xfId="2" applyNumberFormat="1" applyFont="1" applyFill="1"/>
    <xf numFmtId="9" fontId="0" fillId="0" borderId="0" xfId="0" applyNumberFormat="1" applyFill="1"/>
    <xf numFmtId="0" fontId="0" fillId="0" borderId="0" xfId="0" applyFill="1"/>
    <xf numFmtId="9" fontId="0" fillId="0" borderId="0" xfId="0" applyNumberFormat="1" applyFill="1" applyBorder="1"/>
    <xf numFmtId="0" fontId="0" fillId="0" borderId="0" xfId="0" applyFill="1" applyBorder="1"/>
    <xf numFmtId="165" fontId="0" fillId="0" borderId="0" xfId="2" applyNumberFormat="1" applyFont="1" applyFill="1" applyBorder="1"/>
    <xf numFmtId="9" fontId="0" fillId="0" borderId="0" xfId="2" applyFont="1" applyFill="1" applyBorder="1"/>
    <xf numFmtId="43" fontId="0" fillId="0" borderId="0" xfId="1" applyFont="1" applyFill="1" applyBorder="1"/>
    <xf numFmtId="0" fontId="0" fillId="0" borderId="0" xfId="0" applyFont="1" applyFill="1"/>
    <xf numFmtId="0" fontId="25" fillId="0" borderId="0" xfId="0" applyFont="1" applyFill="1"/>
    <xf numFmtId="164" fontId="25" fillId="0" borderId="0" xfId="1" applyNumberFormat="1" applyFont="1"/>
    <xf numFmtId="0" fontId="0" fillId="0" borderId="0" xfId="0" applyAlignment="1">
      <alignment wrapText="1"/>
    </xf>
    <xf numFmtId="0" fontId="0" fillId="0" borderId="0" xfId="0" applyAlignment="1"/>
    <xf numFmtId="0" fontId="1" fillId="0" borderId="0" xfId="0" applyFont="1" applyAlignment="1">
      <alignment horizontal="center"/>
    </xf>
    <xf numFmtId="0" fontId="23" fillId="0" borderId="0" xfId="0" applyFont="1" applyAlignment="1">
      <alignment horizontal="right" vertical="center" wrapText="1"/>
    </xf>
    <xf numFmtId="0" fontId="23" fillId="0" borderId="0" xfId="0" applyFont="1" applyAlignment="1">
      <alignment horizontal="right" vertical="center"/>
    </xf>
    <xf numFmtId="0" fontId="24" fillId="0" borderId="0" xfId="0" applyFont="1" applyAlignment="1">
      <alignment horizontal="center"/>
    </xf>
    <xf numFmtId="0" fontId="21" fillId="0" borderId="0" xfId="0" applyFont="1" applyAlignment="1">
      <alignment horizontal="center" vertical="center" textRotation="90" wrapText="1"/>
    </xf>
    <xf numFmtId="0" fontId="20" fillId="0" borderId="0" xfId="0" applyFont="1" applyAlignment="1">
      <alignment horizontal="center" vertical="center" textRotation="90"/>
    </xf>
    <xf numFmtId="0" fontId="1" fillId="0" borderId="0" xfId="0" applyFont="1" applyAlignment="1">
      <alignment horizontal="center"/>
    </xf>
    <xf numFmtId="0" fontId="0" fillId="0" borderId="0" xfId="0" applyAlignment="1">
      <alignment horizontal="right" wrapText="1"/>
    </xf>
    <xf numFmtId="0" fontId="0" fillId="0" borderId="0" xfId="0" applyAlignment="1">
      <alignment horizontal="right"/>
    </xf>
    <xf numFmtId="0" fontId="3" fillId="5" borderId="2" xfId="0" applyFont="1" applyFill="1" applyBorder="1" applyAlignment="1">
      <alignment vertical="top" wrapText="1"/>
    </xf>
    <xf numFmtId="0" fontId="3" fillId="5" borderId="5" xfId="0" applyFont="1" applyFill="1" applyBorder="1" applyAlignment="1">
      <alignment vertical="top" wrapText="1"/>
    </xf>
    <xf numFmtId="0" fontId="1" fillId="0" borderId="0" xfId="0" applyFont="1" applyAlignment="1">
      <alignment horizontal="center" vertical="center" wrapText="1"/>
    </xf>
    <xf numFmtId="0" fontId="10" fillId="12" borderId="30" xfId="0" applyNumberFormat="1" applyFont="1" applyFill="1" applyBorder="1" applyAlignment="1">
      <alignment vertical="top"/>
    </xf>
    <xf numFmtId="0" fontId="10" fillId="12" borderId="25" xfId="0" applyNumberFormat="1" applyFont="1" applyFill="1" applyBorder="1" applyAlignment="1">
      <alignment vertical="top"/>
    </xf>
    <xf numFmtId="0" fontId="10" fillId="12" borderId="31" xfId="0" applyNumberFormat="1" applyFont="1" applyFill="1" applyBorder="1" applyAlignment="1">
      <alignment vertical="top"/>
    </xf>
    <xf numFmtId="0" fontId="11" fillId="12" borderId="32" xfId="0" applyNumberFormat="1" applyFont="1" applyFill="1" applyBorder="1" applyAlignment="1">
      <alignment vertical="top" wrapText="1"/>
    </xf>
    <xf numFmtId="0" fontId="11" fillId="12" borderId="0" xfId="0" applyNumberFormat="1" applyFont="1" applyFill="1" applyBorder="1" applyAlignment="1">
      <alignment vertical="top" wrapText="1"/>
    </xf>
    <xf numFmtId="0" fontId="11" fillId="12" borderId="33" xfId="0" applyNumberFormat="1" applyFont="1" applyFill="1" applyBorder="1" applyAlignment="1">
      <alignment vertical="top" wrapText="1"/>
    </xf>
    <xf numFmtId="0" fontId="11" fillId="15" borderId="1" xfId="0" applyNumberFormat="1" applyFont="1" applyFill="1" applyBorder="1" applyAlignment="1">
      <alignment vertical="top"/>
    </xf>
    <xf numFmtId="0" fontId="0" fillId="0" borderId="1" xfId="0" applyNumberFormat="1" applyBorder="1" applyAlignment="1">
      <alignment vertical="top"/>
    </xf>
    <xf numFmtId="0" fontId="0" fillId="0" borderId="0" xfId="0" applyNumberFormat="1"/>
    <xf numFmtId="164" fontId="0" fillId="0" borderId="40" xfId="0" applyNumberFormat="1" applyBorder="1"/>
    <xf numFmtId="164" fontId="0" fillId="0" borderId="20" xfId="0" applyNumberFormat="1" applyBorder="1"/>
    <xf numFmtId="164" fontId="0" fillId="0" borderId="33" xfId="0" applyNumberFormat="1" applyBorder="1"/>
    <xf numFmtId="164" fontId="0" fillId="0" borderId="0" xfId="0" applyNumberFormat="1" applyBorder="1"/>
    <xf numFmtId="0" fontId="1" fillId="0" borderId="0" xfId="0" applyNumberFormat="1" applyFont="1" applyAlignment="1">
      <alignment horizontal="center"/>
    </xf>
    <xf numFmtId="0" fontId="1" fillId="20" borderId="41" xfId="0" applyNumberFormat="1" applyFont="1" applyFill="1" applyBorder="1"/>
    <xf numFmtId="0" fontId="1" fillId="20" borderId="4" xfId="0" applyNumberFormat="1" applyFont="1" applyFill="1" applyBorder="1"/>
    <xf numFmtId="0" fontId="1" fillId="20" borderId="3" xfId="0" applyNumberFormat="1" applyFont="1" applyFill="1" applyBorder="1"/>
    <xf numFmtId="0" fontId="1" fillId="0" borderId="0" xfId="0" applyNumberFormat="1" applyFont="1"/>
    <xf numFmtId="164" fontId="0" fillId="0" borderId="0" xfId="1" applyNumberFormat="1" applyFont="1" applyFill="1" applyBorder="1"/>
    <xf numFmtId="41" fontId="0" fillId="0" borderId="5" xfId="0" applyNumberFormat="1" applyBorder="1"/>
    <xf numFmtId="164" fontId="0" fillId="0" borderId="5" xfId="0" applyNumberFormat="1" applyBorder="1"/>
    <xf numFmtId="164" fontId="0" fillId="0" borderId="5" xfId="1" applyNumberFormat="1" applyFont="1" applyBorder="1"/>
    <xf numFmtId="164" fontId="0" fillId="0" borderId="42" xfId="0" applyNumberFormat="1" applyFill="1" applyBorder="1"/>
    <xf numFmtId="0" fontId="0" fillId="0" borderId="20" xfId="0" applyBorder="1"/>
    <xf numFmtId="0" fontId="1" fillId="0" borderId="5" xfId="0" applyFont="1" applyBorder="1"/>
    <xf numFmtId="41" fontId="0" fillId="0" borderId="35" xfId="0" applyNumberFormat="1" applyBorder="1"/>
    <xf numFmtId="0" fontId="0" fillId="0" borderId="35" xfId="0" applyNumberFormat="1" applyBorder="1"/>
    <xf numFmtId="164" fontId="0" fillId="0" borderId="35" xfId="1" applyNumberFormat="1" applyFont="1" applyBorder="1"/>
    <xf numFmtId="164" fontId="0" fillId="0" borderId="35" xfId="0" applyNumberFormat="1" applyBorder="1"/>
    <xf numFmtId="0" fontId="0" fillId="0" borderId="32" xfId="0" applyNumberFormat="1" applyBorder="1"/>
    <xf numFmtId="164" fontId="0" fillId="0" borderId="0" xfId="0" applyNumberFormat="1" applyFill="1" applyBorder="1"/>
    <xf numFmtId="164" fontId="0" fillId="0" borderId="0" xfId="1" applyNumberFormat="1" applyFont="1" applyBorder="1"/>
    <xf numFmtId="0" fontId="0" fillId="0" borderId="32" xfId="0" applyBorder="1"/>
    <xf numFmtId="0" fontId="1" fillId="0" borderId="35" xfId="0" applyFont="1" applyBorder="1"/>
    <xf numFmtId="164" fontId="0" fillId="21" borderId="0" xfId="0" applyNumberFormat="1" applyFill="1" applyBorder="1"/>
    <xf numFmtId="41" fontId="0" fillId="0" borderId="2" xfId="0" applyNumberFormat="1" applyBorder="1"/>
    <xf numFmtId="0" fontId="0" fillId="0" borderId="2" xfId="0" applyNumberFormat="1" applyBorder="1"/>
    <xf numFmtId="164" fontId="0" fillId="0" borderId="2" xfId="1" applyNumberFormat="1" applyFont="1" applyBorder="1"/>
    <xf numFmtId="164" fontId="0" fillId="0" borderId="2" xfId="0" applyNumberFormat="1" applyBorder="1"/>
    <xf numFmtId="0" fontId="0" fillId="0" borderId="6" xfId="0" applyNumberFormat="1" applyBorder="1"/>
    <xf numFmtId="164" fontId="0" fillId="0" borderId="43" xfId="0" applyNumberFormat="1" applyBorder="1"/>
    <xf numFmtId="164" fontId="0" fillId="0" borderId="7" xfId="0" applyNumberFormat="1" applyBorder="1"/>
    <xf numFmtId="164" fontId="0" fillId="0" borderId="7" xfId="0" applyNumberFormat="1" applyFill="1" applyBorder="1"/>
    <xf numFmtId="164" fontId="0" fillId="0" borderId="7" xfId="1" applyNumberFormat="1" applyFont="1" applyBorder="1"/>
    <xf numFmtId="0" fontId="0" fillId="0" borderId="6" xfId="0" applyBorder="1"/>
    <xf numFmtId="0" fontId="1" fillId="0" borderId="2" xfId="0" applyFont="1" applyBorder="1"/>
    <xf numFmtId="0" fontId="0" fillId="0" borderId="40" xfId="0" applyNumberFormat="1" applyBorder="1"/>
    <xf numFmtId="0" fontId="0" fillId="0" borderId="33" xfId="0" applyNumberFormat="1" applyBorder="1"/>
    <xf numFmtId="164" fontId="0" fillId="22" borderId="0" xfId="0" applyNumberFormat="1" applyFill="1" applyBorder="1"/>
    <xf numFmtId="0" fontId="0" fillId="0" borderId="43" xfId="0" applyNumberFormat="1" applyBorder="1"/>
    <xf numFmtId="0" fontId="0" fillId="0" borderId="42" xfId="0" applyNumberFormat="1" applyBorder="1"/>
    <xf numFmtId="0" fontId="0" fillId="0" borderId="0" xfId="0" applyNumberFormat="1" applyBorder="1"/>
    <xf numFmtId="0" fontId="0" fillId="0" borderId="7" xfId="0" applyNumberFormat="1" applyBorder="1"/>
    <xf numFmtId="0" fontId="0" fillId="0" borderId="33" xfId="0" applyBorder="1"/>
    <xf numFmtId="0" fontId="0" fillId="0" borderId="0" xfId="0" applyBorder="1"/>
    <xf numFmtId="0" fontId="0" fillId="0" borderId="43" xfId="0" applyBorder="1"/>
    <xf numFmtId="0" fontId="0" fillId="0" borderId="7" xfId="0" applyBorder="1"/>
    <xf numFmtId="0" fontId="0" fillId="0" borderId="42" xfId="0" applyBorder="1"/>
    <xf numFmtId="164" fontId="0" fillId="21" borderId="0" xfId="1" applyNumberFormat="1" applyFont="1" applyFill="1" applyBorder="1"/>
    <xf numFmtId="0" fontId="0" fillId="0" borderId="40" xfId="0" applyBorder="1"/>
    <xf numFmtId="0" fontId="17" fillId="0" borderId="0" xfId="0" applyFont="1"/>
    <xf numFmtId="164" fontId="0" fillId="0" borderId="40" xfId="1" applyNumberFormat="1" applyFont="1" applyBorder="1"/>
    <xf numFmtId="0" fontId="0" fillId="0" borderId="5" xfId="0" applyBorder="1"/>
    <xf numFmtId="164" fontId="0" fillId="0" borderId="33" xfId="1" applyNumberFormat="1" applyFont="1" applyBorder="1"/>
    <xf numFmtId="0" fontId="0" fillId="0" borderId="35" xfId="0" applyBorder="1"/>
    <xf numFmtId="164" fontId="0" fillId="0" borderId="43" xfId="1" applyNumberFormat="1" applyFont="1" applyBorder="1"/>
    <xf numFmtId="169" fontId="0" fillId="0" borderId="0" xfId="0" applyNumberFormat="1"/>
    <xf numFmtId="170" fontId="0" fillId="0" borderId="0" xfId="1" applyNumberFormat="1" applyFont="1"/>
    <xf numFmtId="164" fontId="25" fillId="0" borderId="0" xfId="0" applyNumberFormat="1" applyFont="1"/>
    <xf numFmtId="43" fontId="0" fillId="0" borderId="0" xfId="1" applyNumberFormat="1" applyFont="1"/>
    <xf numFmtId="164" fontId="22" fillId="0" borderId="0" xfId="1" applyNumberFormat="1" applyFont="1"/>
    <xf numFmtId="0" fontId="25" fillId="0" borderId="0" xfId="0" applyFont="1"/>
    <xf numFmtId="164" fontId="25" fillId="0" borderId="0" xfId="1" applyNumberFormat="1" applyFont="1" applyFill="1"/>
    <xf numFmtId="9" fontId="0" fillId="0" borderId="0" xfId="2" applyFont="1"/>
    <xf numFmtId="164" fontId="0" fillId="0" borderId="3" xfId="0" applyNumberFormat="1" applyBorder="1"/>
    <xf numFmtId="164" fontId="0" fillId="0" borderId="4" xfId="0" applyNumberFormat="1" applyBorder="1"/>
    <xf numFmtId="164" fontId="0" fillId="0" borderId="41" xfId="0" applyNumberFormat="1" applyBorder="1"/>
    <xf numFmtId="43" fontId="0" fillId="0" borderId="2" xfId="1" applyNumberFormat="1" applyFont="1" applyBorder="1"/>
    <xf numFmtId="0" fontId="1" fillId="20" borderId="0" xfId="0" applyFont="1" applyFill="1"/>
    <xf numFmtId="164" fontId="1" fillId="0" borderId="4" xfId="0" applyNumberFormat="1" applyFont="1" applyBorder="1"/>
    <xf numFmtId="168" fontId="0" fillId="0" borderId="6" xfId="0" applyNumberFormat="1" applyBorder="1"/>
    <xf numFmtId="43" fontId="0" fillId="0" borderId="43" xfId="0" applyNumberFormat="1" applyBorder="1"/>
    <xf numFmtId="168" fontId="0" fillId="0" borderId="32" xfId="0" applyNumberFormat="1" applyBorder="1"/>
    <xf numFmtId="43" fontId="0" fillId="0" borderId="33" xfId="0" applyNumberFormat="1" applyBorder="1"/>
    <xf numFmtId="168" fontId="0" fillId="0" borderId="20" xfId="0" applyNumberFormat="1" applyBorder="1"/>
    <xf numFmtId="43" fontId="0" fillId="0" borderId="40" xfId="0" applyNumberFormat="1" applyBorder="1"/>
    <xf numFmtId="43" fontId="0" fillId="0" borderId="35" xfId="1" applyNumberFormat="1" applyFont="1" applyBorder="1"/>
    <xf numFmtId="43" fontId="0" fillId="0" borderId="5" xfId="1" applyNumberFormat="1" applyFont="1" applyBorder="1"/>
    <xf numFmtId="0" fontId="0" fillId="0" borderId="0" xfId="0"/>
  </cellXfs>
  <cellStyles count="4">
    <cellStyle name="Comma" xfId="1" builtinId="3"/>
    <cellStyle name="Comma 2" xfId="3"/>
    <cellStyle name="Normal" xfId="0" builtinId="0"/>
    <cellStyle name="Percent" xfId="2" builtinId="5"/>
  </cellStyles>
  <dxfs count="1">
    <dxf>
      <numFmt numFmtId="164" formatCode="_-* #,##0_-;\-* #,##0_-;_-* &quot;-&quot;??_-;_-@_-"/>
    </dxf>
  </dxfs>
  <tableStyles count="0" defaultTableStyle="TableStyleMedium2" defaultPivotStyle="PivotStyleLight16"/>
  <colors>
    <mruColors>
      <color rgb="FF00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pivotCacheDefinition" Target="pivotCache/pivotCacheDefinition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2</xdr:row>
      <xdr:rowOff>0</xdr:rowOff>
    </xdr:from>
    <xdr:to>
      <xdr:col>15</xdr:col>
      <xdr:colOff>36952</xdr:colOff>
      <xdr:row>14</xdr:row>
      <xdr:rowOff>114000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9180952" cy="24000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prilb/Desktop/IR/CDM_Balance%20to%20Table%206%20summary%20Table%20remove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ew CDM By Rate Class"/>
      <sheetName val="Small Com"/>
      <sheetName val="&gt;50 KW  &lt; 1500 KW"/>
      <sheetName val="&gt;1500 KW &lt; 5,000"/>
      <sheetName val="LU"/>
      <sheetName val="SL"/>
      <sheetName val="UM"/>
    </sheetNames>
    <sheetDataSet>
      <sheetData sheetId="0">
        <row r="45">
          <cell r="B45">
            <v>11137406.800000001</v>
          </cell>
          <cell r="C45">
            <v>3609530</v>
          </cell>
          <cell r="D45">
            <v>492000</v>
          </cell>
          <cell r="E45">
            <v>492000</v>
          </cell>
          <cell r="F45">
            <v>492000</v>
          </cell>
          <cell r="G45">
            <v>492000</v>
          </cell>
        </row>
        <row r="46">
          <cell r="B46">
            <v>19563972.273896154</v>
          </cell>
          <cell r="C46">
            <v>4384470.4006258743</v>
          </cell>
          <cell r="D46">
            <v>4384470.4006258743</v>
          </cell>
          <cell r="E46">
            <v>4384470.4006258743</v>
          </cell>
          <cell r="F46">
            <v>4384470.4006258743</v>
          </cell>
          <cell r="G46">
            <v>4384470.4006258743</v>
          </cell>
        </row>
        <row r="47">
          <cell r="B47">
            <v>52275074.768120751</v>
          </cell>
          <cell r="C47">
            <v>10180170.62511117</v>
          </cell>
          <cell r="D47">
            <v>10180170.62511117</v>
          </cell>
          <cell r="E47">
            <v>10180170.62511117</v>
          </cell>
          <cell r="F47">
            <v>10180170.62511117</v>
          </cell>
          <cell r="G47">
            <v>10180170.62511117</v>
          </cell>
        </row>
        <row r="48">
          <cell r="B48">
            <v>46104441.738977611</v>
          </cell>
          <cell r="C48">
            <v>4988614.6284108609</v>
          </cell>
          <cell r="D48">
            <v>4988614.6284108609</v>
          </cell>
          <cell r="E48">
            <v>4988614.6284108609</v>
          </cell>
          <cell r="F48">
            <v>4988614.6284108609</v>
          </cell>
          <cell r="G48">
            <v>4988614.6284108609</v>
          </cell>
        </row>
        <row r="49">
          <cell r="B49">
            <v>30055159.740456719</v>
          </cell>
          <cell r="C49">
            <v>855615.1050264705</v>
          </cell>
          <cell r="D49">
            <v>855615.1050264705</v>
          </cell>
          <cell r="E49">
            <v>855615.1050264705</v>
          </cell>
          <cell r="F49">
            <v>855615.1050264705</v>
          </cell>
          <cell r="G49">
            <v>855615.1050264705</v>
          </cell>
        </row>
        <row r="50">
          <cell r="B50">
            <v>4944888.6102610454</v>
          </cell>
          <cell r="C50">
            <v>810797.83673242934</v>
          </cell>
          <cell r="D50">
            <v>810797.83673242934</v>
          </cell>
          <cell r="E50">
            <v>810797.83673242934</v>
          </cell>
          <cell r="F50">
            <v>810797.83673242934</v>
          </cell>
          <cell r="G50">
            <v>810797.83673242934</v>
          </cell>
        </row>
        <row r="51">
          <cell r="B51">
            <v>105210.39596300096</v>
          </cell>
          <cell r="C51">
            <v>17251.017802817645</v>
          </cell>
          <cell r="D51">
            <v>17251.017802817645</v>
          </cell>
          <cell r="E51">
            <v>17251.017802817645</v>
          </cell>
          <cell r="F51">
            <v>17251.017802817645</v>
          </cell>
          <cell r="G51">
            <v>17251.017802817645</v>
          </cell>
        </row>
        <row r="56">
          <cell r="A56" t="str">
            <v>Residential</v>
          </cell>
        </row>
        <row r="59">
          <cell r="A59" t="str">
            <v>&gt;1500 KW &lt; 5,000</v>
          </cell>
        </row>
      </sheetData>
      <sheetData sheetId="1"/>
      <sheetData sheetId="2"/>
      <sheetData sheetId="3"/>
      <sheetData sheetId="4"/>
      <sheetData sheetId="5"/>
      <sheetData sheetId="6"/>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shanel" refreshedDate="43811.645589930558" createdVersion="6" refreshedVersion="6" minRefreshableVersion="3" recordCount="54">
  <cacheSource type="worksheet">
    <worksheetSource ref="A6:L60" sheet="2017 IESO Report - no totals"/>
  </cacheSource>
  <cacheFields count="12">
    <cacheField name="Program / Initiative Name" numFmtId="0">
      <sharedItems count="29">
        <s v="Save on Energy Retrofit Program"/>
        <s v="Loblaw P4P Conservation Fund Pilot Program"/>
        <s v="Appliance Retirement Initiative"/>
        <s v="Coupon Initiative"/>
        <s v="Bi-Annual Retailer Event Initiative"/>
        <s v="HVAC Incentives Initiative"/>
        <s v="Residential New Construction and Major Renovation Initiative"/>
        <s v="Energy Audit Initiative"/>
        <s v="Efficiency:  Equipment Replacement Incentive Initiative"/>
        <s v="Direct Install Lighting and Water Heating Initiative"/>
        <s v="New Construction and Major Renovation Initiative"/>
        <s v="Process and Systems Upgrades Initiatives - Energy Manager Initiative"/>
        <s v="Low Income Initiative"/>
        <s v="Save on Energy Coupon Program"/>
        <s v="Save on Energy Heating &amp; Cooling Program"/>
        <s v="Save on Energy Audit Funding Program"/>
        <s v="Save on Energy High Performance New Construction Program"/>
        <s v="Save on Energy Energy Manager Program"/>
        <s v="Home Depot Home Appliance Market Uplift Conservation Fund Pilot Program"/>
        <s v="Save on Energy Home Assistance Program"/>
        <s v="Save on Energy Process &amp; Systems Upgrades Program"/>
        <s v="Save on Energy Instant Discount Program"/>
        <s v="Save on Energy New Construction Program"/>
        <s v="Save on Energy Small Business Lighting Program"/>
        <s v="Pool Saver Local Program"/>
        <s v="Social Benchmarking Local Program"/>
        <s v="Save on Energy Energy Performance Program for Multi-Site Customers"/>
        <s v="Whole Home Pilot Program"/>
        <s v="Conservation Voltage Reduction Conservation Fund Pilot Program"/>
      </sharedItems>
    </cacheField>
    <cacheField name="2015" numFmtId="166">
      <sharedItems containsSemiMixedTypes="0" containsString="0" containsNumber="1" containsInteger="1" minValue="-2021889" maxValue="30836699"/>
    </cacheField>
    <cacheField name="2016" numFmtId="166">
      <sharedItems containsSemiMixedTypes="0" containsString="0" containsNumber="1" containsInteger="1" minValue="-639003" maxValue="30836699"/>
    </cacheField>
    <cacheField name="2017" numFmtId="166">
      <sharedItems containsSemiMixedTypes="0" containsString="0" containsNumber="1" containsInteger="1" minValue="-95739" maxValue="47629973"/>
    </cacheField>
    <cacheField name="2018" numFmtId="166">
      <sharedItems containsSemiMixedTypes="0" containsString="0" containsNumber="1" containsInteger="1" minValue="-95739" maxValue="47931132"/>
    </cacheField>
    <cacheField name="2019" numFmtId="166">
      <sharedItems containsSemiMixedTypes="0" containsString="0" containsNumber="1" containsInteger="1" minValue="-95739" maxValue="47931132"/>
    </cacheField>
    <cacheField name="2020" numFmtId="166">
      <sharedItems containsSemiMixedTypes="0" containsString="0" containsNumber="1" containsInteger="1" minValue="-95739" maxValue="47931132"/>
    </cacheField>
    <cacheField name="2021" numFmtId="166">
      <sharedItems containsSemiMixedTypes="0" containsString="0" containsNumber="1" containsInteger="1" minValue="-95739" maxValue="47931132"/>
    </cacheField>
    <cacheField name="2022" numFmtId="166">
      <sharedItems containsSemiMixedTypes="0" containsString="0" containsNumber="1" containsInteger="1" minValue="-95739" maxValue="43264829"/>
    </cacheField>
    <cacheField name="2023" numFmtId="166">
      <sharedItems containsSemiMixedTypes="0" containsString="0" containsNumber="1" containsInteger="1" minValue="-95739" maxValue="43264829"/>
    </cacheField>
    <cacheField name="2024" numFmtId="166">
      <sharedItems containsSemiMixedTypes="0" containsString="0" containsNumber="1" containsInteger="1" minValue="-95739" maxValue="43264829"/>
    </cacheField>
    <cacheField name="2025" numFmtId="166">
      <sharedItems containsSemiMixedTypes="0" containsString="0" containsNumber="1" containsInteger="1" minValue="-95739" maxValue="42809036"/>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54">
  <r>
    <x v="0"/>
    <n v="1541118"/>
    <n v="1541118"/>
    <n v="1524334"/>
    <n v="1524334"/>
    <n v="1524334"/>
    <n v="1523822"/>
    <n v="1464713"/>
    <n v="1464713"/>
    <n v="1449370"/>
    <n v="1252271"/>
    <n v="720567"/>
  </r>
  <r>
    <x v="1"/>
    <n v="1137198"/>
    <n v="1137198"/>
    <n v="1137198"/>
    <n v="1137198"/>
    <n v="1137198"/>
    <n v="1137198"/>
    <n v="1137198"/>
    <n v="1137198"/>
    <n v="1137198"/>
    <n v="1137198"/>
    <n v="0"/>
  </r>
  <r>
    <x v="2"/>
    <n v="373322"/>
    <n v="373322"/>
    <n v="373322"/>
    <n v="372278"/>
    <n v="220987"/>
    <n v="0"/>
    <n v="0"/>
    <n v="0"/>
    <n v="0"/>
    <n v="0"/>
    <n v="0"/>
  </r>
  <r>
    <x v="3"/>
    <n v="4706527"/>
    <n v="4669408"/>
    <n v="4669408"/>
    <n v="4669408"/>
    <n v="4669408"/>
    <n v="4669408"/>
    <n v="4669408"/>
    <n v="4667743"/>
    <n v="4667743"/>
    <n v="4667743"/>
    <n v="4439997"/>
  </r>
  <r>
    <x v="4"/>
    <n v="5004917"/>
    <n v="4915968"/>
    <n v="4915968"/>
    <n v="4915968"/>
    <n v="4915968"/>
    <n v="4915968"/>
    <n v="4915968"/>
    <n v="4913394"/>
    <n v="4913394"/>
    <n v="4913394"/>
    <n v="4530855"/>
  </r>
  <r>
    <x v="5"/>
    <n v="4351035"/>
    <n v="4351035"/>
    <n v="4351035"/>
    <n v="4351035"/>
    <n v="4351035"/>
    <n v="4351035"/>
    <n v="4351035"/>
    <n v="4351035"/>
    <n v="4351035"/>
    <n v="4351035"/>
    <n v="4351035"/>
  </r>
  <r>
    <x v="6"/>
    <n v="656805"/>
    <n v="656805"/>
    <n v="656805"/>
    <n v="656805"/>
    <n v="656805"/>
    <n v="656805"/>
    <n v="656805"/>
    <n v="656805"/>
    <n v="656805"/>
    <n v="656805"/>
    <n v="654830"/>
  </r>
  <r>
    <x v="7"/>
    <n v="3452201"/>
    <n v="3452201"/>
    <n v="3452201"/>
    <n v="3452201"/>
    <n v="0"/>
    <n v="0"/>
    <n v="0"/>
    <n v="0"/>
    <n v="0"/>
    <n v="0"/>
    <n v="0"/>
  </r>
  <r>
    <x v="8"/>
    <n v="30836699"/>
    <n v="30836699"/>
    <n v="30156595"/>
    <n v="30156595"/>
    <n v="30156595"/>
    <n v="30154348"/>
    <n v="29373060"/>
    <n v="29373060"/>
    <n v="28560818"/>
    <n v="25918135"/>
    <n v="18838218"/>
  </r>
  <r>
    <x v="9"/>
    <n v="5000195"/>
    <n v="3617310"/>
    <n v="2777250"/>
    <n v="2775365"/>
    <n v="2775365"/>
    <n v="2775365"/>
    <n v="2775365"/>
    <n v="2775214"/>
    <n v="2775214"/>
    <n v="2775214"/>
    <n v="2705723"/>
  </r>
  <r>
    <x v="10"/>
    <n v="328413"/>
    <n v="328413"/>
    <n v="328413"/>
    <n v="328413"/>
    <n v="328413"/>
    <n v="328413"/>
    <n v="328413"/>
    <n v="328413"/>
    <n v="293369"/>
    <n v="293369"/>
    <n v="226089"/>
  </r>
  <r>
    <x v="11"/>
    <n v="3527753"/>
    <n v="3477653"/>
    <n v="3477653"/>
    <n v="3477653"/>
    <n v="3477653"/>
    <n v="3477653"/>
    <n v="3477653"/>
    <n v="3477653"/>
    <n v="2951442"/>
    <n v="2914969"/>
    <n v="2377254"/>
  </r>
  <r>
    <x v="12"/>
    <n v="3472200"/>
    <n v="3310504"/>
    <n v="3283038"/>
    <n v="3258041"/>
    <n v="3257821"/>
    <n v="3257821"/>
    <n v="3238550"/>
    <n v="3237814"/>
    <n v="2997737"/>
    <n v="2996626"/>
    <n v="2923700"/>
  </r>
  <r>
    <x v="0"/>
    <n v="6812419"/>
    <n v="6707915"/>
    <n v="6670838"/>
    <n v="6449212"/>
    <n v="6449212"/>
    <n v="6449212"/>
    <n v="6342204"/>
    <n v="6342204"/>
    <n v="6220940"/>
    <n v="5879839"/>
    <n v="4897588"/>
  </r>
  <r>
    <x v="3"/>
    <n v="777931"/>
    <n v="769046"/>
    <n v="769046"/>
    <n v="769046"/>
    <n v="769046"/>
    <n v="769046"/>
    <n v="769046"/>
    <n v="767904"/>
    <n v="767904"/>
    <n v="767904"/>
    <n v="752474"/>
  </r>
  <r>
    <x v="4"/>
    <n v="51769"/>
    <n v="51162"/>
    <n v="51162"/>
    <n v="51162"/>
    <n v="51162"/>
    <n v="51162"/>
    <n v="51162"/>
    <n v="51034"/>
    <n v="51034"/>
    <n v="51034"/>
    <n v="43282"/>
  </r>
  <r>
    <x v="5"/>
    <n v="137637"/>
    <n v="137637"/>
    <n v="137637"/>
    <n v="137637"/>
    <n v="137637"/>
    <n v="137637"/>
    <n v="137637"/>
    <n v="137637"/>
    <n v="137637"/>
    <n v="137637"/>
    <n v="137637"/>
  </r>
  <r>
    <x v="6"/>
    <n v="207993"/>
    <n v="207993"/>
    <n v="207993"/>
    <n v="207993"/>
    <n v="207993"/>
    <n v="207993"/>
    <n v="207993"/>
    <n v="207993"/>
    <n v="207993"/>
    <n v="207993"/>
    <n v="207449"/>
  </r>
  <r>
    <x v="7"/>
    <n v="1878573"/>
    <n v="1878573"/>
    <n v="1878573"/>
    <n v="1878573"/>
    <n v="5330779"/>
    <n v="5330779"/>
    <n v="5330779"/>
    <n v="5330779"/>
    <n v="5330779"/>
    <n v="5330779"/>
    <n v="5330779"/>
  </r>
  <r>
    <x v="8"/>
    <n v="2356164"/>
    <n v="2356164"/>
    <n v="2355476"/>
    <n v="2338620"/>
    <n v="2338620"/>
    <n v="2338620"/>
    <n v="2283348"/>
    <n v="2283348"/>
    <n v="2055030"/>
    <n v="1758161"/>
    <n v="1350859"/>
  </r>
  <r>
    <x v="10"/>
    <n v="269480"/>
    <n v="269480"/>
    <n v="269480"/>
    <n v="269480"/>
    <n v="269480"/>
    <n v="269480"/>
    <n v="269480"/>
    <n v="269480"/>
    <n v="269480"/>
    <n v="269480"/>
    <n v="269480"/>
  </r>
  <r>
    <x v="0"/>
    <n v="3195070"/>
    <n v="4338474"/>
    <n v="4764078"/>
    <n v="728836"/>
    <n v="728836"/>
    <n v="728836"/>
    <n v="894952"/>
    <n v="894952"/>
    <n v="914931"/>
    <n v="860060"/>
    <n v="383810"/>
  </r>
  <r>
    <x v="8"/>
    <n v="3026390"/>
    <n v="3026390"/>
    <n v="3707181"/>
    <n v="3752623"/>
    <n v="3752623"/>
    <n v="3752623"/>
    <n v="4589182"/>
    <n v="4589182"/>
    <n v="5069364"/>
    <n v="4739175"/>
    <n v="3260030"/>
  </r>
  <r>
    <x v="9"/>
    <n v="-2021889"/>
    <n v="-639003"/>
    <n v="201057"/>
    <n v="481781"/>
    <n v="481781"/>
    <n v="481781"/>
    <n v="481781"/>
    <n v="481836"/>
    <n v="481836"/>
    <n v="481836"/>
    <n v="481836"/>
  </r>
  <r>
    <x v="13"/>
    <n v="0"/>
    <n v="25641815"/>
    <n v="25641815"/>
    <n v="25641815"/>
    <n v="25641815"/>
    <n v="25641815"/>
    <n v="25641815"/>
    <n v="25641815"/>
    <n v="25637829"/>
    <n v="25637829"/>
    <n v="25527658"/>
  </r>
  <r>
    <x v="14"/>
    <n v="0"/>
    <n v="4899966"/>
    <n v="4899966"/>
    <n v="4899966"/>
    <n v="4899966"/>
    <n v="4899966"/>
    <n v="4899966"/>
    <n v="4899966"/>
    <n v="4899966"/>
    <n v="4899966"/>
    <n v="4899966"/>
  </r>
  <r>
    <x v="15"/>
    <n v="0"/>
    <n v="210282"/>
    <n v="210282"/>
    <n v="210282"/>
    <n v="210282"/>
    <n v="210282"/>
    <n v="210282"/>
    <n v="210282"/>
    <n v="210282"/>
    <n v="210282"/>
    <n v="210282"/>
  </r>
  <r>
    <x v="0"/>
    <n v="0"/>
    <n v="28358787"/>
    <n v="27731898"/>
    <n v="27731898"/>
    <n v="27698765"/>
    <n v="27698765"/>
    <n v="27003416"/>
    <n v="27003416"/>
    <n v="27003416"/>
    <n v="26861972"/>
    <n v="26861972"/>
  </r>
  <r>
    <x v="16"/>
    <n v="0"/>
    <n v="509159"/>
    <n v="509159"/>
    <n v="509159"/>
    <n v="509159"/>
    <n v="509159"/>
    <n v="509159"/>
    <n v="509159"/>
    <n v="509159"/>
    <n v="509159"/>
    <n v="509159"/>
  </r>
  <r>
    <x v="17"/>
    <n v="0"/>
    <n v="283145"/>
    <n v="283145"/>
    <n v="283145"/>
    <n v="283145"/>
    <n v="283145"/>
    <n v="203870"/>
    <n v="203870"/>
    <n v="203870"/>
    <n v="203870"/>
    <n v="203870"/>
  </r>
  <r>
    <x v="18"/>
    <n v="0"/>
    <n v="4371"/>
    <n v="4371"/>
    <n v="4371"/>
    <n v="4371"/>
    <n v="4371"/>
    <n v="4371"/>
    <n v="4371"/>
    <n v="4371"/>
    <n v="4371"/>
    <n v="4371"/>
  </r>
  <r>
    <x v="13"/>
    <n v="0"/>
    <n v="3013527"/>
    <n v="3013527"/>
    <n v="3013527"/>
    <n v="3013527"/>
    <n v="3013527"/>
    <n v="3013527"/>
    <n v="3013527"/>
    <n v="3012980"/>
    <n v="3012980"/>
    <n v="3016579"/>
  </r>
  <r>
    <x v="14"/>
    <n v="0"/>
    <n v="52333"/>
    <n v="52333"/>
    <n v="52333"/>
    <n v="52333"/>
    <n v="52333"/>
    <n v="52333"/>
    <n v="52333"/>
    <n v="52333"/>
    <n v="52333"/>
    <n v="52333"/>
  </r>
  <r>
    <x v="19"/>
    <n v="0"/>
    <n v="1258571"/>
    <n v="1258571"/>
    <n v="1258571"/>
    <n v="1258571"/>
    <n v="1258571"/>
    <n v="1256815"/>
    <n v="1256815"/>
    <n v="1256815"/>
    <n v="1256815"/>
    <n v="1078723"/>
  </r>
  <r>
    <x v="15"/>
    <n v="0"/>
    <n v="157712"/>
    <n v="157712"/>
    <n v="157712"/>
    <n v="157712"/>
    <n v="157712"/>
    <n v="157712"/>
    <n v="157712"/>
    <n v="157712"/>
    <n v="157712"/>
    <n v="157712"/>
  </r>
  <r>
    <x v="0"/>
    <n v="0"/>
    <n v="20808711"/>
    <n v="21435600"/>
    <n v="21498687"/>
    <n v="21514633"/>
    <n v="21514633"/>
    <n v="21278855"/>
    <n v="21278855"/>
    <n v="21278855"/>
    <n v="21126497"/>
    <n v="21126497"/>
  </r>
  <r>
    <x v="16"/>
    <n v="0"/>
    <n v="-95739"/>
    <n v="-95739"/>
    <n v="-95739"/>
    <n v="-95739"/>
    <n v="-95739"/>
    <n v="-95739"/>
    <n v="-95739"/>
    <n v="-95739"/>
    <n v="-95739"/>
    <n v="-95739"/>
  </r>
  <r>
    <x v="20"/>
    <n v="0"/>
    <n v="4463526"/>
    <n v="4463526"/>
    <n v="4463526"/>
    <n v="4463526"/>
    <n v="4463526"/>
    <n v="4463526"/>
    <n v="4463526"/>
    <n v="4463526"/>
    <n v="4463526"/>
    <n v="4463526"/>
  </r>
  <r>
    <x v="17"/>
    <n v="0"/>
    <n v="339655"/>
    <n v="339655"/>
    <n v="339655"/>
    <n v="338820"/>
    <n v="338820"/>
    <n v="259545"/>
    <n v="259545"/>
    <n v="259545"/>
    <n v="259545"/>
    <n v="259545"/>
  </r>
  <r>
    <x v="13"/>
    <n v="0"/>
    <n v="0"/>
    <n v="32592858"/>
    <n v="26217487"/>
    <n v="26217487"/>
    <n v="26217487"/>
    <n v="26217487"/>
    <n v="26217487"/>
    <n v="26217487"/>
    <n v="26216943"/>
    <n v="26216943"/>
  </r>
  <r>
    <x v="21"/>
    <n v="0"/>
    <n v="0"/>
    <n v="29248443"/>
    <n v="21181385"/>
    <n v="21181385"/>
    <n v="21181385"/>
    <n v="21181385"/>
    <n v="21181385"/>
    <n v="21181385"/>
    <n v="21180975"/>
    <n v="21180975"/>
  </r>
  <r>
    <x v="14"/>
    <n v="0"/>
    <n v="0"/>
    <n v="5227110"/>
    <n v="5227110"/>
    <n v="5227110"/>
    <n v="5227110"/>
    <n v="5227110"/>
    <n v="5227110"/>
    <n v="5227110"/>
    <n v="5227110"/>
    <n v="5227110"/>
  </r>
  <r>
    <x v="22"/>
    <n v="0"/>
    <n v="0"/>
    <n v="11429"/>
    <n v="11429"/>
    <n v="11429"/>
    <n v="11429"/>
    <n v="11429"/>
    <n v="11429"/>
    <n v="11429"/>
    <n v="11429"/>
    <n v="11429"/>
  </r>
  <r>
    <x v="19"/>
    <n v="0"/>
    <n v="0"/>
    <n v="903720"/>
    <n v="903720"/>
    <n v="903720"/>
    <n v="903720"/>
    <n v="903720"/>
    <n v="903720"/>
    <n v="903720"/>
    <n v="903720"/>
    <n v="903720"/>
  </r>
  <r>
    <x v="15"/>
    <n v="0"/>
    <n v="0"/>
    <n v="2417346"/>
    <n v="2417346"/>
    <n v="2417346"/>
    <n v="2417346"/>
    <n v="2417346"/>
    <n v="2417346"/>
    <n v="2417346"/>
    <n v="2417346"/>
    <n v="2417346"/>
  </r>
  <r>
    <x v="0"/>
    <n v="0"/>
    <n v="0"/>
    <n v="47629973"/>
    <n v="47931132"/>
    <n v="47931132"/>
    <n v="47931132"/>
    <n v="47931132"/>
    <n v="43264829"/>
    <n v="43264829"/>
    <n v="43264829"/>
    <n v="42809036"/>
  </r>
  <r>
    <x v="23"/>
    <n v="0"/>
    <n v="0"/>
    <n v="442365"/>
    <n v="442365"/>
    <n v="439231"/>
    <n v="406812"/>
    <n v="347277"/>
    <n v="309657"/>
    <n v="266533"/>
    <n v="193812"/>
    <n v="109896"/>
  </r>
  <r>
    <x v="16"/>
    <n v="0"/>
    <n v="0"/>
    <n v="249304"/>
    <n v="249304"/>
    <n v="249304"/>
    <n v="249304"/>
    <n v="249304"/>
    <n v="249304"/>
    <n v="249304"/>
    <n v="249304"/>
    <n v="249304"/>
  </r>
  <r>
    <x v="17"/>
    <n v="0"/>
    <n v="0"/>
    <n v="538339"/>
    <n v="75069"/>
    <n v="75069"/>
    <n v="61363"/>
    <n v="61363"/>
    <n v="61363"/>
    <n v="61363"/>
    <n v="61363"/>
    <n v="61363"/>
  </r>
  <r>
    <x v="24"/>
    <n v="0"/>
    <n v="0"/>
    <n v="1765151"/>
    <n v="1765151"/>
    <n v="1765151"/>
    <n v="1765151"/>
    <n v="1765151"/>
    <n v="1765151"/>
    <n v="1765151"/>
    <n v="1765151"/>
    <n v="1765151"/>
  </r>
  <r>
    <x v="25"/>
    <n v="0"/>
    <n v="0"/>
    <n v="1240558"/>
    <n v="1240558"/>
    <n v="1240558"/>
    <n v="1240558"/>
    <n v="0"/>
    <n v="0"/>
    <n v="0"/>
    <n v="0"/>
    <n v="0"/>
  </r>
  <r>
    <x v="26"/>
    <n v="0"/>
    <n v="0"/>
    <n v="720695"/>
    <n v="720695"/>
    <n v="720695"/>
    <n v="720695"/>
    <n v="720695"/>
    <n v="297101"/>
    <n v="297101"/>
    <n v="297101"/>
    <n v="297101"/>
  </r>
  <r>
    <x v="27"/>
    <n v="0"/>
    <n v="0"/>
    <n v="37610"/>
    <n v="37610"/>
    <n v="37610"/>
    <n v="37610"/>
    <n v="37194"/>
    <n v="36863"/>
    <n v="36863"/>
    <n v="36863"/>
    <n v="36863"/>
  </r>
  <r>
    <x v="28"/>
    <n v="0"/>
    <n v="0"/>
    <n v="1274792"/>
    <n v="0"/>
    <n v="0"/>
    <n v="0"/>
    <n v="0"/>
    <n v="0"/>
    <n v="0"/>
    <n v="0"/>
    <n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1" cacheId="3"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location ref="A3:L33" firstHeaderRow="0" firstDataRow="1" firstDataCol="1"/>
  <pivotFields count="12">
    <pivotField axis="axisRow" showAll="0">
      <items count="30">
        <item x="2"/>
        <item x="4"/>
        <item x="28"/>
        <item x="3"/>
        <item x="9"/>
        <item x="8"/>
        <item x="7"/>
        <item x="18"/>
        <item x="5"/>
        <item x="1"/>
        <item x="12"/>
        <item x="10"/>
        <item x="24"/>
        <item x="11"/>
        <item x="6"/>
        <item x="15"/>
        <item x="13"/>
        <item x="17"/>
        <item x="26"/>
        <item x="14"/>
        <item x="16"/>
        <item x="19"/>
        <item x="21"/>
        <item x="22"/>
        <item x="20"/>
        <item x="0"/>
        <item x="23"/>
        <item x="25"/>
        <item x="27"/>
        <item t="default"/>
      </items>
    </pivotField>
    <pivotField dataField="1" numFmtId="166" showAll="0"/>
    <pivotField dataField="1" numFmtId="166" showAll="0"/>
    <pivotField dataField="1" numFmtId="166" showAll="0"/>
    <pivotField dataField="1" numFmtId="166" showAll="0"/>
    <pivotField dataField="1" numFmtId="166" showAll="0"/>
    <pivotField dataField="1" numFmtId="166" showAll="0"/>
    <pivotField dataField="1" numFmtId="166" showAll="0"/>
    <pivotField dataField="1" numFmtId="166" showAll="0"/>
    <pivotField dataField="1" numFmtId="166" showAll="0"/>
    <pivotField dataField="1" numFmtId="166" showAll="0"/>
    <pivotField dataField="1" numFmtId="166" showAll="0"/>
  </pivotFields>
  <rowFields count="1">
    <field x="0"/>
  </rowFields>
  <rowItems count="30">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t="grand">
      <x/>
    </i>
  </rowItems>
  <colFields count="1">
    <field x="-2"/>
  </colFields>
  <colItems count="11">
    <i>
      <x/>
    </i>
    <i i="1">
      <x v="1"/>
    </i>
    <i i="2">
      <x v="2"/>
    </i>
    <i i="3">
      <x v="3"/>
    </i>
    <i i="4">
      <x v="4"/>
    </i>
    <i i="5">
      <x v="5"/>
    </i>
    <i i="6">
      <x v="6"/>
    </i>
    <i i="7">
      <x v="7"/>
    </i>
    <i i="8">
      <x v="8"/>
    </i>
    <i i="9">
      <x v="9"/>
    </i>
    <i i="10">
      <x v="10"/>
    </i>
  </colItems>
  <dataFields count="11">
    <dataField name="Sum of 2015" fld="1" baseField="0" baseItem="0"/>
    <dataField name="Sum of 2016" fld="2" baseField="0" baseItem="0"/>
    <dataField name="Sum of 2017" fld="3" baseField="0" baseItem="0"/>
    <dataField name="Sum of 2018" fld="4" baseField="0" baseItem="0"/>
    <dataField name="Sum of 2019" fld="5" baseField="0" baseItem="0"/>
    <dataField name="Sum of 2020" fld="6" baseField="0" baseItem="0"/>
    <dataField name="Sum of 2021" fld="7" baseField="0" baseItem="0"/>
    <dataField name="Sum of 2022" fld="8" baseField="0" baseItem="0"/>
    <dataField name="Sum of 2023" fld="9" baseField="0" baseItem="0"/>
    <dataField name="Sum of 2024" fld="10" baseField="0" baseItem="0"/>
    <dataField name="Sum of 2025" fld="11" baseField="0" baseItem="0"/>
  </dataFields>
  <formats count="1">
    <format dxfId="0">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9"/>
  <sheetViews>
    <sheetView tabSelected="1" workbookViewId="0">
      <selection activeCell="B17" sqref="B17"/>
    </sheetView>
  </sheetViews>
  <sheetFormatPr defaultRowHeight="15" x14ac:dyDescent="0.25"/>
  <cols>
    <col min="2" max="2" width="33.7109375" customWidth="1"/>
    <col min="3" max="3" width="117.140625" customWidth="1"/>
  </cols>
  <sheetData>
    <row r="1" spans="1:4" ht="85.5" customHeight="1" x14ac:dyDescent="0.35">
      <c r="A1" s="197"/>
      <c r="B1" s="200" t="s">
        <v>304</v>
      </c>
      <c r="C1" s="201"/>
      <c r="D1" s="201"/>
    </row>
    <row r="2" spans="1:4" x14ac:dyDescent="0.25">
      <c r="B2" s="202" t="s">
        <v>281</v>
      </c>
      <c r="C2" s="202"/>
      <c r="D2" s="202"/>
    </row>
    <row r="4" spans="1:4" x14ac:dyDescent="0.25">
      <c r="B4" s="1" t="s">
        <v>198</v>
      </c>
    </row>
    <row r="6" spans="1:4" x14ac:dyDescent="0.25">
      <c r="B6" s="1" t="s">
        <v>184</v>
      </c>
      <c r="C6" s="1" t="s">
        <v>182</v>
      </c>
    </row>
    <row r="7" spans="1:4" x14ac:dyDescent="0.25">
      <c r="B7" t="s">
        <v>183</v>
      </c>
      <c r="C7" t="s">
        <v>185</v>
      </c>
    </row>
    <row r="8" spans="1:4" ht="45" customHeight="1" x14ac:dyDescent="0.25">
      <c r="C8" s="164" t="s">
        <v>203</v>
      </c>
    </row>
    <row r="9" spans="1:4" ht="28.9" customHeight="1" x14ac:dyDescent="0.25">
      <c r="C9" s="167" t="s">
        <v>270</v>
      </c>
    </row>
    <row r="10" spans="1:4" ht="30" x14ac:dyDescent="0.25">
      <c r="C10" s="165" t="s">
        <v>271</v>
      </c>
    </row>
    <row r="11" spans="1:4" x14ac:dyDescent="0.25">
      <c r="C11" s="168" t="s">
        <v>272</v>
      </c>
    </row>
    <row r="12" spans="1:4" ht="45" x14ac:dyDescent="0.25">
      <c r="B12" t="s">
        <v>186</v>
      </c>
      <c r="C12" s="166" t="s">
        <v>251</v>
      </c>
    </row>
    <row r="13" spans="1:4" x14ac:dyDescent="0.25">
      <c r="B13" t="s">
        <v>187</v>
      </c>
      <c r="C13" s="166" t="s">
        <v>188</v>
      </c>
    </row>
    <row r="14" spans="1:4" ht="30" x14ac:dyDescent="0.25">
      <c r="B14" t="s">
        <v>189</v>
      </c>
      <c r="C14" s="166" t="s">
        <v>190</v>
      </c>
    </row>
    <row r="15" spans="1:4" ht="45" x14ac:dyDescent="0.25">
      <c r="B15" t="s">
        <v>191</v>
      </c>
      <c r="C15" s="166" t="s">
        <v>282</v>
      </c>
    </row>
    <row r="16" spans="1:4" ht="60" x14ac:dyDescent="0.25">
      <c r="B16" t="s">
        <v>192</v>
      </c>
      <c r="C16" s="166" t="s">
        <v>252</v>
      </c>
    </row>
    <row r="17" spans="2:3" ht="45" x14ac:dyDescent="0.25">
      <c r="B17" t="s">
        <v>269</v>
      </c>
      <c r="C17" s="166" t="s">
        <v>268</v>
      </c>
    </row>
    <row r="18" spans="2:3" ht="30" x14ac:dyDescent="0.25">
      <c r="B18" t="s">
        <v>195</v>
      </c>
      <c r="C18" s="166" t="s">
        <v>239</v>
      </c>
    </row>
    <row r="19" spans="2:3" ht="30" x14ac:dyDescent="0.25">
      <c r="B19" t="s">
        <v>196</v>
      </c>
      <c r="C19" s="166" t="s">
        <v>197</v>
      </c>
    </row>
  </sheetData>
  <mergeCells count="2">
    <mergeCell ref="B1:D1"/>
    <mergeCell ref="B2:D2"/>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
  <sheetViews>
    <sheetView workbookViewId="0">
      <selection activeCell="L19" sqref="L19"/>
    </sheetView>
  </sheetViews>
  <sheetFormatPr defaultRowHeight="15" x14ac:dyDescent="0.25"/>
  <cols>
    <col min="1" max="1" width="14.85546875" customWidth="1"/>
    <col min="2" max="2" width="31.7109375" customWidth="1"/>
    <col min="3" max="3" width="27.28515625" customWidth="1"/>
  </cols>
  <sheetData>
    <row r="1" spans="1:5" ht="91.5" customHeight="1" x14ac:dyDescent="0.35">
      <c r="A1" s="200" t="s">
        <v>304</v>
      </c>
      <c r="B1" s="201"/>
      <c r="C1" s="201"/>
      <c r="D1" s="201"/>
      <c r="E1" s="201"/>
    </row>
    <row r="3" spans="1:5" x14ac:dyDescent="0.25">
      <c r="A3" s="4" t="s">
        <v>21</v>
      </c>
    </row>
    <row r="4" spans="1:5" x14ac:dyDescent="0.25">
      <c r="A4" t="s">
        <v>23</v>
      </c>
      <c r="B4" t="s">
        <v>25</v>
      </c>
      <c r="C4" t="s">
        <v>26</v>
      </c>
    </row>
    <row r="5" spans="1:5" x14ac:dyDescent="0.25">
      <c r="A5" t="s">
        <v>17</v>
      </c>
      <c r="B5" s="6">
        <v>261</v>
      </c>
      <c r="C5" s="2">
        <v>1529076</v>
      </c>
    </row>
    <row r="6" spans="1:5" x14ac:dyDescent="0.25">
      <c r="A6" t="s">
        <v>18</v>
      </c>
      <c r="B6" s="6">
        <v>49.2</v>
      </c>
      <c r="C6" s="2">
        <v>1562919.6</v>
      </c>
    </row>
    <row r="7" spans="1:5" x14ac:dyDescent="0.25">
      <c r="A7" t="s">
        <v>19</v>
      </c>
      <c r="B7" s="6">
        <v>3503.1374999999985</v>
      </c>
      <c r="C7" s="2">
        <v>43684161.994100012</v>
      </c>
    </row>
    <row r="8" spans="1:5" x14ac:dyDescent="0.25">
      <c r="A8" t="s">
        <v>24</v>
      </c>
      <c r="B8" s="6">
        <v>839.94680000000005</v>
      </c>
      <c r="C8" s="2">
        <v>57594887.048800007</v>
      </c>
    </row>
    <row r="9" spans="1:5" x14ac:dyDescent="0.25">
      <c r="A9" s="1" t="s">
        <v>20</v>
      </c>
      <c r="B9" s="7">
        <v>4653.2842999999984</v>
      </c>
      <c r="C9" s="3">
        <v>104371044.64290002</v>
      </c>
    </row>
  </sheetData>
  <mergeCells count="1">
    <mergeCell ref="A1:E1"/>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3"/>
  <sheetViews>
    <sheetView workbookViewId="0">
      <selection sqref="A1:H1"/>
    </sheetView>
  </sheetViews>
  <sheetFormatPr defaultRowHeight="15" x14ac:dyDescent="0.25"/>
  <cols>
    <col min="1" max="1" width="63.7109375" customWidth="1"/>
  </cols>
  <sheetData>
    <row r="1" spans="1:8" ht="95.25" customHeight="1" x14ac:dyDescent="0.35">
      <c r="A1" s="200" t="s">
        <v>304</v>
      </c>
      <c r="B1" s="201"/>
      <c r="C1" s="201"/>
      <c r="D1" s="201"/>
      <c r="E1" s="201"/>
      <c r="F1" s="201"/>
      <c r="G1" s="201"/>
      <c r="H1" s="201"/>
    </row>
    <row r="2" spans="1:8" x14ac:dyDescent="0.25">
      <c r="A2" t="s">
        <v>27</v>
      </c>
    </row>
    <row r="6" spans="1:8" x14ac:dyDescent="0.25">
      <c r="A6" t="s">
        <v>28</v>
      </c>
      <c r="B6" t="s">
        <v>29</v>
      </c>
      <c r="C6" t="s">
        <v>30</v>
      </c>
      <c r="D6" t="s">
        <v>31</v>
      </c>
      <c r="E6" t="s">
        <v>32</v>
      </c>
      <c r="F6" t="s">
        <v>33</v>
      </c>
      <c r="G6" t="s">
        <v>34</v>
      </c>
    </row>
    <row r="7" spans="1:8" x14ac:dyDescent="0.25">
      <c r="A7" t="s">
        <v>35</v>
      </c>
      <c r="B7" s="8">
        <v>1</v>
      </c>
      <c r="C7" s="8">
        <v>1</v>
      </c>
      <c r="D7" s="8">
        <v>1</v>
      </c>
      <c r="E7" s="8">
        <v>1</v>
      </c>
      <c r="F7" s="8">
        <v>1</v>
      </c>
      <c r="G7" s="8">
        <v>1</v>
      </c>
    </row>
    <row r="8" spans="1:8" x14ac:dyDescent="0.25">
      <c r="A8" t="s">
        <v>36</v>
      </c>
      <c r="B8" s="8">
        <v>1</v>
      </c>
      <c r="C8" s="8">
        <v>1</v>
      </c>
      <c r="D8" s="8">
        <v>1</v>
      </c>
      <c r="E8" s="8">
        <v>1</v>
      </c>
      <c r="F8" s="8">
        <v>1</v>
      </c>
      <c r="G8" s="8">
        <v>1</v>
      </c>
    </row>
    <row r="9" spans="1:8" x14ac:dyDescent="0.25">
      <c r="A9" t="s">
        <v>37</v>
      </c>
      <c r="B9" s="8">
        <v>1</v>
      </c>
      <c r="C9" s="8">
        <v>1</v>
      </c>
      <c r="D9" s="8">
        <v>1</v>
      </c>
      <c r="E9" s="8">
        <v>1</v>
      </c>
      <c r="F9" s="8">
        <v>1</v>
      </c>
      <c r="G9" s="8">
        <v>1</v>
      </c>
    </row>
    <row r="10" spans="1:8" x14ac:dyDescent="0.25">
      <c r="A10" t="s">
        <v>38</v>
      </c>
      <c r="B10" s="8">
        <v>1</v>
      </c>
      <c r="C10" s="8">
        <v>1</v>
      </c>
      <c r="D10" s="8">
        <v>1</v>
      </c>
      <c r="E10" s="8">
        <v>1</v>
      </c>
      <c r="F10" s="8">
        <v>1</v>
      </c>
      <c r="G10" s="8">
        <v>1</v>
      </c>
    </row>
    <row r="11" spans="1:8" x14ac:dyDescent="0.25">
      <c r="A11" t="s">
        <v>5</v>
      </c>
      <c r="B11" s="8">
        <v>1</v>
      </c>
      <c r="C11" s="8">
        <v>1</v>
      </c>
      <c r="D11" s="8">
        <v>1</v>
      </c>
      <c r="E11" s="8">
        <v>1</v>
      </c>
      <c r="F11" s="8">
        <v>0</v>
      </c>
      <c r="G11" s="8">
        <v>0</v>
      </c>
    </row>
    <row r="12" spans="1:8" x14ac:dyDescent="0.25">
      <c r="A12" t="s">
        <v>0</v>
      </c>
      <c r="B12" s="8">
        <v>1</v>
      </c>
      <c r="C12" s="8">
        <v>0.99177935979293907</v>
      </c>
      <c r="D12" s="8">
        <v>0.99177935979293907</v>
      </c>
      <c r="E12" s="8">
        <v>0.99177935979293907</v>
      </c>
      <c r="F12" s="8">
        <v>0.99177935979293907</v>
      </c>
      <c r="G12" s="8">
        <v>0.99177935979293907</v>
      </c>
    </row>
    <row r="13" spans="1:8" x14ac:dyDescent="0.25">
      <c r="A13" t="s">
        <v>9</v>
      </c>
      <c r="B13" s="8">
        <v>1</v>
      </c>
      <c r="C13" s="8">
        <v>1</v>
      </c>
      <c r="D13" s="8">
        <v>1</v>
      </c>
      <c r="E13" s="8">
        <v>1</v>
      </c>
      <c r="F13" s="8">
        <v>1</v>
      </c>
      <c r="G13" s="8">
        <v>1</v>
      </c>
    </row>
    <row r="14" spans="1:8" x14ac:dyDescent="0.25">
      <c r="A14" t="s">
        <v>39</v>
      </c>
      <c r="B14" s="8">
        <v>1</v>
      </c>
      <c r="C14" s="8">
        <v>1</v>
      </c>
      <c r="D14" s="8">
        <v>1</v>
      </c>
      <c r="E14" s="8">
        <v>0</v>
      </c>
      <c r="F14" s="8">
        <v>0</v>
      </c>
      <c r="G14" s="8">
        <v>0</v>
      </c>
    </row>
    <row r="15" spans="1:8" x14ac:dyDescent="0.25">
      <c r="A15" t="s">
        <v>40</v>
      </c>
      <c r="B15" s="8">
        <v>1</v>
      </c>
      <c r="C15" s="8">
        <v>1</v>
      </c>
      <c r="D15" s="8">
        <v>1</v>
      </c>
      <c r="E15" s="8">
        <v>1</v>
      </c>
      <c r="F15" s="8">
        <v>1</v>
      </c>
      <c r="G15" s="8">
        <v>1</v>
      </c>
    </row>
    <row r="16" spans="1:8" x14ac:dyDescent="0.25">
      <c r="A16" t="s">
        <v>8</v>
      </c>
      <c r="B16" s="8">
        <v>1</v>
      </c>
      <c r="C16" s="8">
        <v>1</v>
      </c>
      <c r="D16" s="8">
        <v>0.99007626660078918</v>
      </c>
      <c r="E16" s="8">
        <v>0.99007626660078918</v>
      </c>
      <c r="F16" s="8">
        <v>0.98956988012880831</v>
      </c>
      <c r="G16" s="8">
        <v>0.98956988012880831</v>
      </c>
    </row>
    <row r="17" spans="1:7" x14ac:dyDescent="0.25">
      <c r="A17" t="s">
        <v>4</v>
      </c>
      <c r="B17" s="8">
        <v>1</v>
      </c>
      <c r="C17" s="8">
        <v>0.89320101214809711</v>
      </c>
      <c r="D17" s="8">
        <v>0.87325382678820218</v>
      </c>
      <c r="E17" s="8">
        <v>0.85330663039497168</v>
      </c>
      <c r="F17" s="8">
        <v>0.85158236984644564</v>
      </c>
      <c r="G17" s="8">
        <v>0.85158236984644564</v>
      </c>
    </row>
    <row r="18" spans="1:7" x14ac:dyDescent="0.25">
      <c r="A18" t="s">
        <v>3</v>
      </c>
      <c r="B18" s="8">
        <v>1</v>
      </c>
      <c r="C18" s="8">
        <v>1</v>
      </c>
      <c r="D18" s="8">
        <v>1</v>
      </c>
      <c r="E18" s="8">
        <v>1</v>
      </c>
      <c r="F18" s="8">
        <v>1</v>
      </c>
      <c r="G18" s="8">
        <v>1</v>
      </c>
    </row>
    <row r="19" spans="1:7" x14ac:dyDescent="0.25">
      <c r="A19" t="s">
        <v>41</v>
      </c>
      <c r="B19" s="8">
        <v>1</v>
      </c>
      <c r="C19" s="8">
        <v>1</v>
      </c>
      <c r="D19" s="8">
        <v>1</v>
      </c>
      <c r="E19" s="8">
        <v>1</v>
      </c>
      <c r="F19" s="8">
        <v>1</v>
      </c>
      <c r="G19" s="8">
        <v>1</v>
      </c>
    </row>
    <row r="20" spans="1:7" x14ac:dyDescent="0.25">
      <c r="A20" t="s">
        <v>6</v>
      </c>
      <c r="B20" s="8">
        <v>1</v>
      </c>
      <c r="C20" s="8">
        <v>1</v>
      </c>
      <c r="D20" s="8">
        <v>0.9950548958618578</v>
      </c>
      <c r="E20" s="8">
        <v>0.9950548958618578</v>
      </c>
      <c r="F20" s="8">
        <v>0.9950548958618578</v>
      </c>
      <c r="G20" s="8">
        <v>0.99502830665629649</v>
      </c>
    </row>
    <row r="21" spans="1:7" x14ac:dyDescent="0.25">
      <c r="A21" t="s">
        <v>42</v>
      </c>
      <c r="B21" s="8">
        <v>1</v>
      </c>
      <c r="C21" s="8">
        <v>1</v>
      </c>
      <c r="D21" s="8">
        <v>0.9950548958618578</v>
      </c>
      <c r="E21" s="8">
        <v>0.9950548958618578</v>
      </c>
      <c r="F21" s="8">
        <v>0.9950548958618578</v>
      </c>
      <c r="G21" s="8">
        <v>0.99502830665629649</v>
      </c>
    </row>
    <row r="22" spans="1:7" x14ac:dyDescent="0.25">
      <c r="A22" t="s">
        <v>7</v>
      </c>
      <c r="B22" s="8">
        <v>1</v>
      </c>
      <c r="C22" s="8">
        <v>0.88050132684463545</v>
      </c>
      <c r="D22" s="8">
        <v>0.64298842881624785</v>
      </c>
      <c r="E22" s="8">
        <v>0.64103795559176624</v>
      </c>
      <c r="F22" s="8">
        <v>0.64103795559176624</v>
      </c>
      <c r="G22" s="8">
        <v>0.64103795559176624</v>
      </c>
    </row>
    <row r="23" spans="1:7" x14ac:dyDescent="0.25">
      <c r="A23" t="s">
        <v>11</v>
      </c>
      <c r="B23" s="8">
        <v>1</v>
      </c>
      <c r="C23" s="8">
        <v>1</v>
      </c>
      <c r="D23" s="8">
        <v>1</v>
      </c>
      <c r="E23" s="8">
        <v>1</v>
      </c>
      <c r="F23" s="8">
        <v>1</v>
      </c>
      <c r="G23" s="8">
        <v>1</v>
      </c>
    </row>
  </sheetData>
  <mergeCells count="1">
    <mergeCell ref="A1:H1"/>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42"/>
  <sheetViews>
    <sheetView workbookViewId="0">
      <selection sqref="A1:Z1"/>
    </sheetView>
  </sheetViews>
  <sheetFormatPr defaultRowHeight="15" x14ac:dyDescent="0.25"/>
  <cols>
    <col min="4" max="4" width="20.5703125" customWidth="1"/>
  </cols>
  <sheetData>
    <row r="1" spans="1:26" ht="97.5" customHeight="1" x14ac:dyDescent="0.35">
      <c r="A1" s="200" t="s">
        <v>304</v>
      </c>
      <c r="B1" s="201"/>
      <c r="C1" s="201"/>
      <c r="D1" s="201"/>
      <c r="E1" s="201"/>
      <c r="F1" s="201"/>
      <c r="G1" s="201"/>
      <c r="H1" s="201"/>
      <c r="I1" s="201"/>
      <c r="J1" s="201"/>
      <c r="K1" s="201"/>
      <c r="L1" s="201"/>
      <c r="M1" s="201"/>
      <c r="N1" s="201"/>
      <c r="O1" s="201"/>
      <c r="P1" s="201"/>
      <c r="Q1" s="201"/>
      <c r="R1" s="201"/>
      <c r="S1" s="201"/>
      <c r="T1" s="201"/>
      <c r="U1" s="201"/>
      <c r="V1" s="201"/>
      <c r="W1" s="201"/>
      <c r="X1" s="201"/>
      <c r="Y1" s="201"/>
      <c r="Z1" s="201"/>
    </row>
    <row r="3" spans="1:26" ht="15.75" x14ac:dyDescent="0.25">
      <c r="A3" s="127" t="s">
        <v>112</v>
      </c>
      <c r="B3" s="128"/>
      <c r="C3" s="128"/>
      <c r="E3" s="211" t="s">
        <v>100</v>
      </c>
      <c r="F3" s="212"/>
      <c r="G3" s="212"/>
      <c r="H3" s="212"/>
      <c r="I3" s="212"/>
      <c r="J3" s="212"/>
      <c r="K3" s="212"/>
      <c r="L3" s="212"/>
      <c r="M3" s="212"/>
      <c r="N3" s="212"/>
      <c r="O3" s="212"/>
      <c r="P3" s="212"/>
      <c r="Q3" s="212"/>
      <c r="R3" s="212"/>
      <c r="S3" s="212"/>
      <c r="T3" s="212"/>
      <c r="U3" s="212"/>
      <c r="V3" s="212"/>
      <c r="W3" s="212"/>
      <c r="X3" s="212"/>
      <c r="Y3" s="212"/>
      <c r="Z3" s="213"/>
    </row>
    <row r="4" spans="1:26" x14ac:dyDescent="0.25">
      <c r="A4" s="129" t="s">
        <v>113</v>
      </c>
      <c r="B4" s="130"/>
      <c r="C4" s="130"/>
      <c r="E4" s="214" t="s">
        <v>101</v>
      </c>
      <c r="F4" s="215"/>
      <c r="G4" s="215"/>
      <c r="H4" s="215"/>
      <c r="I4" s="215"/>
      <c r="J4" s="215"/>
      <c r="K4" s="215"/>
      <c r="L4" s="215"/>
      <c r="M4" s="216"/>
      <c r="N4" s="90"/>
      <c r="O4" s="214" t="s">
        <v>102</v>
      </c>
      <c r="P4" s="215"/>
      <c r="Q4" s="215"/>
      <c r="R4" s="216"/>
    </row>
    <row r="5" spans="1:26" ht="67.5" x14ac:dyDescent="0.25">
      <c r="A5" s="217" t="s">
        <v>114</v>
      </c>
      <c r="B5" s="218"/>
      <c r="C5" s="131" t="s">
        <v>115</v>
      </c>
      <c r="E5" s="91" t="s">
        <v>103</v>
      </c>
      <c r="F5" s="92" t="s">
        <v>104</v>
      </c>
      <c r="G5" s="92" t="s">
        <v>105</v>
      </c>
      <c r="H5" s="92" t="s">
        <v>106</v>
      </c>
      <c r="I5" s="92" t="s">
        <v>107</v>
      </c>
      <c r="J5" s="92" t="s">
        <v>108</v>
      </c>
      <c r="K5" s="92" t="s">
        <v>109</v>
      </c>
      <c r="L5" s="92" t="s">
        <v>110</v>
      </c>
      <c r="M5" s="92" t="s">
        <v>43</v>
      </c>
      <c r="N5" s="93"/>
      <c r="O5" s="92" t="s">
        <v>106</v>
      </c>
      <c r="P5" s="92" t="s">
        <v>109</v>
      </c>
      <c r="Q5" s="92" t="s">
        <v>110</v>
      </c>
      <c r="R5" s="92" t="s">
        <v>43</v>
      </c>
    </row>
    <row r="6" spans="1:26" x14ac:dyDescent="0.25">
      <c r="A6" s="128"/>
      <c r="B6" s="132"/>
      <c r="C6" s="128"/>
      <c r="E6" s="93"/>
      <c r="F6" s="93"/>
      <c r="G6" s="93"/>
      <c r="H6" s="93"/>
      <c r="I6" s="93"/>
      <c r="J6" s="93"/>
      <c r="K6" s="93"/>
      <c r="L6" s="93"/>
      <c r="M6" s="93"/>
      <c r="N6" s="93"/>
      <c r="O6" s="93"/>
      <c r="P6" s="93"/>
      <c r="Q6" s="93"/>
      <c r="R6" s="93"/>
    </row>
    <row r="7" spans="1:26" x14ac:dyDescent="0.25">
      <c r="A7" s="132" t="s">
        <v>116</v>
      </c>
      <c r="B7" s="128"/>
      <c r="C7" s="128"/>
      <c r="E7" s="93"/>
      <c r="F7" s="93"/>
      <c r="G7" s="93"/>
      <c r="H7" s="93"/>
      <c r="I7" s="93"/>
      <c r="J7" s="93"/>
      <c r="K7" s="93"/>
      <c r="L7" s="93"/>
      <c r="M7" s="93"/>
      <c r="N7" s="93"/>
      <c r="O7" s="93"/>
      <c r="P7" s="93"/>
      <c r="Q7" s="93"/>
      <c r="R7" s="93"/>
    </row>
    <row r="8" spans="1:26" x14ac:dyDescent="0.25">
      <c r="A8" s="128"/>
      <c r="B8" s="132" t="s">
        <v>117</v>
      </c>
      <c r="C8" s="128"/>
      <c r="E8" s="93"/>
      <c r="F8" s="93"/>
      <c r="G8" s="93"/>
      <c r="H8" s="93"/>
      <c r="I8" s="93"/>
      <c r="J8" s="93"/>
      <c r="K8" s="93"/>
      <c r="L8" s="93"/>
      <c r="M8" s="93"/>
      <c r="N8" s="93"/>
      <c r="O8" s="93"/>
      <c r="P8" s="93"/>
      <c r="Q8" s="93"/>
      <c r="R8" s="93"/>
    </row>
    <row r="9" spans="1:26" x14ac:dyDescent="0.25">
      <c r="A9" s="128"/>
      <c r="B9" s="133">
        <v>1</v>
      </c>
      <c r="C9" s="134" t="s">
        <v>0</v>
      </c>
      <c r="E9" s="94" t="s">
        <v>111</v>
      </c>
      <c r="F9" s="95" t="s">
        <v>111</v>
      </c>
      <c r="G9" s="96" t="s">
        <v>111</v>
      </c>
      <c r="H9" s="95" t="s">
        <v>111</v>
      </c>
      <c r="I9" s="96">
        <v>134.01811708883915</v>
      </c>
      <c r="J9" s="95">
        <v>134.01810106479729</v>
      </c>
      <c r="K9" s="96">
        <v>134.01811540367734</v>
      </c>
      <c r="L9" s="98">
        <v>124.97581609835713</v>
      </c>
      <c r="M9" s="97"/>
      <c r="N9" s="93"/>
      <c r="O9" s="94" t="s">
        <v>111</v>
      </c>
      <c r="P9" s="95">
        <v>34.018115403677342</v>
      </c>
      <c r="Q9" s="96">
        <v>-33.699050917241934</v>
      </c>
      <c r="R9" s="99"/>
    </row>
    <row r="10" spans="1:26" x14ac:dyDescent="0.25">
      <c r="A10" s="128"/>
      <c r="B10" s="135">
        <v>2</v>
      </c>
      <c r="C10" s="136" t="s">
        <v>1</v>
      </c>
      <c r="E10" s="100" t="s">
        <v>111</v>
      </c>
      <c r="F10" s="101" t="s">
        <v>111</v>
      </c>
      <c r="G10" s="102" t="s">
        <v>111</v>
      </c>
      <c r="H10" s="101" t="s">
        <v>111</v>
      </c>
      <c r="I10" s="102" t="s">
        <v>111</v>
      </c>
      <c r="J10" s="101" t="s">
        <v>111</v>
      </c>
      <c r="K10" s="102" t="s">
        <v>111</v>
      </c>
      <c r="L10" s="104">
        <v>133.32024978023779</v>
      </c>
      <c r="M10" s="103"/>
      <c r="N10" s="93"/>
      <c r="O10" s="100" t="s">
        <v>111</v>
      </c>
      <c r="P10" s="101" t="s">
        <v>111</v>
      </c>
      <c r="Q10" s="102" t="s">
        <v>111</v>
      </c>
      <c r="R10" s="105"/>
    </row>
    <row r="11" spans="1:26" x14ac:dyDescent="0.25">
      <c r="A11" s="128"/>
      <c r="B11" s="137">
        <v>3</v>
      </c>
      <c r="C11" s="138" t="s">
        <v>2</v>
      </c>
      <c r="E11" s="106" t="s">
        <v>111</v>
      </c>
      <c r="F11" s="107" t="s">
        <v>111</v>
      </c>
      <c r="G11" s="108" t="s">
        <v>111</v>
      </c>
      <c r="H11" s="107" t="s">
        <v>111</v>
      </c>
      <c r="I11" s="108">
        <v>70.374752465862272</v>
      </c>
      <c r="J11" s="107">
        <v>70.269217858341733</v>
      </c>
      <c r="K11" s="108">
        <v>70.373635580649037</v>
      </c>
      <c r="L11" s="109">
        <v>77.78314806343829</v>
      </c>
      <c r="M11" s="103"/>
      <c r="N11" s="93"/>
      <c r="O11" s="106" t="s">
        <v>111</v>
      </c>
      <c r="P11" s="107">
        <v>-29.626364419350963</v>
      </c>
      <c r="Q11" s="108">
        <v>23.420329974914608</v>
      </c>
      <c r="R11" s="105"/>
    </row>
    <row r="12" spans="1:26" x14ac:dyDescent="0.25">
      <c r="A12" s="128"/>
      <c r="B12" s="135">
        <v>4</v>
      </c>
      <c r="C12" s="136" t="s">
        <v>3</v>
      </c>
      <c r="E12" s="100" t="s">
        <v>111</v>
      </c>
      <c r="F12" s="101" t="s">
        <v>111</v>
      </c>
      <c r="G12" s="102" t="s">
        <v>111</v>
      </c>
      <c r="H12" s="101" t="s">
        <v>111</v>
      </c>
      <c r="I12" s="102" t="s">
        <v>111</v>
      </c>
      <c r="J12" s="101" t="s">
        <v>111</v>
      </c>
      <c r="K12" s="102" t="s">
        <v>111</v>
      </c>
      <c r="L12" s="104">
        <v>82.999273783587512</v>
      </c>
      <c r="M12" s="103"/>
      <c r="N12" s="93"/>
      <c r="O12" s="100" t="s">
        <v>111</v>
      </c>
      <c r="P12" s="101" t="s">
        <v>111</v>
      </c>
      <c r="Q12" s="102">
        <v>33.523540662423613</v>
      </c>
      <c r="R12" s="105"/>
    </row>
    <row r="13" spans="1:26" x14ac:dyDescent="0.25">
      <c r="A13" s="128"/>
      <c r="B13" s="139">
        <v>5</v>
      </c>
      <c r="C13" s="140" t="s">
        <v>4</v>
      </c>
      <c r="E13" s="110" t="s">
        <v>111</v>
      </c>
      <c r="F13" s="111" t="s">
        <v>111</v>
      </c>
      <c r="G13" s="112" t="s">
        <v>111</v>
      </c>
      <c r="H13" s="111" t="s">
        <v>111</v>
      </c>
      <c r="I13" s="112" t="s">
        <v>111</v>
      </c>
      <c r="J13" s="111">
        <v>100</v>
      </c>
      <c r="K13" s="112">
        <v>100</v>
      </c>
      <c r="L13" s="113">
        <v>100</v>
      </c>
      <c r="M13" s="103"/>
      <c r="N13" s="93"/>
      <c r="O13" s="114" t="s">
        <v>111</v>
      </c>
      <c r="P13" s="115" t="s">
        <v>111</v>
      </c>
      <c r="Q13" s="116">
        <v>0</v>
      </c>
      <c r="R13" s="105"/>
    </row>
    <row r="14" spans="1:26" x14ac:dyDescent="0.25">
      <c r="A14" s="128"/>
      <c r="B14" s="141" t="s">
        <v>118</v>
      </c>
      <c r="C14" s="142"/>
      <c r="E14" s="117"/>
      <c r="F14" s="118"/>
      <c r="G14" s="118"/>
      <c r="H14" s="118"/>
      <c r="I14" s="118"/>
      <c r="J14" s="118"/>
      <c r="K14" s="118"/>
      <c r="L14" s="118"/>
      <c r="M14" s="119"/>
      <c r="N14" s="93"/>
      <c r="O14" s="117"/>
      <c r="P14" s="118"/>
      <c r="Q14" s="118"/>
      <c r="R14" s="119"/>
    </row>
    <row r="15" spans="1:26" x14ac:dyDescent="0.25">
      <c r="A15" s="128"/>
      <c r="B15" s="132"/>
      <c r="C15" s="128"/>
      <c r="E15" s="93"/>
      <c r="F15" s="93"/>
      <c r="G15" s="93"/>
      <c r="H15" s="93"/>
      <c r="I15" s="93"/>
      <c r="J15" s="93"/>
      <c r="K15" s="93"/>
      <c r="L15" s="93"/>
      <c r="M15" s="93"/>
      <c r="N15" s="93"/>
      <c r="O15" s="93"/>
      <c r="P15" s="93"/>
      <c r="Q15" s="93"/>
      <c r="R15" s="93"/>
    </row>
    <row r="16" spans="1:26" x14ac:dyDescent="0.25">
      <c r="A16" s="128"/>
      <c r="B16" s="132" t="s">
        <v>119</v>
      </c>
      <c r="C16" s="128"/>
      <c r="E16" s="93"/>
      <c r="F16" s="93"/>
      <c r="G16" s="93"/>
      <c r="H16" s="93"/>
      <c r="I16" s="93"/>
      <c r="J16" s="93"/>
      <c r="K16" s="93"/>
      <c r="L16" s="93"/>
      <c r="M16" s="93"/>
      <c r="N16" s="93"/>
      <c r="O16" s="93"/>
      <c r="P16" s="93"/>
      <c r="Q16" s="93"/>
      <c r="R16" s="93"/>
    </row>
    <row r="17" spans="1:18" x14ac:dyDescent="0.25">
      <c r="A17" s="128"/>
      <c r="B17" s="133">
        <v>6</v>
      </c>
      <c r="C17" s="134" t="s">
        <v>5</v>
      </c>
      <c r="E17" s="94" t="s">
        <v>111</v>
      </c>
      <c r="F17" s="95" t="s">
        <v>111</v>
      </c>
      <c r="G17" s="96" t="s">
        <v>111</v>
      </c>
      <c r="H17" s="95" t="s">
        <v>111</v>
      </c>
      <c r="I17" s="96">
        <v>68.619145825719201</v>
      </c>
      <c r="J17" s="95">
        <v>68.61936337214361</v>
      </c>
      <c r="K17" s="96">
        <v>68.619239059901091</v>
      </c>
      <c r="L17" s="98">
        <v>94.128792746150296</v>
      </c>
      <c r="M17" s="99"/>
      <c r="N17" s="93"/>
      <c r="O17" s="94" t="s">
        <v>111</v>
      </c>
      <c r="P17" s="95">
        <v>-31.380760940098909</v>
      </c>
      <c r="Q17" s="120">
        <v>5.59922731928377</v>
      </c>
      <c r="R17" s="99"/>
    </row>
    <row r="18" spans="1:18" x14ac:dyDescent="0.25">
      <c r="A18" s="128"/>
      <c r="B18" s="135">
        <v>7</v>
      </c>
      <c r="C18" s="136" t="s">
        <v>6</v>
      </c>
      <c r="E18" s="100">
        <v>72.497749025518573</v>
      </c>
      <c r="F18" s="101">
        <v>70.488493916395569</v>
      </c>
      <c r="G18" s="102">
        <v>93.053470352415914</v>
      </c>
      <c r="H18" s="101">
        <v>75.858330518682649</v>
      </c>
      <c r="I18" s="102">
        <v>82.384793766004861</v>
      </c>
      <c r="J18" s="101">
        <v>82.384794396029989</v>
      </c>
      <c r="K18" s="102">
        <v>82.384794032644635</v>
      </c>
      <c r="L18" s="104">
        <v>89.849051056341906</v>
      </c>
      <c r="M18" s="105"/>
      <c r="N18" s="93"/>
      <c r="O18" s="100">
        <v>-24.141669481317351</v>
      </c>
      <c r="P18" s="101">
        <v>-17.615205967355365</v>
      </c>
      <c r="Q18" s="121">
        <v>12.88052749710026</v>
      </c>
      <c r="R18" s="105"/>
    </row>
    <row r="19" spans="1:18" x14ac:dyDescent="0.25">
      <c r="A19" s="128"/>
      <c r="B19" s="137">
        <v>8</v>
      </c>
      <c r="C19" s="138" t="s">
        <v>7</v>
      </c>
      <c r="E19" s="106" t="s">
        <v>111</v>
      </c>
      <c r="F19" s="107" t="s">
        <v>111</v>
      </c>
      <c r="G19" s="108" t="s">
        <v>111</v>
      </c>
      <c r="H19" s="107" t="s">
        <v>111</v>
      </c>
      <c r="I19" s="108" t="s">
        <v>111</v>
      </c>
      <c r="J19" s="107" t="s">
        <v>111</v>
      </c>
      <c r="K19" s="108" t="s">
        <v>111</v>
      </c>
      <c r="L19" s="109">
        <v>89.216530565734828</v>
      </c>
      <c r="M19" s="105"/>
      <c r="N19" s="93"/>
      <c r="O19" s="106" t="s">
        <v>111</v>
      </c>
      <c r="P19" s="107" t="s">
        <v>111</v>
      </c>
      <c r="Q19" s="122">
        <v>4.1423421318289968</v>
      </c>
      <c r="R19" s="105"/>
    </row>
    <row r="20" spans="1:18" x14ac:dyDescent="0.25">
      <c r="A20" s="128"/>
      <c r="B20" s="135">
        <v>9</v>
      </c>
      <c r="C20" s="136" t="s">
        <v>8</v>
      </c>
      <c r="E20" s="100" t="s">
        <v>111</v>
      </c>
      <c r="F20" s="101" t="s">
        <v>111</v>
      </c>
      <c r="G20" s="102" t="s">
        <v>111</v>
      </c>
      <c r="H20" s="101" t="s">
        <v>111</v>
      </c>
      <c r="I20" s="102">
        <v>64.188632956936459</v>
      </c>
      <c r="J20" s="101">
        <v>64.188450785435094</v>
      </c>
      <c r="K20" s="102">
        <v>64.188675144006098</v>
      </c>
      <c r="L20" s="104">
        <v>56.618694089085011</v>
      </c>
      <c r="M20" s="105"/>
      <c r="N20" s="93"/>
      <c r="O20" s="100" t="s">
        <v>111</v>
      </c>
      <c r="P20" s="101">
        <v>-35.811324855993902</v>
      </c>
      <c r="Q20" s="121">
        <v>6.618694089085011</v>
      </c>
      <c r="R20" s="105"/>
    </row>
    <row r="21" spans="1:18" x14ac:dyDescent="0.25">
      <c r="A21" s="128"/>
      <c r="B21" s="137">
        <v>10</v>
      </c>
      <c r="C21" s="138" t="s">
        <v>39</v>
      </c>
      <c r="E21" s="106" t="s">
        <v>111</v>
      </c>
      <c r="F21" s="107" t="s">
        <v>111</v>
      </c>
      <c r="G21" s="108" t="s">
        <v>111</v>
      </c>
      <c r="H21" s="107" t="s">
        <v>111</v>
      </c>
      <c r="I21" s="108" t="s">
        <v>111</v>
      </c>
      <c r="J21" s="107" t="s">
        <v>111</v>
      </c>
      <c r="K21" s="108" t="s">
        <v>111</v>
      </c>
      <c r="L21" s="109" t="s">
        <v>111</v>
      </c>
      <c r="M21" s="105"/>
      <c r="N21" s="93"/>
      <c r="O21" s="106" t="s">
        <v>111</v>
      </c>
      <c r="P21" s="107" t="s">
        <v>111</v>
      </c>
      <c r="Q21" s="122" t="s">
        <v>111</v>
      </c>
      <c r="R21" s="105"/>
    </row>
    <row r="22" spans="1:18" x14ac:dyDescent="0.25">
      <c r="A22" s="128"/>
      <c r="B22" s="135">
        <v>11</v>
      </c>
      <c r="C22" s="136" t="s">
        <v>120</v>
      </c>
      <c r="E22" s="100" t="s">
        <v>111</v>
      </c>
      <c r="F22" s="101" t="s">
        <v>111</v>
      </c>
      <c r="G22" s="102" t="s">
        <v>111</v>
      </c>
      <c r="H22" s="101" t="s">
        <v>111</v>
      </c>
      <c r="I22" s="102" t="s">
        <v>111</v>
      </c>
      <c r="J22" s="101" t="s">
        <v>111</v>
      </c>
      <c r="K22" s="102" t="s">
        <v>111</v>
      </c>
      <c r="L22" s="104" t="s">
        <v>111</v>
      </c>
      <c r="M22" s="105"/>
      <c r="N22" s="93"/>
      <c r="O22" s="100" t="s">
        <v>111</v>
      </c>
      <c r="P22" s="101" t="s">
        <v>111</v>
      </c>
      <c r="Q22" s="121" t="s">
        <v>111</v>
      </c>
      <c r="R22" s="105"/>
    </row>
    <row r="23" spans="1:18" x14ac:dyDescent="0.25">
      <c r="A23" s="128"/>
      <c r="B23" s="137">
        <v>12</v>
      </c>
      <c r="C23" s="138" t="s">
        <v>41</v>
      </c>
      <c r="E23" s="106" t="s">
        <v>111</v>
      </c>
      <c r="F23" s="107" t="s">
        <v>111</v>
      </c>
      <c r="G23" s="108" t="s">
        <v>111</v>
      </c>
      <c r="H23" s="107" t="s">
        <v>111</v>
      </c>
      <c r="I23" s="108" t="s">
        <v>111</v>
      </c>
      <c r="J23" s="107">
        <v>100</v>
      </c>
      <c r="K23" s="108">
        <v>100</v>
      </c>
      <c r="L23" s="109" t="s">
        <v>111</v>
      </c>
      <c r="M23" s="105"/>
      <c r="N23" s="93"/>
      <c r="O23" s="106" t="s">
        <v>111</v>
      </c>
      <c r="P23" s="107" t="s">
        <v>111</v>
      </c>
      <c r="Q23" s="122" t="s">
        <v>111</v>
      </c>
      <c r="R23" s="105"/>
    </row>
    <row r="24" spans="1:18" x14ac:dyDescent="0.25">
      <c r="A24" s="128"/>
      <c r="B24" s="135">
        <v>13</v>
      </c>
      <c r="C24" s="136" t="s">
        <v>9</v>
      </c>
      <c r="E24" s="100" t="s">
        <v>111</v>
      </c>
      <c r="F24" s="101" t="s">
        <v>111</v>
      </c>
      <c r="G24" s="102" t="s">
        <v>111</v>
      </c>
      <c r="H24" s="101" t="s">
        <v>111</v>
      </c>
      <c r="I24" s="102">
        <v>85.999835985408779</v>
      </c>
      <c r="J24" s="101">
        <v>85.99992910459099</v>
      </c>
      <c r="K24" s="102">
        <v>85.999886769577472</v>
      </c>
      <c r="L24" s="104">
        <v>71.579066335146052</v>
      </c>
      <c r="M24" s="105"/>
      <c r="N24" s="93"/>
      <c r="O24" s="100" t="s">
        <v>111</v>
      </c>
      <c r="P24" s="101">
        <v>-14.000113230422528</v>
      </c>
      <c r="Q24" s="121">
        <v>-3.420945275496166</v>
      </c>
      <c r="R24" s="105"/>
    </row>
    <row r="25" spans="1:18" x14ac:dyDescent="0.25">
      <c r="A25" s="128"/>
      <c r="B25" s="137">
        <v>14</v>
      </c>
      <c r="C25" s="138" t="s">
        <v>80</v>
      </c>
      <c r="E25" s="106" t="s">
        <v>111</v>
      </c>
      <c r="F25" s="107" t="s">
        <v>111</v>
      </c>
      <c r="G25" s="108" t="s">
        <v>111</v>
      </c>
      <c r="H25" s="107" t="s">
        <v>111</v>
      </c>
      <c r="I25" s="108" t="s">
        <v>111</v>
      </c>
      <c r="J25" s="107" t="s">
        <v>111</v>
      </c>
      <c r="K25" s="108" t="s">
        <v>111</v>
      </c>
      <c r="L25" s="109" t="s">
        <v>111</v>
      </c>
      <c r="M25" s="105"/>
      <c r="N25" s="93"/>
      <c r="O25" s="106" t="s">
        <v>111</v>
      </c>
      <c r="P25" s="107" t="s">
        <v>111</v>
      </c>
      <c r="Q25" s="122" t="s">
        <v>111</v>
      </c>
      <c r="R25" s="105"/>
    </row>
    <row r="26" spans="1:18" x14ac:dyDescent="0.25">
      <c r="A26" s="128"/>
      <c r="B26" s="135">
        <v>15</v>
      </c>
      <c r="C26" s="136" t="s">
        <v>42</v>
      </c>
      <c r="E26" s="100" t="s">
        <v>111</v>
      </c>
      <c r="F26" s="101" t="s">
        <v>111</v>
      </c>
      <c r="G26" s="102" t="s">
        <v>111</v>
      </c>
      <c r="H26" s="101" t="s">
        <v>111</v>
      </c>
      <c r="I26" s="102" t="s">
        <v>111</v>
      </c>
      <c r="J26" s="101" t="s">
        <v>111</v>
      </c>
      <c r="K26" s="102" t="s">
        <v>111</v>
      </c>
      <c r="L26" s="104" t="s">
        <v>111</v>
      </c>
      <c r="M26" s="105"/>
      <c r="N26" s="93"/>
      <c r="O26" s="100" t="s">
        <v>111</v>
      </c>
      <c r="P26" s="101" t="s">
        <v>111</v>
      </c>
      <c r="Q26" s="121" t="s">
        <v>111</v>
      </c>
      <c r="R26" s="105"/>
    </row>
    <row r="27" spans="1:18" x14ac:dyDescent="0.25">
      <c r="A27" s="128"/>
      <c r="B27" s="137">
        <v>16</v>
      </c>
      <c r="C27" s="138" t="s">
        <v>121</v>
      </c>
      <c r="E27" s="110" t="s">
        <v>111</v>
      </c>
      <c r="F27" s="111" t="s">
        <v>111</v>
      </c>
      <c r="G27" s="112" t="s">
        <v>111</v>
      </c>
      <c r="H27" s="111" t="s">
        <v>111</v>
      </c>
      <c r="I27" s="112" t="s">
        <v>111</v>
      </c>
      <c r="J27" s="111" t="s">
        <v>111</v>
      </c>
      <c r="K27" s="112" t="s">
        <v>111</v>
      </c>
      <c r="L27" s="113" t="s">
        <v>111</v>
      </c>
      <c r="M27" s="105"/>
      <c r="N27" s="93"/>
      <c r="O27" s="106" t="s">
        <v>111</v>
      </c>
      <c r="P27" s="107" t="s">
        <v>111</v>
      </c>
      <c r="Q27" s="122" t="s">
        <v>111</v>
      </c>
      <c r="R27" s="105"/>
    </row>
    <row r="28" spans="1:18" x14ac:dyDescent="0.25">
      <c r="A28" s="128"/>
      <c r="B28" s="141" t="s">
        <v>122</v>
      </c>
      <c r="C28" s="142"/>
      <c r="E28" s="117"/>
      <c r="F28" s="118"/>
      <c r="G28" s="118"/>
      <c r="H28" s="118"/>
      <c r="I28" s="118"/>
      <c r="J28" s="118"/>
      <c r="K28" s="118"/>
      <c r="L28" s="118"/>
      <c r="M28" s="119"/>
      <c r="N28" s="93"/>
      <c r="O28" s="117"/>
      <c r="P28" s="118"/>
      <c r="Q28" s="118"/>
      <c r="R28" s="119"/>
    </row>
    <row r="29" spans="1:18" x14ac:dyDescent="0.25">
      <c r="A29" s="128"/>
      <c r="B29" s="132"/>
      <c r="C29" s="128"/>
      <c r="E29" s="93"/>
      <c r="F29" s="93"/>
      <c r="G29" s="93"/>
      <c r="H29" s="93"/>
      <c r="I29" s="93"/>
      <c r="J29" s="93"/>
      <c r="K29" s="93"/>
      <c r="L29" s="93"/>
      <c r="M29" s="93"/>
      <c r="N29" s="93"/>
      <c r="O29" s="93"/>
      <c r="P29" s="93"/>
      <c r="Q29" s="93"/>
      <c r="R29" s="93"/>
    </row>
    <row r="30" spans="1:18" x14ac:dyDescent="0.25">
      <c r="A30" s="128"/>
      <c r="B30" s="132" t="s">
        <v>123</v>
      </c>
      <c r="C30" s="128"/>
      <c r="E30" s="93"/>
      <c r="F30" s="93"/>
      <c r="G30" s="93"/>
      <c r="H30" s="93"/>
      <c r="I30" s="93"/>
      <c r="J30" s="93"/>
      <c r="K30" s="93"/>
      <c r="L30" s="93"/>
      <c r="M30" s="93"/>
      <c r="N30" s="93"/>
      <c r="O30" s="93"/>
      <c r="P30" s="93"/>
      <c r="Q30" s="93"/>
      <c r="R30" s="93"/>
    </row>
    <row r="31" spans="1:18" x14ac:dyDescent="0.25">
      <c r="A31" s="128"/>
      <c r="B31" s="133">
        <v>17</v>
      </c>
      <c r="C31" s="134" t="s">
        <v>124</v>
      </c>
      <c r="E31" s="94" t="s">
        <v>111</v>
      </c>
      <c r="F31" s="95" t="s">
        <v>111</v>
      </c>
      <c r="G31" s="96" t="s">
        <v>111</v>
      </c>
      <c r="H31" s="95" t="s">
        <v>111</v>
      </c>
      <c r="I31" s="96" t="s">
        <v>111</v>
      </c>
      <c r="J31" s="95" t="s">
        <v>111</v>
      </c>
      <c r="K31" s="96" t="s">
        <v>111</v>
      </c>
      <c r="L31" s="98" t="s">
        <v>111</v>
      </c>
      <c r="M31" s="99"/>
      <c r="N31" s="93"/>
      <c r="O31" s="94" t="s">
        <v>111</v>
      </c>
      <c r="P31" s="95" t="s">
        <v>111</v>
      </c>
      <c r="Q31" s="120" t="s">
        <v>111</v>
      </c>
      <c r="R31" s="99"/>
    </row>
    <row r="32" spans="1:18" x14ac:dyDescent="0.25">
      <c r="A32" s="128"/>
      <c r="B32" s="135">
        <v>18</v>
      </c>
      <c r="C32" s="136" t="s">
        <v>125</v>
      </c>
      <c r="E32" s="100" t="s">
        <v>111</v>
      </c>
      <c r="F32" s="101" t="s">
        <v>111</v>
      </c>
      <c r="G32" s="102" t="s">
        <v>111</v>
      </c>
      <c r="H32" s="101" t="s">
        <v>111</v>
      </c>
      <c r="I32" s="102" t="s">
        <v>111</v>
      </c>
      <c r="J32" s="101" t="s">
        <v>111</v>
      </c>
      <c r="K32" s="102" t="s">
        <v>111</v>
      </c>
      <c r="L32" s="104" t="s">
        <v>111</v>
      </c>
      <c r="M32" s="105"/>
      <c r="N32" s="93"/>
      <c r="O32" s="100" t="s">
        <v>111</v>
      </c>
      <c r="P32" s="101" t="s">
        <v>111</v>
      </c>
      <c r="Q32" s="121" t="s">
        <v>111</v>
      </c>
      <c r="R32" s="105"/>
    </row>
    <row r="33" spans="1:18" x14ac:dyDescent="0.25">
      <c r="A33" s="128"/>
      <c r="B33" s="137">
        <v>19</v>
      </c>
      <c r="C33" s="138" t="s">
        <v>126</v>
      </c>
      <c r="E33" s="106" t="s">
        <v>111</v>
      </c>
      <c r="F33" s="107" t="s">
        <v>111</v>
      </c>
      <c r="G33" s="108" t="s">
        <v>111</v>
      </c>
      <c r="H33" s="107" t="s">
        <v>111</v>
      </c>
      <c r="I33" s="108" t="s">
        <v>111</v>
      </c>
      <c r="J33" s="107" t="s">
        <v>111</v>
      </c>
      <c r="K33" s="108" t="s">
        <v>111</v>
      </c>
      <c r="L33" s="109" t="s">
        <v>111</v>
      </c>
      <c r="M33" s="105"/>
      <c r="N33" s="93"/>
      <c r="O33" s="106" t="s">
        <v>111</v>
      </c>
      <c r="P33" s="107" t="s">
        <v>111</v>
      </c>
      <c r="Q33" s="122" t="s">
        <v>111</v>
      </c>
      <c r="R33" s="105"/>
    </row>
    <row r="34" spans="1:18" x14ac:dyDescent="0.25">
      <c r="A34" s="128"/>
      <c r="B34" s="135">
        <v>20</v>
      </c>
      <c r="C34" s="136" t="s">
        <v>127</v>
      </c>
      <c r="E34" s="100" t="s">
        <v>111</v>
      </c>
      <c r="F34" s="101" t="s">
        <v>111</v>
      </c>
      <c r="G34" s="102" t="s">
        <v>111</v>
      </c>
      <c r="H34" s="101" t="s">
        <v>111</v>
      </c>
      <c r="I34" s="102" t="s">
        <v>111</v>
      </c>
      <c r="J34" s="101" t="s">
        <v>111</v>
      </c>
      <c r="K34" s="102" t="s">
        <v>111</v>
      </c>
      <c r="L34" s="104" t="s">
        <v>111</v>
      </c>
      <c r="M34" s="105"/>
      <c r="N34" s="93"/>
      <c r="O34" s="100" t="s">
        <v>111</v>
      </c>
      <c r="P34" s="101" t="s">
        <v>111</v>
      </c>
      <c r="Q34" s="121" t="s">
        <v>111</v>
      </c>
      <c r="R34" s="105"/>
    </row>
    <row r="35" spans="1:18" x14ac:dyDescent="0.25">
      <c r="A35" s="128"/>
      <c r="B35" s="137">
        <v>21</v>
      </c>
      <c r="C35" s="138" t="s">
        <v>128</v>
      </c>
      <c r="E35" s="106" t="s">
        <v>111</v>
      </c>
      <c r="F35" s="107" t="s">
        <v>111</v>
      </c>
      <c r="G35" s="108" t="s">
        <v>111</v>
      </c>
      <c r="H35" s="107" t="s">
        <v>111</v>
      </c>
      <c r="I35" s="108" t="s">
        <v>111</v>
      </c>
      <c r="J35" s="107" t="s">
        <v>111</v>
      </c>
      <c r="K35" s="108" t="s">
        <v>111</v>
      </c>
      <c r="L35" s="109" t="s">
        <v>111</v>
      </c>
      <c r="M35" s="105"/>
      <c r="N35" s="93"/>
      <c r="O35" s="106" t="s">
        <v>111</v>
      </c>
      <c r="P35" s="107" t="s">
        <v>111</v>
      </c>
      <c r="Q35" s="122" t="s">
        <v>111</v>
      </c>
      <c r="R35" s="105"/>
    </row>
    <row r="36" spans="1:18" x14ac:dyDescent="0.25">
      <c r="A36" s="128"/>
      <c r="B36" s="135">
        <v>22</v>
      </c>
      <c r="C36" s="136" t="s">
        <v>129</v>
      </c>
      <c r="E36" s="100" t="s">
        <v>111</v>
      </c>
      <c r="F36" s="101" t="s">
        <v>111</v>
      </c>
      <c r="G36" s="102" t="s">
        <v>111</v>
      </c>
      <c r="H36" s="101" t="s">
        <v>111</v>
      </c>
      <c r="I36" s="102" t="s">
        <v>111</v>
      </c>
      <c r="J36" s="101" t="s">
        <v>111</v>
      </c>
      <c r="K36" s="102" t="s">
        <v>111</v>
      </c>
      <c r="L36" s="104" t="s">
        <v>111</v>
      </c>
      <c r="M36" s="105"/>
      <c r="N36" s="93"/>
      <c r="O36" s="100" t="s">
        <v>111</v>
      </c>
      <c r="P36" s="101" t="s">
        <v>111</v>
      </c>
      <c r="Q36" s="121" t="s">
        <v>111</v>
      </c>
      <c r="R36" s="105"/>
    </row>
    <row r="37" spans="1:18" x14ac:dyDescent="0.25">
      <c r="A37" s="128"/>
      <c r="B37" s="137">
        <v>23</v>
      </c>
      <c r="C37" s="138" t="s">
        <v>130</v>
      </c>
      <c r="E37" s="106" t="s">
        <v>111</v>
      </c>
      <c r="F37" s="107" t="s">
        <v>111</v>
      </c>
      <c r="G37" s="108" t="s">
        <v>111</v>
      </c>
      <c r="H37" s="107" t="s">
        <v>111</v>
      </c>
      <c r="I37" s="108" t="s">
        <v>111</v>
      </c>
      <c r="J37" s="107" t="s">
        <v>111</v>
      </c>
      <c r="K37" s="108" t="s">
        <v>111</v>
      </c>
      <c r="L37" s="109" t="s">
        <v>111</v>
      </c>
      <c r="M37" s="105"/>
      <c r="N37" s="93"/>
      <c r="O37" s="106" t="s">
        <v>111</v>
      </c>
      <c r="P37" s="107" t="s">
        <v>111</v>
      </c>
      <c r="Q37" s="122" t="s">
        <v>111</v>
      </c>
      <c r="R37" s="105"/>
    </row>
    <row r="38" spans="1:18" x14ac:dyDescent="0.25">
      <c r="A38" s="128"/>
      <c r="B38" s="135">
        <v>24</v>
      </c>
      <c r="C38" s="136" t="s">
        <v>131</v>
      </c>
      <c r="E38" s="100" t="s">
        <v>111</v>
      </c>
      <c r="F38" s="101" t="s">
        <v>111</v>
      </c>
      <c r="G38" s="102" t="s">
        <v>111</v>
      </c>
      <c r="H38" s="101" t="s">
        <v>111</v>
      </c>
      <c r="I38" s="102" t="s">
        <v>111</v>
      </c>
      <c r="J38" s="101" t="s">
        <v>111</v>
      </c>
      <c r="K38" s="102" t="s">
        <v>111</v>
      </c>
      <c r="L38" s="104" t="s">
        <v>111</v>
      </c>
      <c r="M38" s="105"/>
      <c r="N38" s="93"/>
      <c r="O38" s="100" t="s">
        <v>111</v>
      </c>
      <c r="P38" s="101" t="s">
        <v>111</v>
      </c>
      <c r="Q38" s="121" t="s">
        <v>111</v>
      </c>
      <c r="R38" s="105"/>
    </row>
    <row r="39" spans="1:18" x14ac:dyDescent="0.25">
      <c r="A39" s="128"/>
      <c r="B39" s="137">
        <v>25</v>
      </c>
      <c r="C39" s="138" t="s">
        <v>10</v>
      </c>
      <c r="E39" s="106" t="s">
        <v>111</v>
      </c>
      <c r="F39" s="107" t="s">
        <v>111</v>
      </c>
      <c r="G39" s="108" t="s">
        <v>111</v>
      </c>
      <c r="H39" s="107" t="s">
        <v>111</v>
      </c>
      <c r="I39" s="108" t="s">
        <v>111</v>
      </c>
      <c r="J39" s="107" t="s">
        <v>111</v>
      </c>
      <c r="K39" s="108" t="s">
        <v>111</v>
      </c>
      <c r="L39" s="109">
        <v>100.20004234721651</v>
      </c>
      <c r="M39" s="105"/>
      <c r="N39" s="93"/>
      <c r="O39" s="106" t="s">
        <v>111</v>
      </c>
      <c r="P39" s="107" t="s">
        <v>111</v>
      </c>
      <c r="Q39" s="122">
        <v>18.200060660988996</v>
      </c>
      <c r="R39" s="105"/>
    </row>
    <row r="40" spans="1:18" x14ac:dyDescent="0.25">
      <c r="A40" s="128"/>
      <c r="B40" s="135">
        <v>26</v>
      </c>
      <c r="C40" s="136" t="s">
        <v>132</v>
      </c>
      <c r="E40" s="100" t="s">
        <v>111</v>
      </c>
      <c r="F40" s="101" t="s">
        <v>111</v>
      </c>
      <c r="G40" s="102" t="s">
        <v>111</v>
      </c>
      <c r="H40" s="101" t="s">
        <v>111</v>
      </c>
      <c r="I40" s="102" t="s">
        <v>111</v>
      </c>
      <c r="J40" s="101" t="s">
        <v>111</v>
      </c>
      <c r="K40" s="102" t="s">
        <v>111</v>
      </c>
      <c r="L40" s="104" t="s">
        <v>111</v>
      </c>
      <c r="M40" s="105"/>
      <c r="N40" s="93"/>
      <c r="O40" s="100" t="s">
        <v>111</v>
      </c>
      <c r="P40" s="101" t="s">
        <v>111</v>
      </c>
      <c r="Q40" s="121" t="s">
        <v>111</v>
      </c>
      <c r="R40" s="105"/>
    </row>
    <row r="41" spans="1:18" x14ac:dyDescent="0.25">
      <c r="A41" s="128"/>
      <c r="B41" s="137">
        <v>27</v>
      </c>
      <c r="C41" s="138" t="s">
        <v>133</v>
      </c>
      <c r="E41" s="106" t="s">
        <v>111</v>
      </c>
      <c r="F41" s="107" t="s">
        <v>111</v>
      </c>
      <c r="G41" s="108" t="s">
        <v>111</v>
      </c>
      <c r="H41" s="107" t="s">
        <v>111</v>
      </c>
      <c r="I41" s="108" t="s">
        <v>111</v>
      </c>
      <c r="J41" s="107" t="s">
        <v>111</v>
      </c>
      <c r="K41" s="108" t="s">
        <v>111</v>
      </c>
      <c r="L41" s="109" t="s">
        <v>111</v>
      </c>
      <c r="M41" s="105"/>
      <c r="N41" s="93"/>
      <c r="O41" s="106" t="s">
        <v>111</v>
      </c>
      <c r="P41" s="107" t="s">
        <v>111</v>
      </c>
      <c r="Q41" s="122" t="s">
        <v>111</v>
      </c>
      <c r="R41" s="105"/>
    </row>
    <row r="42" spans="1:18" x14ac:dyDescent="0.25">
      <c r="A42" s="128"/>
      <c r="B42" s="135">
        <v>28</v>
      </c>
      <c r="C42" s="136" t="s">
        <v>11</v>
      </c>
      <c r="E42" s="123" t="s">
        <v>111</v>
      </c>
      <c r="F42" s="124" t="s">
        <v>111</v>
      </c>
      <c r="G42" s="125" t="s">
        <v>111</v>
      </c>
      <c r="H42" s="124" t="s">
        <v>111</v>
      </c>
      <c r="I42" s="125" t="s">
        <v>111</v>
      </c>
      <c r="J42" s="124" t="s">
        <v>111</v>
      </c>
      <c r="K42" s="125" t="s">
        <v>111</v>
      </c>
      <c r="L42" s="126">
        <v>44.9445781910336</v>
      </c>
      <c r="M42" s="105"/>
      <c r="N42" s="93"/>
      <c r="O42" s="100" t="s">
        <v>111</v>
      </c>
      <c r="P42" s="101" t="s">
        <v>111</v>
      </c>
      <c r="Q42" s="121" t="s">
        <v>111</v>
      </c>
      <c r="R42" s="105"/>
    </row>
  </sheetData>
  <mergeCells count="5">
    <mergeCell ref="E3:Z3"/>
    <mergeCell ref="E4:M4"/>
    <mergeCell ref="O4:R4"/>
    <mergeCell ref="A5:B5"/>
    <mergeCell ref="A1:Z1"/>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263"/>
  <sheetViews>
    <sheetView zoomScaleNormal="100" workbookViewId="0">
      <pane xSplit="2" ySplit="1" topLeftCell="C69" activePane="bottomRight" state="frozen"/>
      <selection pane="topRight" activeCell="C1" sqref="C1"/>
      <selection pane="bottomLeft" activeCell="A2" sqref="A2"/>
      <selection pane="bottomRight" activeCell="C255" sqref="C255"/>
    </sheetView>
  </sheetViews>
  <sheetFormatPr defaultRowHeight="15" x14ac:dyDescent="0.25"/>
  <cols>
    <col min="1" max="1" width="20.7109375" bestFit="1" customWidth="1"/>
    <col min="2" max="2" width="9" customWidth="1"/>
    <col min="3" max="4" width="12" customWidth="1"/>
    <col min="5" max="5" width="12" style="219" customWidth="1"/>
    <col min="6" max="6" width="14.85546875" style="219" bestFit="1" customWidth="1"/>
    <col min="7" max="11" width="12" style="219" customWidth="1"/>
    <col min="12" max="21" width="12.5703125" style="219" bestFit="1" customWidth="1"/>
    <col min="22" max="22" width="15.7109375" style="219" bestFit="1" customWidth="1"/>
    <col min="23" max="23" width="12.42578125" style="219" bestFit="1" customWidth="1"/>
    <col min="24" max="24" width="13.28515625" style="219" bestFit="1" customWidth="1"/>
    <col min="25" max="25" width="12" bestFit="1" customWidth="1"/>
  </cols>
  <sheetData>
    <row r="1" spans="1:24" x14ac:dyDescent="0.25">
      <c r="A1" s="1" t="str">
        <f>+'[1]New CDM By Rate Class'!A56</f>
        <v>Residential</v>
      </c>
      <c r="B1" t="s">
        <v>338</v>
      </c>
      <c r="C1" s="1">
        <v>2008</v>
      </c>
      <c r="D1" s="1">
        <f>C1+1</f>
        <v>2009</v>
      </c>
      <c r="E1" s="1">
        <f>D1+1</f>
        <v>2010</v>
      </c>
      <c r="F1" s="1">
        <f>E1+1</f>
        <v>2011</v>
      </c>
      <c r="G1" s="1">
        <f>F1+1</f>
        <v>2012</v>
      </c>
      <c r="H1" s="1">
        <f>G1+1</f>
        <v>2013</v>
      </c>
      <c r="I1" s="1">
        <f>H1+1</f>
        <v>2014</v>
      </c>
      <c r="J1" s="1">
        <f>I1+1</f>
        <v>2015</v>
      </c>
      <c r="K1" s="1">
        <f>J1+1</f>
        <v>2016</v>
      </c>
      <c r="L1" s="1">
        <f>K1+1</f>
        <v>2017</v>
      </c>
      <c r="M1" s="1">
        <f>L1+1</f>
        <v>2018</v>
      </c>
      <c r="N1" s="1">
        <f>M1+1</f>
        <v>2019</v>
      </c>
      <c r="O1" s="1">
        <f>N1+1</f>
        <v>2020</v>
      </c>
      <c r="P1" s="1">
        <f>O1+1</f>
        <v>2021</v>
      </c>
      <c r="Q1" s="1">
        <f>P1+1</f>
        <v>2022</v>
      </c>
      <c r="R1" s="1">
        <f>Q1+1</f>
        <v>2023</v>
      </c>
      <c r="S1" s="1">
        <f>R1+1</f>
        <v>2024</v>
      </c>
      <c r="T1" s="1">
        <f>S1+1</f>
        <v>2025</v>
      </c>
    </row>
    <row r="2" spans="1:24" x14ac:dyDescent="0.25">
      <c r="A2" t="s">
        <v>337</v>
      </c>
      <c r="B2" t="s">
        <v>335</v>
      </c>
      <c r="C2" s="282">
        <v>0</v>
      </c>
      <c r="D2" s="282">
        <v>0</v>
      </c>
      <c r="E2" s="282">
        <v>0</v>
      </c>
      <c r="F2" s="196">
        <v>9192433.3330224715</v>
      </c>
      <c r="G2" s="196">
        <v>5930689.8182672719</v>
      </c>
      <c r="H2" s="196">
        <v>5493170.7613017922</v>
      </c>
      <c r="I2" s="196">
        <v>13427978.95226977</v>
      </c>
      <c r="J2" s="196">
        <v>19740136</v>
      </c>
      <c r="K2" s="196">
        <v>34870583</v>
      </c>
      <c r="L2" s="196">
        <v>69786321</v>
      </c>
      <c r="M2" s="196">
        <v>17712285.54342353</v>
      </c>
      <c r="N2" s="196">
        <v>1472452.6111478438</v>
      </c>
      <c r="O2" s="281">
        <f>+'[1]New CDM By Rate Class'!B45</f>
        <v>11137406.800000001</v>
      </c>
      <c r="P2" s="281">
        <f>+'[1]New CDM By Rate Class'!C45</f>
        <v>3609530</v>
      </c>
      <c r="Q2" s="281">
        <f>+'[1]New CDM By Rate Class'!D45</f>
        <v>492000</v>
      </c>
      <c r="R2" s="281">
        <f>+'[1]New CDM By Rate Class'!E45</f>
        <v>492000</v>
      </c>
      <c r="S2" s="281">
        <f>+'[1]New CDM By Rate Class'!F45</f>
        <v>492000</v>
      </c>
      <c r="T2" s="281">
        <f>+'[1]New CDM By Rate Class'!G45</f>
        <v>492000</v>
      </c>
    </row>
    <row r="3" spans="1:24" x14ac:dyDescent="0.25">
      <c r="A3" t="s">
        <v>336</v>
      </c>
      <c r="B3" t="s">
        <v>335</v>
      </c>
      <c r="C3">
        <f>C2</f>
        <v>0</v>
      </c>
      <c r="D3">
        <f>C3+D2</f>
        <v>0</v>
      </c>
      <c r="E3">
        <f>D3+E2</f>
        <v>0</v>
      </c>
      <c r="F3">
        <f>E3+F2</f>
        <v>9192433.3330224715</v>
      </c>
      <c r="G3">
        <f>F3+G2</f>
        <v>15123123.151289742</v>
      </c>
      <c r="H3">
        <f>G3+H2</f>
        <v>20616293.912591536</v>
      </c>
      <c r="I3">
        <f>H3+I2</f>
        <v>34044272.86486131</v>
      </c>
      <c r="J3">
        <f>I3+J2</f>
        <v>53784408.86486131</v>
      </c>
      <c r="K3">
        <f>J3+K2</f>
        <v>88654991.86486131</v>
      </c>
      <c r="L3">
        <f>K3+L2</f>
        <v>158441312.86486131</v>
      </c>
      <c r="M3">
        <f>L3+M2</f>
        <v>176153598.40828484</v>
      </c>
      <c r="N3">
        <f>M3+N2</f>
        <v>177626051.01943269</v>
      </c>
      <c r="O3" s="85">
        <f>N3+O2</f>
        <v>188763457.81943271</v>
      </c>
      <c r="P3" s="85">
        <f>O3+P2</f>
        <v>192372987.81943271</v>
      </c>
      <c r="Q3" s="85">
        <f>P3+Q2</f>
        <v>192864987.81943271</v>
      </c>
      <c r="R3" s="85">
        <f>Q3+R2</f>
        <v>193356987.81943271</v>
      </c>
      <c r="S3" s="85">
        <f>R3+S2</f>
        <v>193848987.81943271</v>
      </c>
      <c r="T3" s="85">
        <f>S3+T2</f>
        <v>194340987.81943271</v>
      </c>
    </row>
    <row r="5" spans="1:24" x14ac:dyDescent="0.25">
      <c r="D5" s="85"/>
      <c r="E5" s="280"/>
      <c r="I5"/>
      <c r="J5"/>
      <c r="K5" s="85"/>
      <c r="L5" s="277"/>
      <c r="M5" s="85"/>
      <c r="N5" s="173"/>
      <c r="O5" s="173"/>
    </row>
    <row r="6" spans="1:24" x14ac:dyDescent="0.25">
      <c r="C6" s="228">
        <f>+C1</f>
        <v>2008</v>
      </c>
      <c r="D6" s="228">
        <f>+D1</f>
        <v>2009</v>
      </c>
      <c r="E6" s="228">
        <f>+E1</f>
        <v>2010</v>
      </c>
      <c r="F6" s="228">
        <f>+F1</f>
        <v>2011</v>
      </c>
      <c r="G6" s="228">
        <f>+G1</f>
        <v>2012</v>
      </c>
      <c r="H6" s="228">
        <f>+H1</f>
        <v>2013</v>
      </c>
      <c r="I6" s="228">
        <f>+I1</f>
        <v>2014</v>
      </c>
      <c r="J6" s="228">
        <f>+J1</f>
        <v>2015</v>
      </c>
      <c r="K6" s="228">
        <f>+K1</f>
        <v>2016</v>
      </c>
      <c r="L6" s="228">
        <f>+L1</f>
        <v>2017</v>
      </c>
      <c r="M6" s="228">
        <f>+M1</f>
        <v>2018</v>
      </c>
      <c r="N6" s="228">
        <f>+N1</f>
        <v>2019</v>
      </c>
      <c r="O6" s="228">
        <f>+O1</f>
        <v>2020</v>
      </c>
      <c r="P6" s="228">
        <f>+P1</f>
        <v>2021</v>
      </c>
      <c r="Q6" s="228">
        <f>+Q1</f>
        <v>2022</v>
      </c>
      <c r="R6" s="228">
        <f>+R1</f>
        <v>2023</v>
      </c>
      <c r="S6" s="228">
        <f>+S1</f>
        <v>2024</v>
      </c>
      <c r="T6" s="228">
        <f>+T1</f>
        <v>2025</v>
      </c>
    </row>
    <row r="7" spans="1:24" x14ac:dyDescent="0.25">
      <c r="B7" s="219" t="s">
        <v>334</v>
      </c>
      <c r="C7" s="85">
        <f>HLOOKUP(C$6,$C$1:$T$2,2,FALSE)</f>
        <v>0</v>
      </c>
      <c r="D7" s="85">
        <f>HLOOKUP(D$6,$C$1:$T$2,2,FALSE)</f>
        <v>0</v>
      </c>
      <c r="E7" s="85">
        <f>HLOOKUP(E$6,$C$1:$T$2,2,FALSE)</f>
        <v>0</v>
      </c>
      <c r="F7" s="85">
        <f>HLOOKUP(F$6,$C$1:$T$2,2,FALSE)</f>
        <v>9192433.3330224715</v>
      </c>
      <c r="G7" s="85">
        <f>HLOOKUP(G$6,$C$1:$T$2,2,FALSE)</f>
        <v>5930689.8182672719</v>
      </c>
      <c r="H7" s="85">
        <f>HLOOKUP(H$6,$C$1:$T$2,2,FALSE)</f>
        <v>5493170.7613017922</v>
      </c>
      <c r="I7" s="85">
        <f>HLOOKUP(I$6,$C$1:$T$2,2,FALSE)</f>
        <v>13427978.95226977</v>
      </c>
      <c r="J7" s="85">
        <f>HLOOKUP(J$6,$C$1:$T$2,2,FALSE)</f>
        <v>19740136</v>
      </c>
      <c r="K7" s="85">
        <f>HLOOKUP(K$6,$C$1:$T$2,2,FALSE)</f>
        <v>34870583</v>
      </c>
      <c r="L7" s="85">
        <f>HLOOKUP(L$6,$C$1:$T$2,2,FALSE)</f>
        <v>69786321</v>
      </c>
      <c r="M7" s="85">
        <f>HLOOKUP(M$6,$C$1:$T$2,2,FALSE)</f>
        <v>17712285.54342353</v>
      </c>
      <c r="N7" s="85">
        <f>HLOOKUP(N$6,$C$1:$T$2,2,FALSE)</f>
        <v>1472452.6111478438</v>
      </c>
      <c r="O7" s="85">
        <f>HLOOKUP(O$6,$C$1:$T$2,2,FALSE)</f>
        <v>11137406.800000001</v>
      </c>
      <c r="P7" s="85">
        <f>HLOOKUP(P$6,$C$1:$T$2,2,FALSE)</f>
        <v>3609530</v>
      </c>
      <c r="Q7" s="85">
        <f>HLOOKUP(Q$6,$C$1:$T$2,2,FALSE)</f>
        <v>492000</v>
      </c>
      <c r="R7" s="85">
        <f>HLOOKUP(R$6,$C$1:$T$2,2,FALSE)</f>
        <v>492000</v>
      </c>
      <c r="S7" s="85">
        <f>HLOOKUP(S$6,$C$1:$T$2,2,FALSE)</f>
        <v>492000</v>
      </c>
      <c r="T7" s="85">
        <f>HLOOKUP(T$6,$C$1:$T$2,2,FALSE)</f>
        <v>492000</v>
      </c>
    </row>
    <row r="8" spans="1:24" x14ac:dyDescent="0.25">
      <c r="B8" t="s">
        <v>333</v>
      </c>
      <c r="C8" s="85">
        <f>C7/2</f>
        <v>0</v>
      </c>
      <c r="D8" s="85">
        <f>D7/2</f>
        <v>0</v>
      </c>
      <c r="E8" s="85">
        <f>E7/2</f>
        <v>0</v>
      </c>
      <c r="F8" s="85">
        <f>F7/2</f>
        <v>4596216.6665112358</v>
      </c>
      <c r="G8" s="85">
        <f>G7/2</f>
        <v>2965344.9091336359</v>
      </c>
      <c r="H8" s="85">
        <f>H7/2</f>
        <v>2746585.3806508961</v>
      </c>
      <c r="I8" s="85">
        <f>I7/2</f>
        <v>6713989.4761348851</v>
      </c>
      <c r="J8" s="85">
        <f>J7/2</f>
        <v>9870068</v>
      </c>
      <c r="K8" s="85">
        <f>K7/2</f>
        <v>17435291.5</v>
      </c>
      <c r="L8" s="85">
        <f>L7/2</f>
        <v>34893160.5</v>
      </c>
      <c r="M8" s="85">
        <f>M7/2</f>
        <v>8856142.7717117649</v>
      </c>
      <c r="N8" s="85">
        <f>N7/2</f>
        <v>736226.30557392188</v>
      </c>
      <c r="O8" s="85">
        <f>O7/2</f>
        <v>5568703.4000000004</v>
      </c>
      <c r="P8" s="85">
        <f>P7/2</f>
        <v>1804765</v>
      </c>
      <c r="Q8" s="85">
        <f>Q7/2</f>
        <v>246000</v>
      </c>
      <c r="R8" s="85">
        <f>R7/2</f>
        <v>246000</v>
      </c>
      <c r="S8" s="85">
        <f>S7/2</f>
        <v>246000</v>
      </c>
      <c r="T8" s="85">
        <f>T7/2</f>
        <v>246000</v>
      </c>
    </row>
    <row r="9" spans="1:24" x14ac:dyDescent="0.25">
      <c r="B9" s="219" t="s">
        <v>332</v>
      </c>
      <c r="C9" s="173">
        <f>C$7/12</f>
        <v>0</v>
      </c>
      <c r="D9" s="173">
        <f>D$7/12</f>
        <v>0</v>
      </c>
      <c r="E9" s="173">
        <f>E$7/12</f>
        <v>0</v>
      </c>
      <c r="F9" s="173">
        <f>F$7/12</f>
        <v>766036.11108520592</v>
      </c>
      <c r="G9" s="173">
        <f>G$7/12</f>
        <v>494224.15152227267</v>
      </c>
      <c r="H9" s="173">
        <f>H$7/12</f>
        <v>457764.2301084827</v>
      </c>
      <c r="I9" s="173">
        <f>I$7/12</f>
        <v>1118998.2460224808</v>
      </c>
      <c r="J9" s="173">
        <f>J$7/12</f>
        <v>1645011.3333333333</v>
      </c>
      <c r="K9" s="173">
        <f>K$7/12</f>
        <v>2905881.9166666665</v>
      </c>
      <c r="L9" s="173">
        <f>L$7/12</f>
        <v>5815526.75</v>
      </c>
      <c r="M9" s="173">
        <f>M$7/12</f>
        <v>1476023.7952852941</v>
      </c>
      <c r="N9" s="173">
        <f>N$7/12</f>
        <v>122704.38426232031</v>
      </c>
      <c r="O9" s="173">
        <f>O$7/12</f>
        <v>928117.2333333334</v>
      </c>
      <c r="P9" s="173">
        <f>P$7/12</f>
        <v>300794.16666666669</v>
      </c>
      <c r="Q9" s="173">
        <f>Q$7/12</f>
        <v>41000</v>
      </c>
      <c r="R9" s="173">
        <f>R$7/12</f>
        <v>41000</v>
      </c>
      <c r="S9" s="173">
        <f>S$7/12</f>
        <v>41000</v>
      </c>
      <c r="T9" s="173">
        <f>T$7/12</f>
        <v>41000</v>
      </c>
    </row>
    <row r="10" spans="1:24" x14ac:dyDescent="0.25">
      <c r="A10" t="s">
        <v>331</v>
      </c>
      <c r="B10" s="279">
        <f>1+2+3+4+5+6+7+8+9+10+11+12</f>
        <v>78</v>
      </c>
      <c r="C10" s="278">
        <f>C8/$B$10</f>
        <v>0</v>
      </c>
      <c r="D10" s="278">
        <f>D8/$B$10</f>
        <v>0</v>
      </c>
      <c r="E10" s="278">
        <f>E8/$B$10</f>
        <v>0</v>
      </c>
      <c r="F10" s="278">
        <f>F8/$B$10</f>
        <v>58925.854698862</v>
      </c>
      <c r="G10" s="278">
        <f>G8/$B$10</f>
        <v>38017.242424790202</v>
      </c>
      <c r="H10" s="278">
        <f>H8/$B$10</f>
        <v>35212.633085267902</v>
      </c>
      <c r="I10" s="278">
        <f>I8/$B$10</f>
        <v>86076.788155575443</v>
      </c>
      <c r="J10" s="278">
        <f>J8/$B$10</f>
        <v>126539.33333333333</v>
      </c>
      <c r="K10" s="278">
        <f>K8/$B$10</f>
        <v>223529.37820512822</v>
      </c>
      <c r="L10" s="278">
        <f>L8/$B$10</f>
        <v>447348.21153846156</v>
      </c>
      <c r="M10" s="278">
        <f>M8/$B$10</f>
        <v>113540.29194502263</v>
      </c>
      <c r="N10" s="278">
        <f>N8/$B$10</f>
        <v>9438.7987894092548</v>
      </c>
      <c r="O10" s="278">
        <f>O8/$B$10</f>
        <v>71393.633333333331</v>
      </c>
      <c r="P10" s="278">
        <f>P8/$B$10</f>
        <v>23138.01282051282</v>
      </c>
      <c r="Q10" s="278">
        <f>Q8/$B$10</f>
        <v>3153.8461538461538</v>
      </c>
      <c r="R10" s="278">
        <f>R8/$B$10</f>
        <v>3153.8461538461538</v>
      </c>
      <c r="S10" s="278">
        <f>S8/$B$10</f>
        <v>3153.8461538461538</v>
      </c>
      <c r="T10" s="278">
        <f>T8/$B$10</f>
        <v>3153.8461538461538</v>
      </c>
    </row>
    <row r="11" spans="1:24" x14ac:dyDescent="0.25">
      <c r="B11" s="173"/>
      <c r="I11" s="85"/>
      <c r="J11"/>
      <c r="K11" s="85"/>
      <c r="L11" s="277"/>
      <c r="M11" s="85"/>
      <c r="N11" s="173"/>
      <c r="O11" s="173"/>
      <c r="P11" s="85"/>
      <c r="Q11" s="85"/>
    </row>
    <row r="12" spans="1:24" x14ac:dyDescent="0.25">
      <c r="J12"/>
      <c r="K12" s="85"/>
      <c r="L12" s="277"/>
      <c r="M12" s="85"/>
      <c r="N12" s="173"/>
      <c r="O12" s="173"/>
    </row>
    <row r="13" spans="1:24" x14ac:dyDescent="0.25">
      <c r="J13"/>
      <c r="K13" s="85"/>
      <c r="L13" s="277"/>
      <c r="M13" s="85"/>
      <c r="N13" s="173"/>
      <c r="O13" s="173"/>
      <c r="P13" s="173"/>
      <c r="Q13" s="173"/>
    </row>
    <row r="14" spans="1:24" x14ac:dyDescent="0.25">
      <c r="B14" s="1" t="s">
        <v>330</v>
      </c>
      <c r="G14"/>
      <c r="I14"/>
      <c r="J14"/>
      <c r="K14" s="85"/>
      <c r="L14" s="277"/>
      <c r="M14" s="85"/>
      <c r="N14" s="173"/>
      <c r="O14" s="173"/>
      <c r="R14"/>
      <c r="S14"/>
      <c r="T14"/>
      <c r="U14"/>
      <c r="V14"/>
      <c r="W14"/>
      <c r="X14"/>
    </row>
    <row r="15" spans="1:24" x14ac:dyDescent="0.25">
      <c r="A15" s="256" t="s">
        <v>329</v>
      </c>
      <c r="B15" s="255">
        <v>1</v>
      </c>
      <c r="C15" s="254">
        <f>C$10*$B15</f>
        <v>0</v>
      </c>
      <c r="D15" s="254">
        <f>D$10*$B15</f>
        <v>0</v>
      </c>
      <c r="E15" s="254">
        <f>E$10*$B15</f>
        <v>0</v>
      </c>
      <c r="F15" s="254">
        <f>F$10*$B15</f>
        <v>58925.854698862</v>
      </c>
      <c r="G15" s="254">
        <f>G$10*$B15</f>
        <v>38017.242424790202</v>
      </c>
      <c r="H15" s="254">
        <f>H$10*$B15</f>
        <v>35212.633085267902</v>
      </c>
      <c r="I15" s="254">
        <f>I$10*$B15</f>
        <v>86076.788155575443</v>
      </c>
      <c r="J15" s="254">
        <f>J$10*$B15</f>
        <v>126539.33333333333</v>
      </c>
      <c r="K15" s="254">
        <f>K$10*$B15</f>
        <v>223529.37820512822</v>
      </c>
      <c r="L15" s="254">
        <f>L$10*$B15</f>
        <v>447348.21153846156</v>
      </c>
      <c r="M15" s="254">
        <f>M$10*$B15</f>
        <v>113540.29194502263</v>
      </c>
      <c r="N15" s="254">
        <f>N$10*$B15</f>
        <v>9438.7987894092548</v>
      </c>
      <c r="O15" s="254">
        <f>O$10*$B15</f>
        <v>71393.633333333331</v>
      </c>
      <c r="P15" s="254">
        <f>P$10*$B15</f>
        <v>23138.01282051282</v>
      </c>
      <c r="Q15" s="254">
        <f>Q$10*$B15</f>
        <v>3153.8461538461538</v>
      </c>
      <c r="R15" s="254">
        <f>R$10*$B15</f>
        <v>3153.8461538461538</v>
      </c>
      <c r="S15" s="254">
        <f>S$10*$B15</f>
        <v>3153.8461538461538</v>
      </c>
      <c r="T15" s="276">
        <f>T$10*$B15</f>
        <v>3153.8461538461538</v>
      </c>
      <c r="U15"/>
      <c r="V15"/>
      <c r="W15"/>
      <c r="X15"/>
    </row>
    <row r="16" spans="1:24" x14ac:dyDescent="0.25">
      <c r="A16" s="275"/>
      <c r="B16" s="243">
        <v>2</v>
      </c>
      <c r="C16" s="242">
        <f>C$10*$B16</f>
        <v>0</v>
      </c>
      <c r="D16" s="242">
        <f>D$10*$B16</f>
        <v>0</v>
      </c>
      <c r="E16" s="242">
        <f>E$10*$B16</f>
        <v>0</v>
      </c>
      <c r="F16" s="242">
        <f>F$10*$B16</f>
        <v>117851.709397724</v>
      </c>
      <c r="G16" s="242">
        <f>G$10*$B16</f>
        <v>76034.484849580404</v>
      </c>
      <c r="H16" s="242">
        <f>H$10*$B16</f>
        <v>70425.266170535804</v>
      </c>
      <c r="I16" s="242">
        <f>I$10*$B16</f>
        <v>172153.57631115089</v>
      </c>
      <c r="J16" s="242">
        <f>J$10*$B16</f>
        <v>253078.66666666666</v>
      </c>
      <c r="K16" s="242">
        <f>K$10*$B16</f>
        <v>447058.75641025644</v>
      </c>
      <c r="L16" s="242">
        <f>L$10*$B16</f>
        <v>894696.42307692312</v>
      </c>
      <c r="M16" s="242">
        <f>M$10*$B16</f>
        <v>227080.58389004527</v>
      </c>
      <c r="N16" s="242">
        <f>N$10*$B16</f>
        <v>18877.59757881851</v>
      </c>
      <c r="O16" s="242">
        <f>O$10*$B16</f>
        <v>142787.26666666666</v>
      </c>
      <c r="P16" s="242">
        <f>P$10*$B16</f>
        <v>46276.025641025641</v>
      </c>
      <c r="Q16" s="242">
        <f>Q$10*$B16</f>
        <v>6307.6923076923076</v>
      </c>
      <c r="R16" s="242">
        <f>R$10*$B16</f>
        <v>6307.6923076923076</v>
      </c>
      <c r="S16" s="242">
        <f>S$10*$B16</f>
        <v>6307.6923076923076</v>
      </c>
      <c r="T16" s="274">
        <f>T$10*$B16</f>
        <v>6307.6923076923076</v>
      </c>
      <c r="U16"/>
      <c r="V16"/>
      <c r="W16"/>
      <c r="X16"/>
    </row>
    <row r="17" spans="1:24" x14ac:dyDescent="0.25">
      <c r="A17" s="275"/>
      <c r="B17" s="243">
        <v>3</v>
      </c>
      <c r="C17" s="242">
        <f>C$10*$B17</f>
        <v>0</v>
      </c>
      <c r="D17" s="242">
        <f>D$10*$B17</f>
        <v>0</v>
      </c>
      <c r="E17" s="242">
        <f>E$10*$B17</f>
        <v>0</v>
      </c>
      <c r="F17" s="242">
        <f>F$10*$B17</f>
        <v>176777.56409658599</v>
      </c>
      <c r="G17" s="242">
        <f>G$10*$B17</f>
        <v>114051.72727437061</v>
      </c>
      <c r="H17" s="242">
        <f>H$10*$B17</f>
        <v>105637.8992558037</v>
      </c>
      <c r="I17" s="242">
        <f>I$10*$B17</f>
        <v>258230.36446672631</v>
      </c>
      <c r="J17" s="242">
        <f>J$10*$B17</f>
        <v>379618</v>
      </c>
      <c r="K17" s="242">
        <f>K$10*$B17</f>
        <v>670588.13461538462</v>
      </c>
      <c r="L17" s="242">
        <f>L$10*$B17</f>
        <v>1342044.6346153847</v>
      </c>
      <c r="M17" s="242">
        <f>M$10*$B17</f>
        <v>340620.87583506788</v>
      </c>
      <c r="N17" s="242">
        <f>N$10*$B17</f>
        <v>28316.396368227764</v>
      </c>
      <c r="O17" s="242">
        <f>O$10*$B17</f>
        <v>214180.9</v>
      </c>
      <c r="P17" s="242">
        <f>P$10*$B17</f>
        <v>69414.038461538468</v>
      </c>
      <c r="Q17" s="242">
        <f>Q$10*$B17</f>
        <v>9461.538461538461</v>
      </c>
      <c r="R17" s="242">
        <f>R$10*$B17</f>
        <v>9461.538461538461</v>
      </c>
      <c r="S17" s="242">
        <f>S$10*$B17</f>
        <v>9461.538461538461</v>
      </c>
      <c r="T17" s="274">
        <f>T$10*$B17</f>
        <v>9461.538461538461</v>
      </c>
      <c r="U17"/>
      <c r="V17"/>
      <c r="W17"/>
      <c r="X17"/>
    </row>
    <row r="18" spans="1:24" x14ac:dyDescent="0.25">
      <c r="A18" s="275"/>
      <c r="B18" s="243">
        <v>4</v>
      </c>
      <c r="C18" s="242">
        <f>C$10*$B18</f>
        <v>0</v>
      </c>
      <c r="D18" s="242">
        <f>D$10*$B18</f>
        <v>0</v>
      </c>
      <c r="E18" s="242">
        <f>E$10*$B18</f>
        <v>0</v>
      </c>
      <c r="F18" s="242">
        <f>F$10*$B18</f>
        <v>235703.418795448</v>
      </c>
      <c r="G18" s="242">
        <f>G$10*$B18</f>
        <v>152068.96969916081</v>
      </c>
      <c r="H18" s="242">
        <f>H$10*$B18</f>
        <v>140850.53234107161</v>
      </c>
      <c r="I18" s="242">
        <f>I$10*$B18</f>
        <v>344307.15262230177</v>
      </c>
      <c r="J18" s="242">
        <f>J$10*$B18</f>
        <v>506157.33333333331</v>
      </c>
      <c r="K18" s="242">
        <f>K$10*$B18</f>
        <v>894117.51282051287</v>
      </c>
      <c r="L18" s="242">
        <f>L$10*$B18</f>
        <v>1789392.8461538462</v>
      </c>
      <c r="M18" s="242">
        <f>M$10*$B18</f>
        <v>454161.16778009053</v>
      </c>
      <c r="N18" s="242">
        <f>N$10*$B18</f>
        <v>37755.195157637019</v>
      </c>
      <c r="O18" s="242">
        <f>O$10*$B18</f>
        <v>285574.53333333333</v>
      </c>
      <c r="P18" s="242">
        <f>P$10*$B18</f>
        <v>92552.051282051281</v>
      </c>
      <c r="Q18" s="242">
        <f>Q$10*$B18</f>
        <v>12615.384615384615</v>
      </c>
      <c r="R18" s="242">
        <f>R$10*$B18</f>
        <v>12615.384615384615</v>
      </c>
      <c r="S18" s="242">
        <f>S$10*$B18</f>
        <v>12615.384615384615</v>
      </c>
      <c r="T18" s="274">
        <f>T$10*$B18</f>
        <v>12615.384615384615</v>
      </c>
      <c r="U18"/>
      <c r="V18"/>
      <c r="W18"/>
      <c r="X18"/>
    </row>
    <row r="19" spans="1:24" x14ac:dyDescent="0.25">
      <c r="A19" s="275"/>
      <c r="B19" s="243">
        <v>5</v>
      </c>
      <c r="C19" s="242">
        <f>C$10*$B19</f>
        <v>0</v>
      </c>
      <c r="D19" s="242">
        <f>D$10*$B19</f>
        <v>0</v>
      </c>
      <c r="E19" s="242">
        <f>E$10*$B19</f>
        <v>0</v>
      </c>
      <c r="F19" s="242">
        <f>F$10*$B19</f>
        <v>294629.27349430998</v>
      </c>
      <c r="G19" s="242">
        <f>G$10*$B19</f>
        <v>190086.212123951</v>
      </c>
      <c r="H19" s="242">
        <f>H$10*$B19</f>
        <v>176063.16542633952</v>
      </c>
      <c r="I19" s="242">
        <f>I$10*$B19</f>
        <v>430383.94077787723</v>
      </c>
      <c r="J19" s="242">
        <f>J$10*$B19</f>
        <v>632696.66666666663</v>
      </c>
      <c r="K19" s="242">
        <f>K$10*$B19</f>
        <v>1117646.891025641</v>
      </c>
      <c r="L19" s="242">
        <f>L$10*$B19</f>
        <v>2236741.057692308</v>
      </c>
      <c r="M19" s="242">
        <f>M$10*$B19</f>
        <v>567701.45972511312</v>
      </c>
      <c r="N19" s="242">
        <f>N$10*$B19</f>
        <v>47193.99394704627</v>
      </c>
      <c r="O19" s="242">
        <f>O$10*$B19</f>
        <v>356968.16666666663</v>
      </c>
      <c r="P19" s="242">
        <f>P$10*$B19</f>
        <v>115690.06410256409</v>
      </c>
      <c r="Q19" s="242">
        <f>Q$10*$B19</f>
        <v>15769.23076923077</v>
      </c>
      <c r="R19" s="242">
        <f>R$10*$B19</f>
        <v>15769.23076923077</v>
      </c>
      <c r="S19" s="242">
        <f>S$10*$B19</f>
        <v>15769.23076923077</v>
      </c>
      <c r="T19" s="274">
        <f>T$10*$B19</f>
        <v>15769.23076923077</v>
      </c>
      <c r="U19"/>
      <c r="V19"/>
      <c r="W19"/>
      <c r="X19"/>
    </row>
    <row r="20" spans="1:24" x14ac:dyDescent="0.25">
      <c r="A20" s="275"/>
      <c r="B20" s="243">
        <v>6</v>
      </c>
      <c r="C20" s="242">
        <f>C$10*$B20</f>
        <v>0</v>
      </c>
      <c r="D20" s="242">
        <f>D$10*$B20</f>
        <v>0</v>
      </c>
      <c r="E20" s="242">
        <f>E$10*$B20</f>
        <v>0</v>
      </c>
      <c r="F20" s="242">
        <f>F$10*$B20</f>
        <v>353555.12819317199</v>
      </c>
      <c r="G20" s="242">
        <f>G$10*$B20</f>
        <v>228103.45454874123</v>
      </c>
      <c r="H20" s="242">
        <f>H$10*$B20</f>
        <v>211275.7985116074</v>
      </c>
      <c r="I20" s="242">
        <f>I$10*$B20</f>
        <v>516460.72893345263</v>
      </c>
      <c r="J20" s="242">
        <f>J$10*$B20</f>
        <v>759236</v>
      </c>
      <c r="K20" s="242">
        <f>K$10*$B20</f>
        <v>1341176.2692307692</v>
      </c>
      <c r="L20" s="242">
        <f>L$10*$B20</f>
        <v>2684089.2692307695</v>
      </c>
      <c r="M20" s="242">
        <f>M$10*$B20</f>
        <v>681241.75167013577</v>
      </c>
      <c r="N20" s="242">
        <f>N$10*$B20</f>
        <v>56632.792736455529</v>
      </c>
      <c r="O20" s="242">
        <f>O$10*$B20</f>
        <v>428361.8</v>
      </c>
      <c r="P20" s="242">
        <f>P$10*$B20</f>
        <v>138828.07692307694</v>
      </c>
      <c r="Q20" s="242">
        <f>Q$10*$B20</f>
        <v>18923.076923076922</v>
      </c>
      <c r="R20" s="242">
        <f>R$10*$B20</f>
        <v>18923.076923076922</v>
      </c>
      <c r="S20" s="242">
        <f>S$10*$B20</f>
        <v>18923.076923076922</v>
      </c>
      <c r="T20" s="274">
        <f>T$10*$B20</f>
        <v>18923.076923076922</v>
      </c>
      <c r="U20"/>
      <c r="V20"/>
      <c r="W20"/>
      <c r="X20"/>
    </row>
    <row r="21" spans="1:24" x14ac:dyDescent="0.25">
      <c r="A21" s="275"/>
      <c r="B21" s="243">
        <v>7</v>
      </c>
      <c r="C21" s="242">
        <f>C$10*$B21</f>
        <v>0</v>
      </c>
      <c r="D21" s="242">
        <f>D$10*$B21</f>
        <v>0</v>
      </c>
      <c r="E21" s="242">
        <f>E$10*$B21</f>
        <v>0</v>
      </c>
      <c r="F21" s="242">
        <f>F$10*$B21</f>
        <v>412480.98289203399</v>
      </c>
      <c r="G21" s="242">
        <f>G$10*$B21</f>
        <v>266120.69697353139</v>
      </c>
      <c r="H21" s="242">
        <f>H$10*$B21</f>
        <v>246488.43159687531</v>
      </c>
      <c r="I21" s="242">
        <f>I$10*$B21</f>
        <v>602537.51708902814</v>
      </c>
      <c r="J21" s="242">
        <f>J$10*$B21</f>
        <v>885775.33333333326</v>
      </c>
      <c r="K21" s="242">
        <f>K$10*$B21</f>
        <v>1564705.6474358975</v>
      </c>
      <c r="L21" s="242">
        <f>L$10*$B21</f>
        <v>3131437.480769231</v>
      </c>
      <c r="M21" s="242">
        <f>M$10*$B21</f>
        <v>794782.04361515841</v>
      </c>
      <c r="N21" s="242">
        <f>N$10*$B21</f>
        <v>66071.591525864787</v>
      </c>
      <c r="O21" s="242">
        <f>O$10*$B21</f>
        <v>499755.43333333335</v>
      </c>
      <c r="P21" s="242">
        <f>P$10*$B21</f>
        <v>161966.08974358975</v>
      </c>
      <c r="Q21" s="242">
        <f>Q$10*$B21</f>
        <v>22076.923076923078</v>
      </c>
      <c r="R21" s="242">
        <f>R$10*$B21</f>
        <v>22076.923076923078</v>
      </c>
      <c r="S21" s="242">
        <f>S$10*$B21</f>
        <v>22076.923076923078</v>
      </c>
      <c r="T21" s="274">
        <f>T$10*$B21</f>
        <v>22076.923076923078</v>
      </c>
      <c r="U21"/>
      <c r="V21"/>
      <c r="W21"/>
      <c r="X21"/>
    </row>
    <row r="22" spans="1:24" x14ac:dyDescent="0.25">
      <c r="A22" s="275"/>
      <c r="B22" s="243">
        <v>8</v>
      </c>
      <c r="C22" s="242">
        <f>C$10*$B22</f>
        <v>0</v>
      </c>
      <c r="D22" s="242">
        <f>D$10*$B22</f>
        <v>0</v>
      </c>
      <c r="E22" s="242">
        <f>E$10*$B22</f>
        <v>0</v>
      </c>
      <c r="F22" s="242">
        <f>F$10*$B22</f>
        <v>471406.837590896</v>
      </c>
      <c r="G22" s="242">
        <f>G$10*$B22</f>
        <v>304137.93939832161</v>
      </c>
      <c r="H22" s="242">
        <f>H$10*$B22</f>
        <v>281701.06468214322</v>
      </c>
      <c r="I22" s="242">
        <f>I$10*$B22</f>
        <v>688614.30524460354</v>
      </c>
      <c r="J22" s="242">
        <f>J$10*$B22</f>
        <v>1012314.6666666666</v>
      </c>
      <c r="K22" s="242">
        <f>K$10*$B22</f>
        <v>1788235.0256410257</v>
      </c>
      <c r="L22" s="242">
        <f>L$10*$B22</f>
        <v>3578785.6923076925</v>
      </c>
      <c r="M22" s="242">
        <f>M$10*$B22</f>
        <v>908322.33556018106</v>
      </c>
      <c r="N22" s="242">
        <f>N$10*$B22</f>
        <v>75510.390315274039</v>
      </c>
      <c r="O22" s="242">
        <f>O$10*$B22</f>
        <v>571149.06666666665</v>
      </c>
      <c r="P22" s="242">
        <f>P$10*$B22</f>
        <v>185104.10256410256</v>
      </c>
      <c r="Q22" s="242">
        <f>Q$10*$B22</f>
        <v>25230.76923076923</v>
      </c>
      <c r="R22" s="242">
        <f>R$10*$B22</f>
        <v>25230.76923076923</v>
      </c>
      <c r="S22" s="242">
        <f>S$10*$B22</f>
        <v>25230.76923076923</v>
      </c>
      <c r="T22" s="274">
        <f>T$10*$B22</f>
        <v>25230.76923076923</v>
      </c>
      <c r="U22"/>
      <c r="V22"/>
      <c r="W22"/>
      <c r="X22"/>
    </row>
    <row r="23" spans="1:24" x14ac:dyDescent="0.25">
      <c r="A23" s="275"/>
      <c r="B23" s="243">
        <v>9</v>
      </c>
      <c r="C23" s="242">
        <f>C$10*$B23</f>
        <v>0</v>
      </c>
      <c r="D23" s="242">
        <f>D$10*$B23</f>
        <v>0</v>
      </c>
      <c r="E23" s="242">
        <f>E$10*$B23</f>
        <v>0</v>
      </c>
      <c r="F23" s="242">
        <f>F$10*$B23</f>
        <v>530332.69228975801</v>
      </c>
      <c r="G23" s="242">
        <f>G$10*$B23</f>
        <v>342155.18182311184</v>
      </c>
      <c r="H23" s="242">
        <f>H$10*$B23</f>
        <v>316913.69776741113</v>
      </c>
      <c r="I23" s="242">
        <f>I$10*$B23</f>
        <v>774691.09340017894</v>
      </c>
      <c r="J23" s="242">
        <f>J$10*$B23</f>
        <v>1138854</v>
      </c>
      <c r="K23" s="242">
        <f>K$10*$B23</f>
        <v>2011764.403846154</v>
      </c>
      <c r="L23" s="242">
        <f>L$10*$B23</f>
        <v>4026133.903846154</v>
      </c>
      <c r="M23" s="242">
        <f>M$10*$B23</f>
        <v>1021862.6275052037</v>
      </c>
      <c r="N23" s="242">
        <f>N$10*$B23</f>
        <v>84949.18910468329</v>
      </c>
      <c r="O23" s="242">
        <f>O$10*$B23</f>
        <v>642542.69999999995</v>
      </c>
      <c r="P23" s="242">
        <f>P$10*$B23</f>
        <v>208242.11538461538</v>
      </c>
      <c r="Q23" s="242">
        <f>Q$10*$B23</f>
        <v>28384.615384615383</v>
      </c>
      <c r="R23" s="242">
        <f>R$10*$B23</f>
        <v>28384.615384615383</v>
      </c>
      <c r="S23" s="242">
        <f>S$10*$B23</f>
        <v>28384.615384615383</v>
      </c>
      <c r="T23" s="274">
        <f>T$10*$B23</f>
        <v>28384.615384615383</v>
      </c>
      <c r="U23"/>
      <c r="V23"/>
      <c r="W23"/>
      <c r="X23"/>
    </row>
    <row r="24" spans="1:24" x14ac:dyDescent="0.25">
      <c r="A24" s="275"/>
      <c r="B24" s="243">
        <v>10</v>
      </c>
      <c r="C24" s="242">
        <f>C$10*$B24</f>
        <v>0</v>
      </c>
      <c r="D24" s="242">
        <f>D$10*$B24</f>
        <v>0</v>
      </c>
      <c r="E24" s="242">
        <f>E$10*$B24</f>
        <v>0</v>
      </c>
      <c r="F24" s="242">
        <f>F$10*$B24</f>
        <v>589258.54698861996</v>
      </c>
      <c r="G24" s="242">
        <f>G$10*$B24</f>
        <v>380172.424247902</v>
      </c>
      <c r="H24" s="242">
        <f>H$10*$B24</f>
        <v>352126.33085267904</v>
      </c>
      <c r="I24" s="242">
        <f>I$10*$B24</f>
        <v>860767.88155575446</v>
      </c>
      <c r="J24" s="242">
        <f>J$10*$B24</f>
        <v>1265393.3333333333</v>
      </c>
      <c r="K24" s="242">
        <f>K$10*$B24</f>
        <v>2235293.782051282</v>
      </c>
      <c r="L24" s="242">
        <f>L$10*$B24</f>
        <v>4473482.115384616</v>
      </c>
      <c r="M24" s="242">
        <f>M$10*$B24</f>
        <v>1135402.9194502262</v>
      </c>
      <c r="N24" s="242">
        <f>N$10*$B24</f>
        <v>94387.987894092541</v>
      </c>
      <c r="O24" s="242">
        <f>O$10*$B24</f>
        <v>713936.33333333326</v>
      </c>
      <c r="P24" s="242">
        <f>P$10*$B24</f>
        <v>231380.12820512819</v>
      </c>
      <c r="Q24" s="242">
        <f>Q$10*$B24</f>
        <v>31538.461538461539</v>
      </c>
      <c r="R24" s="242">
        <f>R$10*$B24</f>
        <v>31538.461538461539</v>
      </c>
      <c r="S24" s="242">
        <f>S$10*$B24</f>
        <v>31538.461538461539</v>
      </c>
      <c r="T24" s="274">
        <f>T$10*$B24</f>
        <v>31538.461538461539</v>
      </c>
      <c r="U24"/>
      <c r="V24"/>
      <c r="W24"/>
      <c r="X24"/>
    </row>
    <row r="25" spans="1:24" x14ac:dyDescent="0.25">
      <c r="A25" s="275"/>
      <c r="B25" s="243">
        <v>11</v>
      </c>
      <c r="C25" s="242">
        <f>C$10*$B25</f>
        <v>0</v>
      </c>
      <c r="D25" s="242">
        <f>D$10*$B25</f>
        <v>0</v>
      </c>
      <c r="E25" s="242">
        <f>E$10*$B25</f>
        <v>0</v>
      </c>
      <c r="F25" s="242">
        <f>F$10*$B25</f>
        <v>648184.40168748202</v>
      </c>
      <c r="G25" s="242">
        <f>G$10*$B25</f>
        <v>418189.66667269223</v>
      </c>
      <c r="H25" s="242">
        <f>H$10*$B25</f>
        <v>387338.96393794694</v>
      </c>
      <c r="I25" s="242">
        <f>I$10*$B25</f>
        <v>946844.66971132986</v>
      </c>
      <c r="J25" s="242">
        <f>J$10*$B25</f>
        <v>1391932.6666666665</v>
      </c>
      <c r="K25" s="242">
        <f>K$10*$B25</f>
        <v>2458823.1602564105</v>
      </c>
      <c r="L25" s="242">
        <f>L$10*$B25</f>
        <v>4920830.326923077</v>
      </c>
      <c r="M25" s="242">
        <f>M$10*$B25</f>
        <v>1248943.211395249</v>
      </c>
      <c r="N25" s="242">
        <f>N$10*$B25</f>
        <v>103826.78668350181</v>
      </c>
      <c r="O25" s="242">
        <f>O$10*$B25</f>
        <v>785329.96666666667</v>
      </c>
      <c r="P25" s="242">
        <f>P$10*$B25</f>
        <v>254518.14102564103</v>
      </c>
      <c r="Q25" s="242">
        <f>Q$10*$B25</f>
        <v>34692.307692307695</v>
      </c>
      <c r="R25" s="242">
        <f>R$10*$B25</f>
        <v>34692.307692307695</v>
      </c>
      <c r="S25" s="242">
        <f>S$10*$B25</f>
        <v>34692.307692307695</v>
      </c>
      <c r="T25" s="274">
        <f>T$10*$B25</f>
        <v>34692.307692307695</v>
      </c>
      <c r="U25"/>
      <c r="V25"/>
      <c r="W25"/>
      <c r="X25"/>
    </row>
    <row r="26" spans="1:24" x14ac:dyDescent="0.25">
      <c r="A26" s="273"/>
      <c r="B26" s="234">
        <v>12</v>
      </c>
      <c r="C26" s="177">
        <f>C$10*$B26</f>
        <v>0</v>
      </c>
      <c r="D26" s="177">
        <f>D$10*$B26</f>
        <v>0</v>
      </c>
      <c r="E26" s="177">
        <f>E$10*$B26</f>
        <v>0</v>
      </c>
      <c r="F26" s="177">
        <f>F$10*$B26</f>
        <v>707110.25638634397</v>
      </c>
      <c r="G26" s="177">
        <f>G$10*$B26</f>
        <v>456206.90909748245</v>
      </c>
      <c r="H26" s="177">
        <f>H$10*$B26</f>
        <v>422551.5970232148</v>
      </c>
      <c r="I26" s="177">
        <f>I$10*$B26</f>
        <v>1032921.4578669053</v>
      </c>
      <c r="J26" s="177">
        <f>J$10*$B26</f>
        <v>1518472</v>
      </c>
      <c r="K26" s="177">
        <f>K$10*$B26</f>
        <v>2682352.5384615385</v>
      </c>
      <c r="L26" s="177">
        <f>L$10*$B26</f>
        <v>5368178.538461539</v>
      </c>
      <c r="M26" s="177">
        <f>M$10*$B26</f>
        <v>1362483.5033402715</v>
      </c>
      <c r="N26" s="177">
        <f>N$10*$B26</f>
        <v>113265.58547291106</v>
      </c>
      <c r="O26" s="177">
        <f>O$10*$B26</f>
        <v>856723.6</v>
      </c>
      <c r="P26" s="177">
        <f>P$10*$B26</f>
        <v>277656.15384615387</v>
      </c>
      <c r="Q26" s="177">
        <f>Q$10*$B26</f>
        <v>37846.153846153844</v>
      </c>
      <c r="R26" s="177">
        <f>R$10*$B26</f>
        <v>37846.153846153844</v>
      </c>
      <c r="S26" s="177">
        <f>S$10*$B26</f>
        <v>37846.153846153844</v>
      </c>
      <c r="T26" s="272">
        <f>T$10*$B26</f>
        <v>37846.153846153844</v>
      </c>
      <c r="U26"/>
      <c r="V26"/>
      <c r="W26"/>
      <c r="X26"/>
    </row>
    <row r="27" spans="1:24" x14ac:dyDescent="0.25">
      <c r="A27" s="256" t="s">
        <v>328</v>
      </c>
      <c r="B27" s="255">
        <f>B15</f>
        <v>1</v>
      </c>
      <c r="C27" s="254">
        <f>+C$9</f>
        <v>0</v>
      </c>
      <c r="D27" s="254">
        <f>+D$9</f>
        <v>0</v>
      </c>
      <c r="E27" s="254">
        <f>+E$9</f>
        <v>0</v>
      </c>
      <c r="F27" s="254">
        <f>+F$9</f>
        <v>766036.11108520592</v>
      </c>
      <c r="G27" s="254">
        <f>+G$9</f>
        <v>494224.15152227267</v>
      </c>
      <c r="H27" s="254">
        <f>+H$9</f>
        <v>457764.2301084827</v>
      </c>
      <c r="I27" s="254">
        <f>+I$9</f>
        <v>1118998.2460224808</v>
      </c>
      <c r="J27" s="254">
        <f>+J$9</f>
        <v>1645011.3333333333</v>
      </c>
      <c r="K27" s="254">
        <f>+K$9</f>
        <v>2905881.9166666665</v>
      </c>
      <c r="L27" s="254">
        <f>+L$9</f>
        <v>5815526.75</v>
      </c>
      <c r="M27" s="254">
        <f>+M$9</f>
        <v>1476023.7952852941</v>
      </c>
      <c r="N27" s="254">
        <f>+N$9</f>
        <v>122704.38426232031</v>
      </c>
      <c r="O27" s="254">
        <f>+O$9</f>
        <v>928117.2333333334</v>
      </c>
      <c r="P27" s="254">
        <f>+P$9</f>
        <v>300794.16666666669</v>
      </c>
      <c r="Q27" s="254">
        <f>+Q$9</f>
        <v>41000</v>
      </c>
      <c r="R27" s="254">
        <f>+R$9</f>
        <v>41000</v>
      </c>
      <c r="S27" s="254">
        <f>+S$9</f>
        <v>41000</v>
      </c>
      <c r="T27" s="276">
        <f>+T$9</f>
        <v>41000</v>
      </c>
      <c r="U27"/>
      <c r="V27"/>
      <c r="W27"/>
      <c r="X27"/>
    </row>
    <row r="28" spans="1:24" x14ac:dyDescent="0.25">
      <c r="A28" s="275"/>
      <c r="B28" s="243">
        <f>B16</f>
        <v>2</v>
      </c>
      <c r="C28" s="242">
        <f>+C$9</f>
        <v>0</v>
      </c>
      <c r="D28" s="242">
        <f>+D$9</f>
        <v>0</v>
      </c>
      <c r="E28" s="242">
        <f>+E$9</f>
        <v>0</v>
      </c>
      <c r="F28" s="242">
        <f>+F$9</f>
        <v>766036.11108520592</v>
      </c>
      <c r="G28" s="242">
        <f>+G$9</f>
        <v>494224.15152227267</v>
      </c>
      <c r="H28" s="242">
        <f>+H$9</f>
        <v>457764.2301084827</v>
      </c>
      <c r="I28" s="242">
        <f>+I$9</f>
        <v>1118998.2460224808</v>
      </c>
      <c r="J28" s="242">
        <f>+J$9</f>
        <v>1645011.3333333333</v>
      </c>
      <c r="K28" s="242">
        <f>+K$9</f>
        <v>2905881.9166666665</v>
      </c>
      <c r="L28" s="242">
        <f>+L$9</f>
        <v>5815526.75</v>
      </c>
      <c r="M28" s="242">
        <f>+M$9</f>
        <v>1476023.7952852941</v>
      </c>
      <c r="N28" s="242">
        <f>+N$9</f>
        <v>122704.38426232031</v>
      </c>
      <c r="O28" s="242">
        <f>+O$9</f>
        <v>928117.2333333334</v>
      </c>
      <c r="P28" s="242">
        <f>+P$9</f>
        <v>300794.16666666669</v>
      </c>
      <c r="Q28" s="242">
        <f>+Q$9</f>
        <v>41000</v>
      </c>
      <c r="R28" s="242">
        <f>+R$9</f>
        <v>41000</v>
      </c>
      <c r="S28" s="242">
        <f>+S$9</f>
        <v>41000</v>
      </c>
      <c r="T28" s="274">
        <f>+T$9</f>
        <v>41000</v>
      </c>
      <c r="U28"/>
      <c r="V28"/>
      <c r="W28"/>
      <c r="X28"/>
    </row>
    <row r="29" spans="1:24" x14ac:dyDescent="0.25">
      <c r="A29" s="275"/>
      <c r="B29" s="243">
        <f>B17</f>
        <v>3</v>
      </c>
      <c r="C29" s="242">
        <f>+C$9</f>
        <v>0</v>
      </c>
      <c r="D29" s="242">
        <f>+D$9</f>
        <v>0</v>
      </c>
      <c r="E29" s="242">
        <f>+E$9</f>
        <v>0</v>
      </c>
      <c r="F29" s="242">
        <f>+F$9</f>
        <v>766036.11108520592</v>
      </c>
      <c r="G29" s="242">
        <f>+G$9</f>
        <v>494224.15152227267</v>
      </c>
      <c r="H29" s="242">
        <f>+H$9</f>
        <v>457764.2301084827</v>
      </c>
      <c r="I29" s="242">
        <f>+I$9</f>
        <v>1118998.2460224808</v>
      </c>
      <c r="J29" s="242">
        <f>+J$9</f>
        <v>1645011.3333333333</v>
      </c>
      <c r="K29" s="242">
        <f>+K$9</f>
        <v>2905881.9166666665</v>
      </c>
      <c r="L29" s="242">
        <f>+L$9</f>
        <v>5815526.75</v>
      </c>
      <c r="M29" s="242">
        <f>+M$9</f>
        <v>1476023.7952852941</v>
      </c>
      <c r="N29" s="242">
        <f>+N$9</f>
        <v>122704.38426232031</v>
      </c>
      <c r="O29" s="242">
        <f>+O$9</f>
        <v>928117.2333333334</v>
      </c>
      <c r="P29" s="242">
        <f>+P$9</f>
        <v>300794.16666666669</v>
      </c>
      <c r="Q29" s="242">
        <f>+Q$9</f>
        <v>41000</v>
      </c>
      <c r="R29" s="242">
        <f>+R$9</f>
        <v>41000</v>
      </c>
      <c r="S29" s="242">
        <f>+S$9</f>
        <v>41000</v>
      </c>
      <c r="T29" s="274">
        <f>+T$9</f>
        <v>41000</v>
      </c>
      <c r="U29"/>
      <c r="V29"/>
      <c r="W29"/>
      <c r="X29"/>
    </row>
    <row r="30" spans="1:24" x14ac:dyDescent="0.25">
      <c r="A30" s="275"/>
      <c r="B30" s="243">
        <f>B18</f>
        <v>4</v>
      </c>
      <c r="C30" s="242">
        <f>+C$9</f>
        <v>0</v>
      </c>
      <c r="D30" s="242">
        <f>+D$9</f>
        <v>0</v>
      </c>
      <c r="E30" s="242">
        <f>+E$9</f>
        <v>0</v>
      </c>
      <c r="F30" s="242">
        <f>+F$9</f>
        <v>766036.11108520592</v>
      </c>
      <c r="G30" s="242">
        <f>+G$9</f>
        <v>494224.15152227267</v>
      </c>
      <c r="H30" s="242">
        <f>+H$9</f>
        <v>457764.2301084827</v>
      </c>
      <c r="I30" s="242">
        <f>+I$9</f>
        <v>1118998.2460224808</v>
      </c>
      <c r="J30" s="242">
        <f>+J$9</f>
        <v>1645011.3333333333</v>
      </c>
      <c r="K30" s="242">
        <f>+K$9</f>
        <v>2905881.9166666665</v>
      </c>
      <c r="L30" s="242">
        <f>+L$9</f>
        <v>5815526.75</v>
      </c>
      <c r="M30" s="242">
        <f>+M$9</f>
        <v>1476023.7952852941</v>
      </c>
      <c r="N30" s="242">
        <f>+N$9</f>
        <v>122704.38426232031</v>
      </c>
      <c r="O30" s="242">
        <f>+O$9</f>
        <v>928117.2333333334</v>
      </c>
      <c r="P30" s="242">
        <f>+P$9</f>
        <v>300794.16666666669</v>
      </c>
      <c r="Q30" s="242">
        <f>+Q$9</f>
        <v>41000</v>
      </c>
      <c r="R30" s="242">
        <f>+R$9</f>
        <v>41000</v>
      </c>
      <c r="S30" s="242">
        <f>+S$9</f>
        <v>41000</v>
      </c>
      <c r="T30" s="274">
        <f>+T$9</f>
        <v>41000</v>
      </c>
      <c r="U30"/>
      <c r="V30"/>
      <c r="W30"/>
      <c r="X30"/>
    </row>
    <row r="31" spans="1:24" x14ac:dyDescent="0.25">
      <c r="A31" s="275"/>
      <c r="B31" s="243">
        <f>B19</f>
        <v>5</v>
      </c>
      <c r="C31" s="242">
        <f>+C$9</f>
        <v>0</v>
      </c>
      <c r="D31" s="242">
        <f>+D$9</f>
        <v>0</v>
      </c>
      <c r="E31" s="242">
        <f>+E$9</f>
        <v>0</v>
      </c>
      <c r="F31" s="242">
        <f>+F$9</f>
        <v>766036.11108520592</v>
      </c>
      <c r="G31" s="242">
        <f>+G$9</f>
        <v>494224.15152227267</v>
      </c>
      <c r="H31" s="242">
        <f>+H$9</f>
        <v>457764.2301084827</v>
      </c>
      <c r="I31" s="242">
        <f>+I$9</f>
        <v>1118998.2460224808</v>
      </c>
      <c r="J31" s="242">
        <f>+J$9</f>
        <v>1645011.3333333333</v>
      </c>
      <c r="K31" s="242">
        <f>+K$9</f>
        <v>2905881.9166666665</v>
      </c>
      <c r="L31" s="242">
        <f>+L$9</f>
        <v>5815526.75</v>
      </c>
      <c r="M31" s="242">
        <f>+M$9</f>
        <v>1476023.7952852941</v>
      </c>
      <c r="N31" s="242">
        <f>+N$9</f>
        <v>122704.38426232031</v>
      </c>
      <c r="O31" s="242">
        <f>+O$9</f>
        <v>928117.2333333334</v>
      </c>
      <c r="P31" s="242">
        <f>+P$9</f>
        <v>300794.16666666669</v>
      </c>
      <c r="Q31" s="242">
        <f>+Q$9</f>
        <v>41000</v>
      </c>
      <c r="R31" s="242">
        <f>+R$9</f>
        <v>41000</v>
      </c>
      <c r="S31" s="242">
        <f>+S$9</f>
        <v>41000</v>
      </c>
      <c r="T31" s="274">
        <f>+T$9</f>
        <v>41000</v>
      </c>
      <c r="U31"/>
      <c r="V31"/>
      <c r="W31"/>
      <c r="X31"/>
    </row>
    <row r="32" spans="1:24" x14ac:dyDescent="0.25">
      <c r="A32" s="275"/>
      <c r="B32" s="243">
        <f>B20</f>
        <v>6</v>
      </c>
      <c r="C32" s="242">
        <f>+C$9</f>
        <v>0</v>
      </c>
      <c r="D32" s="242">
        <f>+D$9</f>
        <v>0</v>
      </c>
      <c r="E32" s="242">
        <f>+E$9</f>
        <v>0</v>
      </c>
      <c r="F32" s="242">
        <f>+F$9</f>
        <v>766036.11108520592</v>
      </c>
      <c r="G32" s="242">
        <f>+G$9</f>
        <v>494224.15152227267</v>
      </c>
      <c r="H32" s="242">
        <f>+H$9</f>
        <v>457764.2301084827</v>
      </c>
      <c r="I32" s="242">
        <f>+I$9</f>
        <v>1118998.2460224808</v>
      </c>
      <c r="J32" s="242">
        <f>+J$9</f>
        <v>1645011.3333333333</v>
      </c>
      <c r="K32" s="242">
        <f>+K$9</f>
        <v>2905881.9166666665</v>
      </c>
      <c r="L32" s="242">
        <f>+L$9</f>
        <v>5815526.75</v>
      </c>
      <c r="M32" s="242">
        <f>+M$9</f>
        <v>1476023.7952852941</v>
      </c>
      <c r="N32" s="242">
        <f>+N$9</f>
        <v>122704.38426232031</v>
      </c>
      <c r="O32" s="242">
        <f>+O$9</f>
        <v>928117.2333333334</v>
      </c>
      <c r="P32" s="242">
        <f>+P$9</f>
        <v>300794.16666666669</v>
      </c>
      <c r="Q32" s="242">
        <f>+Q$9</f>
        <v>41000</v>
      </c>
      <c r="R32" s="242">
        <f>+R$9</f>
        <v>41000</v>
      </c>
      <c r="S32" s="242">
        <f>+S$9</f>
        <v>41000</v>
      </c>
      <c r="T32" s="274">
        <f>+T$9</f>
        <v>41000</v>
      </c>
      <c r="U32"/>
      <c r="V32"/>
      <c r="W32"/>
      <c r="X32"/>
    </row>
    <row r="33" spans="1:27" x14ac:dyDescent="0.25">
      <c r="A33" s="275"/>
      <c r="B33" s="243">
        <f>B21</f>
        <v>7</v>
      </c>
      <c r="C33" s="242">
        <f>+C$9</f>
        <v>0</v>
      </c>
      <c r="D33" s="242">
        <f>+D$9</f>
        <v>0</v>
      </c>
      <c r="E33" s="242">
        <f>+E$9</f>
        <v>0</v>
      </c>
      <c r="F33" s="242">
        <f>+F$9</f>
        <v>766036.11108520592</v>
      </c>
      <c r="G33" s="242">
        <f>+G$9</f>
        <v>494224.15152227267</v>
      </c>
      <c r="H33" s="242">
        <f>+H$9</f>
        <v>457764.2301084827</v>
      </c>
      <c r="I33" s="242">
        <f>+I$9</f>
        <v>1118998.2460224808</v>
      </c>
      <c r="J33" s="242">
        <f>+J$9</f>
        <v>1645011.3333333333</v>
      </c>
      <c r="K33" s="242">
        <f>+K$9</f>
        <v>2905881.9166666665</v>
      </c>
      <c r="L33" s="242">
        <f>+L$9</f>
        <v>5815526.75</v>
      </c>
      <c r="M33" s="242">
        <f>+M$9</f>
        <v>1476023.7952852941</v>
      </c>
      <c r="N33" s="242">
        <f>+N$9</f>
        <v>122704.38426232031</v>
      </c>
      <c r="O33" s="242">
        <f>+O$9</f>
        <v>928117.2333333334</v>
      </c>
      <c r="P33" s="242">
        <f>+P$9</f>
        <v>300794.16666666669</v>
      </c>
      <c r="Q33" s="242">
        <f>+Q$9</f>
        <v>41000</v>
      </c>
      <c r="R33" s="242">
        <f>+R$9</f>
        <v>41000</v>
      </c>
      <c r="S33" s="242">
        <f>+S$9</f>
        <v>41000</v>
      </c>
      <c r="T33" s="274">
        <f>+T$9</f>
        <v>41000</v>
      </c>
      <c r="U33"/>
      <c r="V33"/>
      <c r="W33"/>
      <c r="X33"/>
    </row>
    <row r="34" spans="1:27" x14ac:dyDescent="0.25">
      <c r="A34" s="275"/>
      <c r="B34" s="243">
        <f>B22</f>
        <v>8</v>
      </c>
      <c r="C34" s="242">
        <f>+C$9</f>
        <v>0</v>
      </c>
      <c r="D34" s="242">
        <f>+D$9</f>
        <v>0</v>
      </c>
      <c r="E34" s="242">
        <f>+E$9</f>
        <v>0</v>
      </c>
      <c r="F34" s="242">
        <f>+F$9</f>
        <v>766036.11108520592</v>
      </c>
      <c r="G34" s="242">
        <f>+G$9</f>
        <v>494224.15152227267</v>
      </c>
      <c r="H34" s="242">
        <f>+H$9</f>
        <v>457764.2301084827</v>
      </c>
      <c r="I34" s="242">
        <f>+I$9</f>
        <v>1118998.2460224808</v>
      </c>
      <c r="J34" s="242">
        <f>+J$9</f>
        <v>1645011.3333333333</v>
      </c>
      <c r="K34" s="242">
        <f>+K$9</f>
        <v>2905881.9166666665</v>
      </c>
      <c r="L34" s="242">
        <f>+L$9</f>
        <v>5815526.75</v>
      </c>
      <c r="M34" s="242">
        <f>+M$9</f>
        <v>1476023.7952852941</v>
      </c>
      <c r="N34" s="242">
        <f>+N$9</f>
        <v>122704.38426232031</v>
      </c>
      <c r="O34" s="242">
        <f>+O$9</f>
        <v>928117.2333333334</v>
      </c>
      <c r="P34" s="242">
        <f>+P$9</f>
        <v>300794.16666666669</v>
      </c>
      <c r="Q34" s="242">
        <f>+Q$9</f>
        <v>41000</v>
      </c>
      <c r="R34" s="242">
        <f>+R$9</f>
        <v>41000</v>
      </c>
      <c r="S34" s="242">
        <f>+S$9</f>
        <v>41000</v>
      </c>
      <c r="T34" s="274">
        <f>+T$9</f>
        <v>41000</v>
      </c>
      <c r="U34"/>
      <c r="V34"/>
      <c r="W34"/>
      <c r="X34"/>
    </row>
    <row r="35" spans="1:27" x14ac:dyDescent="0.25">
      <c r="A35" s="275"/>
      <c r="B35" s="243">
        <f>B23</f>
        <v>9</v>
      </c>
      <c r="C35" s="242">
        <f>+C$9</f>
        <v>0</v>
      </c>
      <c r="D35" s="242">
        <f>+D$9</f>
        <v>0</v>
      </c>
      <c r="E35" s="242">
        <f>+E$9</f>
        <v>0</v>
      </c>
      <c r="F35" s="242">
        <f>+F$9</f>
        <v>766036.11108520592</v>
      </c>
      <c r="G35" s="242">
        <f>+G$9</f>
        <v>494224.15152227267</v>
      </c>
      <c r="H35" s="242">
        <f>+H$9</f>
        <v>457764.2301084827</v>
      </c>
      <c r="I35" s="242">
        <f>+I$9</f>
        <v>1118998.2460224808</v>
      </c>
      <c r="J35" s="242">
        <f>+J$9</f>
        <v>1645011.3333333333</v>
      </c>
      <c r="K35" s="242">
        <f>+K$9</f>
        <v>2905881.9166666665</v>
      </c>
      <c r="L35" s="242">
        <f>+L$9</f>
        <v>5815526.75</v>
      </c>
      <c r="M35" s="242">
        <f>+M$9</f>
        <v>1476023.7952852941</v>
      </c>
      <c r="N35" s="242">
        <f>+N$9</f>
        <v>122704.38426232031</v>
      </c>
      <c r="O35" s="242">
        <f>+O$9</f>
        <v>928117.2333333334</v>
      </c>
      <c r="P35" s="242">
        <f>+P$9</f>
        <v>300794.16666666669</v>
      </c>
      <c r="Q35" s="242">
        <f>+Q$9</f>
        <v>41000</v>
      </c>
      <c r="R35" s="242">
        <f>+R$9</f>
        <v>41000</v>
      </c>
      <c r="S35" s="242">
        <f>+S$9</f>
        <v>41000</v>
      </c>
      <c r="T35" s="274">
        <f>+T$9</f>
        <v>41000</v>
      </c>
      <c r="U35"/>
      <c r="V35"/>
      <c r="W35"/>
      <c r="X35"/>
    </row>
    <row r="36" spans="1:27" x14ac:dyDescent="0.25">
      <c r="A36" s="275"/>
      <c r="B36" s="243">
        <f>B24</f>
        <v>10</v>
      </c>
      <c r="C36" s="242">
        <f>+C$9</f>
        <v>0</v>
      </c>
      <c r="D36" s="242">
        <f>+D$9</f>
        <v>0</v>
      </c>
      <c r="E36" s="242">
        <f>+E$9</f>
        <v>0</v>
      </c>
      <c r="F36" s="242">
        <f>+F$9</f>
        <v>766036.11108520592</v>
      </c>
      <c r="G36" s="242">
        <f>+G$9</f>
        <v>494224.15152227267</v>
      </c>
      <c r="H36" s="242">
        <f>+H$9</f>
        <v>457764.2301084827</v>
      </c>
      <c r="I36" s="242">
        <f>+I$9</f>
        <v>1118998.2460224808</v>
      </c>
      <c r="J36" s="242">
        <f>+J$9</f>
        <v>1645011.3333333333</v>
      </c>
      <c r="K36" s="242">
        <f>+K$9</f>
        <v>2905881.9166666665</v>
      </c>
      <c r="L36" s="242">
        <f>+L$9</f>
        <v>5815526.75</v>
      </c>
      <c r="M36" s="242">
        <f>+M$9</f>
        <v>1476023.7952852941</v>
      </c>
      <c r="N36" s="242">
        <f>+N$9</f>
        <v>122704.38426232031</v>
      </c>
      <c r="O36" s="242">
        <f>+O$9</f>
        <v>928117.2333333334</v>
      </c>
      <c r="P36" s="242">
        <f>+P$9</f>
        <v>300794.16666666669</v>
      </c>
      <c r="Q36" s="242">
        <f>+Q$9</f>
        <v>41000</v>
      </c>
      <c r="R36" s="242">
        <f>+R$9</f>
        <v>41000</v>
      </c>
      <c r="S36" s="242">
        <f>+S$9</f>
        <v>41000</v>
      </c>
      <c r="T36" s="274">
        <f>+T$9</f>
        <v>41000</v>
      </c>
      <c r="U36"/>
      <c r="V36"/>
      <c r="W36"/>
      <c r="X36"/>
    </row>
    <row r="37" spans="1:27" x14ac:dyDescent="0.25">
      <c r="A37" s="275"/>
      <c r="B37" s="243">
        <f>B25</f>
        <v>11</v>
      </c>
      <c r="C37" s="242">
        <f>+C$9</f>
        <v>0</v>
      </c>
      <c r="D37" s="242">
        <f>+D$9</f>
        <v>0</v>
      </c>
      <c r="E37" s="242">
        <f>+E$9</f>
        <v>0</v>
      </c>
      <c r="F37" s="242">
        <f>+F$9</f>
        <v>766036.11108520592</v>
      </c>
      <c r="G37" s="242">
        <f>+G$9</f>
        <v>494224.15152227267</v>
      </c>
      <c r="H37" s="242">
        <f>+H$9</f>
        <v>457764.2301084827</v>
      </c>
      <c r="I37" s="242">
        <f>+I$9</f>
        <v>1118998.2460224808</v>
      </c>
      <c r="J37" s="242">
        <f>+J$9</f>
        <v>1645011.3333333333</v>
      </c>
      <c r="K37" s="242">
        <f>+K$9</f>
        <v>2905881.9166666665</v>
      </c>
      <c r="L37" s="242">
        <f>+L$9</f>
        <v>5815526.75</v>
      </c>
      <c r="M37" s="242">
        <f>+M$9</f>
        <v>1476023.7952852941</v>
      </c>
      <c r="N37" s="242">
        <f>+N$9</f>
        <v>122704.38426232031</v>
      </c>
      <c r="O37" s="242">
        <f>+O$9</f>
        <v>928117.2333333334</v>
      </c>
      <c r="P37" s="242">
        <f>+P$9</f>
        <v>300794.16666666669</v>
      </c>
      <c r="Q37" s="242">
        <f>+Q$9</f>
        <v>41000</v>
      </c>
      <c r="R37" s="242">
        <f>+R$9</f>
        <v>41000</v>
      </c>
      <c r="S37" s="242">
        <f>+S$9</f>
        <v>41000</v>
      </c>
      <c r="T37" s="274">
        <f>+T$9</f>
        <v>41000</v>
      </c>
      <c r="U37"/>
      <c r="V37"/>
      <c r="W37"/>
      <c r="X37"/>
    </row>
    <row r="38" spans="1:27" x14ac:dyDescent="0.25">
      <c r="A38" s="273"/>
      <c r="B38" s="234">
        <f>B26</f>
        <v>12</v>
      </c>
      <c r="C38" s="177">
        <f>+C$9</f>
        <v>0</v>
      </c>
      <c r="D38" s="177">
        <f>+D$9</f>
        <v>0</v>
      </c>
      <c r="E38" s="177">
        <f>+E$9</f>
        <v>0</v>
      </c>
      <c r="F38" s="177">
        <f>+F$9</f>
        <v>766036.11108520592</v>
      </c>
      <c r="G38" s="177">
        <f>+G$9</f>
        <v>494224.15152227267</v>
      </c>
      <c r="H38" s="177">
        <f>+H$9</f>
        <v>457764.2301084827</v>
      </c>
      <c r="I38" s="177">
        <f>+I$9</f>
        <v>1118998.2460224808</v>
      </c>
      <c r="J38" s="177">
        <f>+J$9</f>
        <v>1645011.3333333333</v>
      </c>
      <c r="K38" s="177">
        <f>+K$9</f>
        <v>2905881.9166666665</v>
      </c>
      <c r="L38" s="177">
        <f>+L$9</f>
        <v>5815526.75</v>
      </c>
      <c r="M38" s="177">
        <f>+M$9</f>
        <v>1476023.7952852941</v>
      </c>
      <c r="N38" s="177">
        <f>+N$9</f>
        <v>122704.38426232031</v>
      </c>
      <c r="O38" s="177">
        <f>+O$9</f>
        <v>928117.2333333334</v>
      </c>
      <c r="P38" s="177">
        <f>+P$9</f>
        <v>300794.16666666669</v>
      </c>
      <c r="Q38" s="177">
        <f>+Q$9</f>
        <v>41000</v>
      </c>
      <c r="R38" s="177">
        <f>+R$9</f>
        <v>41000</v>
      </c>
      <c r="S38" s="177">
        <f>+S$9</f>
        <v>41000</v>
      </c>
      <c r="T38" s="272">
        <f>+T$9</f>
        <v>41000</v>
      </c>
      <c r="U38"/>
      <c r="V38"/>
      <c r="W38"/>
      <c r="X38"/>
    </row>
    <row r="39" spans="1:27" x14ac:dyDescent="0.25">
      <c r="C39" s="219"/>
      <c r="D39" s="219"/>
      <c r="I39" s="85"/>
      <c r="J39" s="85"/>
      <c r="K39" s="85"/>
      <c r="L39" s="85"/>
      <c r="M39" s="85"/>
      <c r="N39" s="85"/>
      <c r="O39" s="85"/>
      <c r="P39" s="85"/>
      <c r="Q39" s="85"/>
      <c r="R39" s="85"/>
      <c r="S39" s="85"/>
      <c r="T39" s="85"/>
      <c r="U39"/>
      <c r="V39"/>
      <c r="W39"/>
      <c r="X39"/>
    </row>
    <row r="40" spans="1:27" x14ac:dyDescent="0.25">
      <c r="A40" s="1" t="s">
        <v>327</v>
      </c>
      <c r="C40" s="173">
        <f>SUM(C15:C26)</f>
        <v>0</v>
      </c>
      <c r="D40" s="173">
        <f>SUM(D15:D26)</f>
        <v>0</v>
      </c>
      <c r="E40" s="173">
        <f>SUM(E15:E26)</f>
        <v>0</v>
      </c>
      <c r="F40" s="173">
        <f>SUM(F15:F26)</f>
        <v>4596216.6665112358</v>
      </c>
      <c r="G40" s="173">
        <f>SUM(G15:G26)</f>
        <v>2965344.9091336355</v>
      </c>
      <c r="H40" s="173">
        <f>SUM(H15:H26)</f>
        <v>2746585.3806508961</v>
      </c>
      <c r="I40" s="173">
        <f>SUM(I15:I26)</f>
        <v>6713989.4761348851</v>
      </c>
      <c r="J40" s="173">
        <f>SUM(J15:J26)</f>
        <v>9870068</v>
      </c>
      <c r="K40" s="173">
        <f>SUM(K15:K26)</f>
        <v>17435291.5</v>
      </c>
      <c r="L40" s="173">
        <f>SUM(L15:L26)</f>
        <v>34893160.5</v>
      </c>
      <c r="M40" s="173">
        <f>SUM(M15:M26)</f>
        <v>8856142.7717117649</v>
      </c>
      <c r="N40" s="173">
        <f>SUM(N15:N26)</f>
        <v>736226.30557392177</v>
      </c>
      <c r="O40" s="173">
        <f>SUM(O15:O26)</f>
        <v>5568703.3999999994</v>
      </c>
      <c r="P40" s="173">
        <f>SUM(P15:P26)</f>
        <v>1804765</v>
      </c>
      <c r="Q40" s="173">
        <f>SUM(Q15:Q26)</f>
        <v>246000</v>
      </c>
      <c r="R40" s="173">
        <f>SUM(R15:R26)</f>
        <v>246000</v>
      </c>
      <c r="S40" s="173">
        <f>SUM(S15:S26)</f>
        <v>246000</v>
      </c>
      <c r="T40" s="173">
        <f>SUM(T15:T26)</f>
        <v>246000</v>
      </c>
      <c r="U40"/>
      <c r="V40"/>
      <c r="W40"/>
      <c r="X40"/>
    </row>
    <row r="41" spans="1:27" x14ac:dyDescent="0.25">
      <c r="A41" s="1" t="s">
        <v>326</v>
      </c>
      <c r="C41" s="173">
        <f>SUM(C27:C38)</f>
        <v>0</v>
      </c>
      <c r="D41" s="173">
        <f>SUM(D27:D38)</f>
        <v>0</v>
      </c>
      <c r="E41" s="173">
        <f>SUM(E27:E38)</f>
        <v>0</v>
      </c>
      <c r="F41" s="173">
        <f>SUM(F27:F38)</f>
        <v>9192433.3330224734</v>
      </c>
      <c r="G41" s="173">
        <f>SUM(G27:G38)</f>
        <v>5930689.8182672709</v>
      </c>
      <c r="H41" s="173">
        <f>SUM(H27:H38)</f>
        <v>5493170.7613017922</v>
      </c>
      <c r="I41" s="173">
        <f>SUM(I27:I38)</f>
        <v>13427978.952269772</v>
      </c>
      <c r="J41" s="173">
        <f>SUM(J27:J38)</f>
        <v>19740136</v>
      </c>
      <c r="K41" s="173">
        <f>SUM(K27:K38)</f>
        <v>34870583.000000007</v>
      </c>
      <c r="L41" s="173">
        <f>SUM(L27:L38)</f>
        <v>69786321</v>
      </c>
      <c r="M41" s="173">
        <f>SUM(M27:M38)</f>
        <v>17712285.54342353</v>
      </c>
      <c r="N41" s="173">
        <f>SUM(N27:N38)</f>
        <v>1472452.611147844</v>
      </c>
      <c r="O41" s="173">
        <f>SUM(O27:O38)</f>
        <v>11137406.800000001</v>
      </c>
      <c r="P41" s="173">
        <f>SUM(P27:P38)</f>
        <v>3609529.9999999995</v>
      </c>
      <c r="Q41" s="173">
        <f>SUM(Q27:Q38)</f>
        <v>492000</v>
      </c>
      <c r="R41" s="173">
        <f>SUM(R27:R38)</f>
        <v>492000</v>
      </c>
      <c r="S41" s="173">
        <f>SUM(S27:S38)</f>
        <v>492000</v>
      </c>
      <c r="T41" s="173">
        <f>SUM(T27:T38)</f>
        <v>492000</v>
      </c>
      <c r="U41"/>
      <c r="V41"/>
      <c r="W41"/>
      <c r="X41"/>
    </row>
    <row r="42" spans="1:27" x14ac:dyDescent="0.25">
      <c r="A42" s="271" t="s">
        <v>325</v>
      </c>
      <c r="C42" s="180">
        <f>C40-C8</f>
        <v>0</v>
      </c>
      <c r="D42" s="180">
        <f>D40-D8</f>
        <v>0</v>
      </c>
      <c r="E42" s="180">
        <f>E40-E8</f>
        <v>0</v>
      </c>
      <c r="F42" s="180">
        <f>F40-F8</f>
        <v>0</v>
      </c>
      <c r="G42" s="180">
        <f>G40-G8</f>
        <v>0</v>
      </c>
      <c r="H42" s="180">
        <f>H40-H8</f>
        <v>0</v>
      </c>
      <c r="I42" s="180">
        <f>I40-I8</f>
        <v>0</v>
      </c>
      <c r="J42" s="180">
        <f>J40-J8</f>
        <v>0</v>
      </c>
      <c r="K42" s="180">
        <f>K40-K8</f>
        <v>0</v>
      </c>
      <c r="L42" s="180">
        <f>L40-L8</f>
        <v>0</v>
      </c>
      <c r="M42" s="180">
        <f>M40-M8</f>
        <v>0</v>
      </c>
      <c r="N42" s="180">
        <f>N40-N8</f>
        <v>0</v>
      </c>
      <c r="O42" s="180">
        <f>O40-O8</f>
        <v>0</v>
      </c>
      <c r="P42" s="180">
        <f>P40-P8</f>
        <v>0</v>
      </c>
      <c r="Q42" s="180">
        <f>Q40-Q8</f>
        <v>0</v>
      </c>
      <c r="R42" s="180">
        <f>R40-R8</f>
        <v>0</v>
      </c>
      <c r="S42" s="180">
        <f>S40-S8</f>
        <v>0</v>
      </c>
      <c r="T42" s="180">
        <f>T40-T8</f>
        <v>0</v>
      </c>
      <c r="U42"/>
      <c r="V42"/>
      <c r="W42"/>
      <c r="X42"/>
    </row>
    <row r="43" spans="1:27" x14ac:dyDescent="0.25">
      <c r="C43" s="173"/>
      <c r="D43" s="173"/>
      <c r="E43" s="173"/>
      <c r="F43" s="173"/>
      <c r="G43" s="173"/>
      <c r="H43" s="173"/>
      <c r="I43" s="173"/>
      <c r="J43" s="173"/>
      <c r="K43" s="173"/>
      <c r="L43" s="173"/>
      <c r="M43" s="173"/>
      <c r="N43" s="173"/>
      <c r="O43" s="173"/>
      <c r="P43" s="173"/>
      <c r="Q43" s="173"/>
      <c r="R43" s="173"/>
      <c r="S43" s="173"/>
      <c r="T43" s="173"/>
      <c r="U43"/>
      <c r="V43"/>
      <c r="W43"/>
      <c r="X43"/>
    </row>
    <row r="44" spans="1:27" x14ac:dyDescent="0.25">
      <c r="C44" s="228">
        <f>+C1</f>
        <v>2008</v>
      </c>
      <c r="D44" s="228">
        <f>+D1</f>
        <v>2009</v>
      </c>
      <c r="E44" s="228">
        <f>+E1</f>
        <v>2010</v>
      </c>
      <c r="F44" s="228">
        <f>+F1</f>
        <v>2011</v>
      </c>
      <c r="G44" s="228">
        <f>+G1</f>
        <v>2012</v>
      </c>
      <c r="H44" s="228">
        <f>+H1</f>
        <v>2013</v>
      </c>
      <c r="I44" s="228">
        <f>+I1</f>
        <v>2014</v>
      </c>
      <c r="J44" s="228">
        <f>+J1</f>
        <v>2015</v>
      </c>
      <c r="K44" s="228">
        <f>+K1</f>
        <v>2016</v>
      </c>
      <c r="L44" s="228">
        <f>+L1</f>
        <v>2017</v>
      </c>
      <c r="M44" s="228">
        <f>+M1</f>
        <v>2018</v>
      </c>
      <c r="N44" s="228">
        <f>+N1</f>
        <v>2019</v>
      </c>
      <c r="O44" s="228">
        <f>+O1</f>
        <v>2020</v>
      </c>
      <c r="P44" s="228">
        <f>+P1</f>
        <v>2021</v>
      </c>
      <c r="Q44" s="228">
        <f>+Q1</f>
        <v>2022</v>
      </c>
      <c r="R44" s="228">
        <f>+R1</f>
        <v>2023</v>
      </c>
      <c r="S44" s="228">
        <f>+S1</f>
        <v>2024</v>
      </c>
      <c r="T44" s="228">
        <f>+T1</f>
        <v>2025</v>
      </c>
      <c r="U44" s="199" t="s">
        <v>43</v>
      </c>
      <c r="V44" s="1" t="s">
        <v>323</v>
      </c>
      <c r="W44" s="1" t="s">
        <v>322</v>
      </c>
      <c r="X44" s="1" t="s">
        <v>321</v>
      </c>
      <c r="Y44" s="1" t="s">
        <v>320</v>
      </c>
      <c r="Z44" s="1" t="s">
        <v>319</v>
      </c>
      <c r="AA44" s="1" t="s">
        <v>318</v>
      </c>
    </row>
    <row r="45" spans="1:27" x14ac:dyDescent="0.25">
      <c r="A45" s="256">
        <f>+C1</f>
        <v>2008</v>
      </c>
      <c r="B45" s="267" t="s">
        <v>317</v>
      </c>
      <c r="C45" s="252">
        <f>+C15</f>
        <v>0</v>
      </c>
      <c r="D45" s="252"/>
      <c r="E45" s="263"/>
      <c r="F45" s="263"/>
      <c r="G45" s="263"/>
      <c r="H45" s="263"/>
      <c r="I45" s="267"/>
      <c r="J45" s="267"/>
      <c r="K45" s="267"/>
      <c r="L45" s="267"/>
      <c r="M45" s="267"/>
      <c r="N45" s="267"/>
      <c r="O45" s="267"/>
      <c r="P45" s="267"/>
      <c r="Q45" s="267"/>
      <c r="R45" s="267"/>
      <c r="S45" s="267"/>
      <c r="T45" s="267"/>
      <c r="U45" s="249">
        <f>SUM(C45:T45)</f>
        <v>0</v>
      </c>
      <c r="V45" s="249"/>
      <c r="W45" s="249"/>
      <c r="X45" s="248"/>
      <c r="Y45" s="247"/>
      <c r="Z45" s="246"/>
      <c r="AA45" s="246"/>
    </row>
    <row r="46" spans="1:27" x14ac:dyDescent="0.25">
      <c r="A46" s="244">
        <f>A45</f>
        <v>2008</v>
      </c>
      <c r="B46" s="265" t="s">
        <v>316</v>
      </c>
      <c r="C46" s="223">
        <f>+C16</f>
        <v>0</v>
      </c>
      <c r="D46" s="223"/>
      <c r="E46" s="262"/>
      <c r="F46" s="262"/>
      <c r="G46" s="262"/>
      <c r="H46" s="262"/>
      <c r="I46" s="265"/>
      <c r="J46" s="265"/>
      <c r="K46" s="265"/>
      <c r="L46" s="265"/>
      <c r="M46" s="265"/>
      <c r="N46" s="265"/>
      <c r="O46" s="265"/>
      <c r="P46" s="265"/>
      <c r="Q46" s="265"/>
      <c r="R46" s="265"/>
      <c r="S46" s="265"/>
      <c r="T46" s="265"/>
      <c r="U46" s="239">
        <f>SUM(C46:T46)</f>
        <v>0</v>
      </c>
      <c r="V46" s="239"/>
      <c r="W46" s="239"/>
      <c r="X46" s="238"/>
      <c r="Y46" s="237"/>
      <c r="Z46" s="236"/>
      <c r="AA46" s="236"/>
    </row>
    <row r="47" spans="1:27" x14ac:dyDescent="0.25">
      <c r="A47" s="244">
        <f>A46</f>
        <v>2008</v>
      </c>
      <c r="B47" s="265" t="s">
        <v>315</v>
      </c>
      <c r="C47" s="223">
        <f>+C17</f>
        <v>0</v>
      </c>
      <c r="D47" s="223"/>
      <c r="E47" s="262"/>
      <c r="F47" s="262"/>
      <c r="G47" s="262"/>
      <c r="H47" s="262"/>
      <c r="I47" s="265"/>
      <c r="J47" s="265"/>
      <c r="K47" s="265"/>
      <c r="L47" s="265"/>
      <c r="M47" s="265"/>
      <c r="N47" s="265"/>
      <c r="O47" s="265"/>
      <c r="P47" s="265"/>
      <c r="Q47" s="265"/>
      <c r="R47" s="265"/>
      <c r="S47" s="265"/>
      <c r="T47" s="265"/>
      <c r="U47" s="239">
        <f>SUM(C47:T47)</f>
        <v>0</v>
      </c>
      <c r="V47" s="239"/>
      <c r="W47" s="239"/>
      <c r="X47" s="238"/>
      <c r="Y47" s="237"/>
      <c r="Z47" s="236"/>
      <c r="AA47" s="236"/>
    </row>
    <row r="48" spans="1:27" x14ac:dyDescent="0.25">
      <c r="A48" s="244">
        <f>A47</f>
        <v>2008</v>
      </c>
      <c r="B48" s="265" t="s">
        <v>314</v>
      </c>
      <c r="C48" s="223">
        <f>+C18</f>
        <v>0</v>
      </c>
      <c r="D48" s="223"/>
      <c r="E48" s="262"/>
      <c r="F48" s="262"/>
      <c r="G48" s="265"/>
      <c r="H48" s="265"/>
      <c r="I48" s="265"/>
      <c r="J48" s="265"/>
      <c r="K48" s="265"/>
      <c r="L48" s="265"/>
      <c r="M48" s="265"/>
      <c r="N48" s="265"/>
      <c r="O48" s="265"/>
      <c r="P48" s="265"/>
      <c r="Q48" s="265"/>
      <c r="R48" s="265"/>
      <c r="S48" s="265"/>
      <c r="T48" s="265"/>
      <c r="U48" s="239">
        <f>SUM(C48:T48)</f>
        <v>0</v>
      </c>
      <c r="V48" s="239"/>
      <c r="W48" s="239"/>
      <c r="X48" s="238"/>
      <c r="Y48" s="237"/>
      <c r="Z48" s="236"/>
      <c r="AA48" s="236"/>
    </row>
    <row r="49" spans="1:27" x14ac:dyDescent="0.25">
      <c r="A49" s="244">
        <f>A48</f>
        <v>2008</v>
      </c>
      <c r="B49" s="265" t="s">
        <v>313</v>
      </c>
      <c r="C49" s="223">
        <f>+C19</f>
        <v>0</v>
      </c>
      <c r="D49" s="223"/>
      <c r="E49" s="262"/>
      <c r="F49" s="262"/>
      <c r="G49" s="265"/>
      <c r="H49" s="265"/>
      <c r="I49" s="265"/>
      <c r="J49" s="265"/>
      <c r="K49" s="265"/>
      <c r="L49" s="265"/>
      <c r="M49" s="265"/>
      <c r="N49" s="265"/>
      <c r="O49" s="265"/>
      <c r="P49" s="265"/>
      <c r="Q49" s="265"/>
      <c r="R49" s="265"/>
      <c r="S49" s="265"/>
      <c r="T49" s="265"/>
      <c r="U49" s="239">
        <f>SUM(C49:T49)</f>
        <v>0</v>
      </c>
      <c r="V49" s="239"/>
      <c r="W49" s="239"/>
      <c r="X49" s="238"/>
      <c r="Y49" s="237"/>
      <c r="Z49" s="236"/>
      <c r="AA49" s="236"/>
    </row>
    <row r="50" spans="1:27" x14ac:dyDescent="0.25">
      <c r="A50" s="244">
        <f>A49</f>
        <v>2008</v>
      </c>
      <c r="B50" s="265" t="s">
        <v>312</v>
      </c>
      <c r="C50" s="223">
        <f>+C20</f>
        <v>0</v>
      </c>
      <c r="D50" s="223"/>
      <c r="E50" s="262"/>
      <c r="F50" s="262"/>
      <c r="G50" s="265"/>
      <c r="H50" s="265"/>
      <c r="I50" s="265"/>
      <c r="J50" s="265"/>
      <c r="K50" s="265"/>
      <c r="L50" s="265"/>
      <c r="M50" s="265"/>
      <c r="N50" s="265"/>
      <c r="O50" s="265"/>
      <c r="P50" s="265"/>
      <c r="Q50" s="265"/>
      <c r="R50" s="265"/>
      <c r="S50" s="265"/>
      <c r="T50" s="265"/>
      <c r="U50" s="239">
        <f>SUM(C50:T50)</f>
        <v>0</v>
      </c>
      <c r="V50" s="239"/>
      <c r="W50" s="239"/>
      <c r="X50" s="238"/>
      <c r="Y50" s="237"/>
      <c r="Z50" s="236"/>
      <c r="AA50" s="236"/>
    </row>
    <row r="51" spans="1:27" x14ac:dyDescent="0.25">
      <c r="A51" s="244">
        <f>A50</f>
        <v>2008</v>
      </c>
      <c r="B51" s="265" t="s">
        <v>311</v>
      </c>
      <c r="C51" s="223">
        <f>+C21</f>
        <v>0</v>
      </c>
      <c r="D51" s="223"/>
      <c r="E51" s="262"/>
      <c r="F51" s="262"/>
      <c r="G51" s="265"/>
      <c r="H51" s="265"/>
      <c r="I51" s="265"/>
      <c r="J51" s="265"/>
      <c r="K51" s="265"/>
      <c r="L51" s="265"/>
      <c r="M51" s="265"/>
      <c r="N51" s="265"/>
      <c r="O51" s="265"/>
      <c r="P51" s="265"/>
      <c r="Q51" s="265"/>
      <c r="R51" s="265"/>
      <c r="S51" s="265"/>
      <c r="T51" s="265"/>
      <c r="U51" s="239">
        <f>SUM(C51:T51)</f>
        <v>0</v>
      </c>
      <c r="V51" s="239"/>
      <c r="W51" s="239"/>
      <c r="X51" s="238"/>
      <c r="Y51" s="237"/>
      <c r="Z51" s="236"/>
      <c r="AA51" s="236"/>
    </row>
    <row r="52" spans="1:27" x14ac:dyDescent="0.25">
      <c r="A52" s="244">
        <f>A51</f>
        <v>2008</v>
      </c>
      <c r="B52" s="265" t="s">
        <v>310</v>
      </c>
      <c r="C52" s="223">
        <f>+C22</f>
        <v>0</v>
      </c>
      <c r="D52" s="223"/>
      <c r="E52" s="262"/>
      <c r="F52" s="262"/>
      <c r="G52" s="265"/>
      <c r="H52" s="265"/>
      <c r="I52" s="265"/>
      <c r="J52" s="265"/>
      <c r="K52" s="265"/>
      <c r="L52" s="265"/>
      <c r="M52" s="265"/>
      <c r="N52" s="265"/>
      <c r="O52" s="265"/>
      <c r="P52" s="265"/>
      <c r="Q52" s="265"/>
      <c r="R52" s="265"/>
      <c r="S52" s="265"/>
      <c r="T52" s="265"/>
      <c r="U52" s="239">
        <f>SUM(C52:T52)</f>
        <v>0</v>
      </c>
      <c r="V52" s="239"/>
      <c r="W52" s="239"/>
      <c r="X52" s="238"/>
      <c r="Y52" s="237"/>
      <c r="Z52" s="236"/>
      <c r="AA52" s="236"/>
    </row>
    <row r="53" spans="1:27" x14ac:dyDescent="0.25">
      <c r="A53" s="244">
        <f>A52</f>
        <v>2008</v>
      </c>
      <c r="B53" s="265" t="s">
        <v>309</v>
      </c>
      <c r="C53" s="223">
        <f>+C23</f>
        <v>0</v>
      </c>
      <c r="D53" s="223"/>
      <c r="E53" s="262"/>
      <c r="F53" s="262"/>
      <c r="G53" s="265"/>
      <c r="H53" s="265"/>
      <c r="I53" s="265"/>
      <c r="J53" s="265"/>
      <c r="K53" s="265"/>
      <c r="L53" s="265"/>
      <c r="M53" s="265"/>
      <c r="N53" s="265"/>
      <c r="O53" s="265"/>
      <c r="P53" s="265"/>
      <c r="Q53" s="265"/>
      <c r="R53" s="265"/>
      <c r="S53" s="265"/>
      <c r="T53" s="265"/>
      <c r="U53" s="239">
        <f>SUM(C53:T53)</f>
        <v>0</v>
      </c>
      <c r="V53" s="239"/>
      <c r="W53" s="239"/>
      <c r="X53" s="238"/>
      <c r="Y53" s="237"/>
      <c r="Z53" s="236"/>
      <c r="AA53" s="236"/>
    </row>
    <row r="54" spans="1:27" x14ac:dyDescent="0.25">
      <c r="A54" s="244">
        <f>A53</f>
        <v>2008</v>
      </c>
      <c r="B54" s="265" t="s">
        <v>308</v>
      </c>
      <c r="C54" s="223">
        <f>+C24</f>
        <v>0</v>
      </c>
      <c r="D54" s="265"/>
      <c r="E54" s="262"/>
      <c r="F54" s="262"/>
      <c r="G54" s="265"/>
      <c r="H54" s="265"/>
      <c r="I54" s="265"/>
      <c r="J54" s="265"/>
      <c r="K54" s="265"/>
      <c r="L54" s="265"/>
      <c r="M54" s="265"/>
      <c r="N54" s="265"/>
      <c r="O54" s="265"/>
      <c r="P54" s="265"/>
      <c r="Q54" s="265"/>
      <c r="R54" s="265"/>
      <c r="S54" s="265"/>
      <c r="T54" s="265"/>
      <c r="U54" s="239">
        <f>SUM(C54:T54)</f>
        <v>0</v>
      </c>
      <c r="V54" s="239"/>
      <c r="W54" s="239"/>
      <c r="X54" s="238"/>
      <c r="Y54" s="237"/>
      <c r="Z54" s="236"/>
      <c r="AA54" s="236"/>
    </row>
    <row r="55" spans="1:27" x14ac:dyDescent="0.25">
      <c r="A55" s="244">
        <f>A54</f>
        <v>2008</v>
      </c>
      <c r="B55" s="265" t="s">
        <v>307</v>
      </c>
      <c r="C55" s="223">
        <f>+C25</f>
        <v>0</v>
      </c>
      <c r="D55" s="242"/>
      <c r="E55" s="265"/>
      <c r="F55" s="265"/>
      <c r="G55" s="265"/>
      <c r="H55" s="265"/>
      <c r="I55" s="265"/>
      <c r="J55" s="265"/>
      <c r="K55" s="265"/>
      <c r="L55" s="265"/>
      <c r="M55" s="265"/>
      <c r="N55" s="265"/>
      <c r="O55" s="265"/>
      <c r="P55" s="265"/>
      <c r="Q55" s="265"/>
      <c r="R55" s="265"/>
      <c r="S55" s="265"/>
      <c r="T55" s="265"/>
      <c r="U55" s="239">
        <f>SUM(C55:T55)</f>
        <v>0</v>
      </c>
      <c r="V55" s="239"/>
      <c r="W55" s="239"/>
      <c r="X55" s="238"/>
      <c r="Y55" s="237"/>
      <c r="Z55" s="236"/>
      <c r="AA55" s="236"/>
    </row>
    <row r="56" spans="1:27" x14ac:dyDescent="0.25">
      <c r="A56" s="235">
        <f>A55</f>
        <v>2008</v>
      </c>
      <c r="B56" s="268" t="s">
        <v>306</v>
      </c>
      <c r="C56" s="178">
        <f>+C26</f>
        <v>0</v>
      </c>
      <c r="D56" s="177"/>
      <c r="E56" s="268"/>
      <c r="F56" s="268"/>
      <c r="G56" s="268"/>
      <c r="H56" s="268"/>
      <c r="I56" s="268"/>
      <c r="J56" s="268"/>
      <c r="K56" s="268"/>
      <c r="L56" s="268"/>
      <c r="M56" s="268"/>
      <c r="N56" s="268"/>
      <c r="O56" s="268"/>
      <c r="P56" s="268"/>
      <c r="Q56" s="268"/>
      <c r="R56" s="268"/>
      <c r="S56" s="268"/>
      <c r="T56" s="268"/>
      <c r="U56" s="231">
        <f>SUM(C56:T56)</f>
        <v>0</v>
      </c>
      <c r="V56" s="231"/>
      <c r="W56" s="231"/>
      <c r="X56" s="232"/>
      <c r="Y56" s="231">
        <f>SUM(X45:X56)</f>
        <v>0</v>
      </c>
      <c r="Z56" s="230"/>
      <c r="AA56" s="230"/>
    </row>
    <row r="57" spans="1:27" x14ac:dyDescent="0.25">
      <c r="A57" s="256">
        <f>A56+1</f>
        <v>2009</v>
      </c>
      <c r="B57" s="255" t="s">
        <v>317</v>
      </c>
      <c r="C57" s="252">
        <f>+C27</f>
        <v>0</v>
      </c>
      <c r="D57" s="254">
        <f>+D15</f>
        <v>0</v>
      </c>
      <c r="E57" s="267"/>
      <c r="F57" s="267"/>
      <c r="G57" s="267"/>
      <c r="H57" s="267"/>
      <c r="I57" s="267"/>
      <c r="J57" s="267"/>
      <c r="K57" s="267"/>
      <c r="L57" s="267"/>
      <c r="M57" s="267"/>
      <c r="N57" s="267"/>
      <c r="O57" s="267"/>
      <c r="P57" s="267"/>
      <c r="Q57" s="267"/>
      <c r="R57" s="267"/>
      <c r="S57" s="267"/>
      <c r="T57" s="266"/>
      <c r="U57" s="249">
        <f>SUM(C57:T57)</f>
        <v>0</v>
      </c>
      <c r="V57" s="249">
        <f>C27-C15+D15</f>
        <v>0</v>
      </c>
      <c r="W57" s="249">
        <f>V57+W45</f>
        <v>0</v>
      </c>
      <c r="X57" s="248">
        <f>AVERAGE(V52:V63)/1000</f>
        <v>0</v>
      </c>
      <c r="Y57" s="247"/>
      <c r="Z57" s="246"/>
      <c r="AA57" s="246"/>
    </row>
    <row r="58" spans="1:27" x14ac:dyDescent="0.25">
      <c r="A58" s="244">
        <f>A57</f>
        <v>2009</v>
      </c>
      <c r="B58" s="243" t="s">
        <v>316</v>
      </c>
      <c r="C58" s="245">
        <f>C57</f>
        <v>0</v>
      </c>
      <c r="D58" s="242">
        <f>+D16</f>
        <v>0</v>
      </c>
      <c r="E58" s="265"/>
      <c r="F58" s="265"/>
      <c r="G58" s="265"/>
      <c r="H58" s="265"/>
      <c r="I58" s="265"/>
      <c r="J58" s="265"/>
      <c r="K58" s="265"/>
      <c r="L58" s="265"/>
      <c r="M58" s="265"/>
      <c r="N58" s="265"/>
      <c r="O58" s="265"/>
      <c r="P58" s="265"/>
      <c r="Q58" s="265"/>
      <c r="R58" s="265"/>
      <c r="S58" s="265"/>
      <c r="T58" s="264"/>
      <c r="U58" s="239">
        <f>SUM(C58:T58)</f>
        <v>0</v>
      </c>
      <c r="V58" s="239">
        <f>C28-C16+D16</f>
        <v>0</v>
      </c>
      <c r="W58" s="239">
        <f>V58+W46</f>
        <v>0</v>
      </c>
      <c r="X58" s="238">
        <f>AVERAGE(V53:V64)/1000</f>
        <v>0</v>
      </c>
      <c r="Y58" s="237"/>
      <c r="Z58" s="236"/>
      <c r="AA58" s="236"/>
    </row>
    <row r="59" spans="1:27" x14ac:dyDescent="0.25">
      <c r="A59" s="244">
        <f>A58</f>
        <v>2009</v>
      </c>
      <c r="B59" s="243" t="s">
        <v>315</v>
      </c>
      <c r="C59" s="223">
        <f>C58</f>
        <v>0</v>
      </c>
      <c r="D59" s="242">
        <f>+D17</f>
        <v>0</v>
      </c>
      <c r="E59" s="265"/>
      <c r="F59" s="265"/>
      <c r="G59" s="265"/>
      <c r="H59" s="265"/>
      <c r="I59" s="265"/>
      <c r="J59" s="265"/>
      <c r="K59" s="265"/>
      <c r="L59" s="265"/>
      <c r="M59" s="265"/>
      <c r="N59" s="265"/>
      <c r="O59" s="265"/>
      <c r="P59" s="265"/>
      <c r="Q59" s="265"/>
      <c r="R59" s="265"/>
      <c r="S59" s="265"/>
      <c r="T59" s="264"/>
      <c r="U59" s="239">
        <f>SUM(C59:T59)</f>
        <v>0</v>
      </c>
      <c r="V59" s="239">
        <f>C29-C17+D17</f>
        <v>0</v>
      </c>
      <c r="W59" s="239">
        <f>V59+W47</f>
        <v>0</v>
      </c>
      <c r="X59" s="238">
        <f>AVERAGE(V54:V65)/1000</f>
        <v>0</v>
      </c>
      <c r="Y59" s="237"/>
      <c r="Z59" s="236"/>
      <c r="AA59" s="236"/>
    </row>
    <row r="60" spans="1:27" x14ac:dyDescent="0.25">
      <c r="A60" s="244">
        <f>A59</f>
        <v>2009</v>
      </c>
      <c r="B60" s="243" t="s">
        <v>314</v>
      </c>
      <c r="C60" s="223">
        <f>C59</f>
        <v>0</v>
      </c>
      <c r="D60" s="242">
        <f>+D18</f>
        <v>0</v>
      </c>
      <c r="E60" s="265"/>
      <c r="F60" s="265"/>
      <c r="G60" s="265"/>
      <c r="H60" s="265"/>
      <c r="I60" s="265"/>
      <c r="J60" s="265"/>
      <c r="K60" s="265"/>
      <c r="L60" s="265"/>
      <c r="M60" s="265"/>
      <c r="N60" s="265"/>
      <c r="O60" s="265"/>
      <c r="P60" s="265"/>
      <c r="Q60" s="265"/>
      <c r="R60" s="265"/>
      <c r="S60" s="265"/>
      <c r="T60" s="264"/>
      <c r="U60" s="239">
        <f>SUM(C60:T60)</f>
        <v>0</v>
      </c>
      <c r="V60" s="239">
        <f>C30-C18+D18</f>
        <v>0</v>
      </c>
      <c r="W60" s="239">
        <f>V60+W48</f>
        <v>0</v>
      </c>
      <c r="X60" s="238">
        <f>AVERAGE(V55:V66)/1000</f>
        <v>0</v>
      </c>
      <c r="Y60" s="237"/>
      <c r="Z60" s="236"/>
      <c r="AA60" s="236"/>
    </row>
    <row r="61" spans="1:27" x14ac:dyDescent="0.25">
      <c r="A61" s="244">
        <f>A60</f>
        <v>2009</v>
      </c>
      <c r="B61" s="243" t="s">
        <v>313</v>
      </c>
      <c r="C61" s="223">
        <f>C60</f>
        <v>0</v>
      </c>
      <c r="D61" s="242">
        <f>+D19</f>
        <v>0</v>
      </c>
      <c r="E61" s="265"/>
      <c r="F61" s="265"/>
      <c r="G61" s="265"/>
      <c r="H61" s="265"/>
      <c r="I61" s="265"/>
      <c r="J61" s="265"/>
      <c r="K61" s="265"/>
      <c r="L61" s="265"/>
      <c r="M61" s="265"/>
      <c r="N61" s="265"/>
      <c r="O61" s="265"/>
      <c r="P61" s="265"/>
      <c r="Q61" s="265"/>
      <c r="R61" s="265"/>
      <c r="S61" s="265"/>
      <c r="T61" s="264"/>
      <c r="U61" s="239">
        <f>SUM(C61:T61)</f>
        <v>0</v>
      </c>
      <c r="V61" s="239">
        <f>C31-C19+D19</f>
        <v>0</v>
      </c>
      <c r="W61" s="239">
        <f>V61+W49</f>
        <v>0</v>
      </c>
      <c r="X61" s="238">
        <f>AVERAGE(V56:V67)/1000</f>
        <v>0</v>
      </c>
      <c r="Y61" s="237"/>
      <c r="Z61" s="236"/>
      <c r="AA61" s="236"/>
    </row>
    <row r="62" spans="1:27" x14ac:dyDescent="0.25">
      <c r="A62" s="244">
        <f>A61</f>
        <v>2009</v>
      </c>
      <c r="B62" s="243" t="s">
        <v>312</v>
      </c>
      <c r="C62" s="223">
        <f>C61</f>
        <v>0</v>
      </c>
      <c r="D62" s="242">
        <f>+D20</f>
        <v>0</v>
      </c>
      <c r="E62" s="265"/>
      <c r="F62" s="265"/>
      <c r="G62" s="265"/>
      <c r="H62" s="265"/>
      <c r="I62" s="265"/>
      <c r="J62" s="265"/>
      <c r="K62" s="265"/>
      <c r="L62" s="265"/>
      <c r="M62" s="265"/>
      <c r="N62" s="265"/>
      <c r="O62" s="265"/>
      <c r="P62" s="265"/>
      <c r="Q62" s="265"/>
      <c r="R62" s="265"/>
      <c r="S62" s="265"/>
      <c r="T62" s="264"/>
      <c r="U62" s="239">
        <f>SUM(C62:T62)</f>
        <v>0</v>
      </c>
      <c r="V62" s="239">
        <f>C32-C20+D20</f>
        <v>0</v>
      </c>
      <c r="W62" s="239">
        <f>V62+W50</f>
        <v>0</v>
      </c>
      <c r="X62" s="238">
        <f>AVERAGE(V57:V68)/1000</f>
        <v>0</v>
      </c>
      <c r="Y62" s="237"/>
      <c r="Z62" s="236"/>
      <c r="AA62" s="236"/>
    </row>
    <row r="63" spans="1:27" x14ac:dyDescent="0.25">
      <c r="A63" s="244">
        <f>A62</f>
        <v>2009</v>
      </c>
      <c r="B63" s="243" t="s">
        <v>311</v>
      </c>
      <c r="C63" s="223">
        <f>C62</f>
        <v>0</v>
      </c>
      <c r="D63" s="242">
        <f>+D21</f>
        <v>0</v>
      </c>
      <c r="E63" s="265"/>
      <c r="F63" s="265"/>
      <c r="G63" s="265"/>
      <c r="H63" s="265"/>
      <c r="I63" s="265"/>
      <c r="J63" s="265"/>
      <c r="K63" s="265"/>
      <c r="L63" s="265"/>
      <c r="M63" s="265"/>
      <c r="N63" s="265"/>
      <c r="O63" s="265"/>
      <c r="P63" s="265"/>
      <c r="Q63" s="265"/>
      <c r="R63" s="265"/>
      <c r="S63" s="265"/>
      <c r="T63" s="264"/>
      <c r="U63" s="239">
        <f>SUM(C63:T63)</f>
        <v>0</v>
      </c>
      <c r="V63" s="239">
        <f>C33-C21+D21</f>
        <v>0</v>
      </c>
      <c r="W63" s="239">
        <f>V63+W51</f>
        <v>0</v>
      </c>
      <c r="X63" s="238">
        <f>AVERAGE(V58:V69)/1000</f>
        <v>0</v>
      </c>
      <c r="Y63" s="237"/>
      <c r="Z63" s="236"/>
      <c r="AA63" s="236"/>
    </row>
    <row r="64" spans="1:27" x14ac:dyDescent="0.25">
      <c r="A64" s="244">
        <f>A63</f>
        <v>2009</v>
      </c>
      <c r="B64" s="243" t="s">
        <v>310</v>
      </c>
      <c r="C64" s="223">
        <f>C63</f>
        <v>0</v>
      </c>
      <c r="D64" s="242">
        <f>+D22</f>
        <v>0</v>
      </c>
      <c r="E64" s="265"/>
      <c r="F64" s="265"/>
      <c r="G64" s="265"/>
      <c r="H64" s="265"/>
      <c r="I64" s="265"/>
      <c r="J64" s="265"/>
      <c r="K64" s="265"/>
      <c r="L64" s="265"/>
      <c r="M64" s="265"/>
      <c r="N64" s="265"/>
      <c r="O64" s="265"/>
      <c r="P64" s="265"/>
      <c r="Q64" s="265"/>
      <c r="R64" s="265"/>
      <c r="S64" s="265"/>
      <c r="T64" s="264"/>
      <c r="U64" s="239">
        <f>SUM(C64:T64)</f>
        <v>0</v>
      </c>
      <c r="V64" s="239">
        <f>C34-C22+D22</f>
        <v>0</v>
      </c>
      <c r="W64" s="239">
        <f>V64+W52</f>
        <v>0</v>
      </c>
      <c r="X64" s="238">
        <f>AVERAGE(V59:V70)/1000</f>
        <v>0</v>
      </c>
      <c r="Y64" s="237"/>
      <c r="Z64" s="236"/>
      <c r="AA64" s="236"/>
    </row>
    <row r="65" spans="1:27" x14ac:dyDescent="0.25">
      <c r="A65" s="244">
        <f>A64</f>
        <v>2009</v>
      </c>
      <c r="B65" s="243" t="s">
        <v>309</v>
      </c>
      <c r="C65" s="223">
        <f>C64</f>
        <v>0</v>
      </c>
      <c r="D65" s="242">
        <f>+D23</f>
        <v>0</v>
      </c>
      <c r="E65" s="265"/>
      <c r="F65" s="265"/>
      <c r="G65" s="265"/>
      <c r="H65" s="265"/>
      <c r="I65" s="265"/>
      <c r="J65" s="265"/>
      <c r="K65" s="265"/>
      <c r="L65" s="265"/>
      <c r="M65" s="265"/>
      <c r="N65" s="265"/>
      <c r="O65" s="265"/>
      <c r="P65" s="265"/>
      <c r="Q65" s="265"/>
      <c r="R65" s="265"/>
      <c r="S65" s="265"/>
      <c r="T65" s="264"/>
      <c r="U65" s="239">
        <f>SUM(C65:T65)</f>
        <v>0</v>
      </c>
      <c r="V65" s="239">
        <f>C35-C23+D23</f>
        <v>0</v>
      </c>
      <c r="W65" s="239">
        <f>V65+W53</f>
        <v>0</v>
      </c>
      <c r="X65" s="238">
        <f>AVERAGE(V60:V71)/1000</f>
        <v>0</v>
      </c>
      <c r="Y65" s="237"/>
      <c r="Z65" s="236"/>
      <c r="AA65" s="236"/>
    </row>
    <row r="66" spans="1:27" x14ac:dyDescent="0.25">
      <c r="A66" s="244">
        <f>A65</f>
        <v>2009</v>
      </c>
      <c r="B66" s="243" t="s">
        <v>308</v>
      </c>
      <c r="C66" s="223">
        <f>C65</f>
        <v>0</v>
      </c>
      <c r="D66" s="242">
        <f>+D24</f>
        <v>0</v>
      </c>
      <c r="E66" s="265"/>
      <c r="F66" s="265"/>
      <c r="G66" s="265"/>
      <c r="H66" s="265"/>
      <c r="I66" s="265"/>
      <c r="J66" s="265"/>
      <c r="K66" s="265"/>
      <c r="L66" s="265"/>
      <c r="M66" s="265"/>
      <c r="N66" s="265"/>
      <c r="O66" s="265"/>
      <c r="P66" s="265"/>
      <c r="Q66" s="265"/>
      <c r="R66" s="265"/>
      <c r="S66" s="265"/>
      <c r="T66" s="264"/>
      <c r="U66" s="239">
        <f>SUM(C66:T66)</f>
        <v>0</v>
      </c>
      <c r="V66" s="239">
        <f>C36-C24+D24</f>
        <v>0</v>
      </c>
      <c r="W66" s="239">
        <f>V66+W54</f>
        <v>0</v>
      </c>
      <c r="X66" s="238">
        <f>AVERAGE(V61:V72)/1000</f>
        <v>0</v>
      </c>
      <c r="Y66" s="237"/>
      <c r="Z66" s="236"/>
      <c r="AA66" s="236"/>
    </row>
    <row r="67" spans="1:27" x14ac:dyDescent="0.25">
      <c r="A67" s="244">
        <f>A66</f>
        <v>2009</v>
      </c>
      <c r="B67" s="243" t="s">
        <v>307</v>
      </c>
      <c r="C67" s="223">
        <f>C66</f>
        <v>0</v>
      </c>
      <c r="D67" s="242">
        <f>+D25</f>
        <v>0</v>
      </c>
      <c r="E67" s="265"/>
      <c r="F67" s="265"/>
      <c r="G67" s="265"/>
      <c r="H67" s="265"/>
      <c r="I67" s="265"/>
      <c r="J67" s="265"/>
      <c r="K67" s="265"/>
      <c r="L67" s="265"/>
      <c r="M67" s="265"/>
      <c r="N67" s="265"/>
      <c r="O67" s="265"/>
      <c r="P67" s="265"/>
      <c r="Q67" s="265"/>
      <c r="R67" s="265"/>
      <c r="S67" s="265"/>
      <c r="T67" s="264"/>
      <c r="U67" s="239">
        <f>SUM(C67:T67)</f>
        <v>0</v>
      </c>
      <c r="V67" s="239">
        <f>C37-C25+D25</f>
        <v>0</v>
      </c>
      <c r="W67" s="239">
        <f>V67+W55</f>
        <v>0</v>
      </c>
      <c r="X67" s="238">
        <f>AVERAGE(V62:V73)/1000</f>
        <v>0</v>
      </c>
      <c r="Y67" s="237"/>
      <c r="Z67" s="236"/>
      <c r="AA67" s="236"/>
    </row>
    <row r="68" spans="1:27" x14ac:dyDescent="0.25">
      <c r="A68" s="235">
        <f>A67</f>
        <v>2009</v>
      </c>
      <c r="B68" s="234" t="s">
        <v>306</v>
      </c>
      <c r="C68" s="178">
        <f>C67</f>
        <v>0</v>
      </c>
      <c r="D68" s="177">
        <f>+D26</f>
        <v>0</v>
      </c>
      <c r="E68" s="268"/>
      <c r="F68" s="268"/>
      <c r="G68" s="268"/>
      <c r="H68" s="268"/>
      <c r="I68" s="268"/>
      <c r="J68" s="268"/>
      <c r="K68" s="268"/>
      <c r="L68" s="268"/>
      <c r="M68" s="268"/>
      <c r="N68" s="268"/>
      <c r="O68" s="268"/>
      <c r="P68" s="268"/>
      <c r="Q68" s="268"/>
      <c r="R68" s="268"/>
      <c r="S68" s="268"/>
      <c r="T68" s="270"/>
      <c r="U68" s="231">
        <f>SUM(C68:T68)</f>
        <v>0</v>
      </c>
      <c r="V68" s="231">
        <f>C38-C26+D26</f>
        <v>0</v>
      </c>
      <c r="W68" s="231">
        <f>V68+W56</f>
        <v>0</v>
      </c>
      <c r="X68" s="232">
        <f>AVERAGE(V63:V74)/1000</f>
        <v>0</v>
      </c>
      <c r="Y68" s="231">
        <f>SUM(X57:X68)</f>
        <v>0</v>
      </c>
      <c r="Z68" s="230"/>
      <c r="AA68" s="230"/>
    </row>
    <row r="69" spans="1:27" x14ac:dyDescent="0.25">
      <c r="A69" s="256">
        <f>A68+1</f>
        <v>2010</v>
      </c>
      <c r="B69" s="255" t="s">
        <v>317</v>
      </c>
      <c r="C69" s="252">
        <f>C68</f>
        <v>0</v>
      </c>
      <c r="D69" s="254">
        <f>+D27</f>
        <v>0</v>
      </c>
      <c r="E69" s="252">
        <f>+E15</f>
        <v>0</v>
      </c>
      <c r="F69" s="267"/>
      <c r="G69" s="267"/>
      <c r="H69" s="267"/>
      <c r="I69" s="267"/>
      <c r="J69" s="267"/>
      <c r="K69" s="267"/>
      <c r="L69" s="267"/>
      <c r="M69" s="267"/>
      <c r="N69" s="267"/>
      <c r="O69" s="267"/>
      <c r="P69" s="267"/>
      <c r="Q69" s="267"/>
      <c r="R69" s="267"/>
      <c r="S69" s="267"/>
      <c r="T69" s="267"/>
      <c r="U69" s="249">
        <f>SUM(C69:T69)</f>
        <v>0</v>
      </c>
      <c r="V69" s="249">
        <f>D27-D15+E15</f>
        <v>0</v>
      </c>
      <c r="W69" s="249">
        <f>V69+W57</f>
        <v>0</v>
      </c>
      <c r="X69" s="248">
        <f>AVERAGE(V64:V75)/1000</f>
        <v>0</v>
      </c>
      <c r="Y69" s="247"/>
      <c r="Z69" s="246"/>
      <c r="AA69" s="246"/>
    </row>
    <row r="70" spans="1:27" x14ac:dyDescent="0.25">
      <c r="A70" s="244">
        <f>A69</f>
        <v>2010</v>
      </c>
      <c r="B70" s="243" t="s">
        <v>316</v>
      </c>
      <c r="C70" s="223">
        <f>C69</f>
        <v>0</v>
      </c>
      <c r="D70" s="269">
        <f>D69</f>
        <v>0</v>
      </c>
      <c r="E70" s="223">
        <f>+E16</f>
        <v>0</v>
      </c>
      <c r="F70" s="265"/>
      <c r="G70" s="265"/>
      <c r="H70" s="265"/>
      <c r="I70" s="265"/>
      <c r="J70" s="265"/>
      <c r="K70" s="265"/>
      <c r="L70" s="265"/>
      <c r="M70" s="265"/>
      <c r="N70" s="265"/>
      <c r="O70" s="265"/>
      <c r="P70" s="265"/>
      <c r="Q70" s="265"/>
      <c r="R70" s="265"/>
      <c r="S70" s="265"/>
      <c r="T70" s="265"/>
      <c r="U70" s="239">
        <f>SUM(C70:T70)</f>
        <v>0</v>
      </c>
      <c r="V70" s="239">
        <f>D28-D16+E16</f>
        <v>0</v>
      </c>
      <c r="W70" s="239">
        <f>V70+W58</f>
        <v>0</v>
      </c>
      <c r="X70" s="238">
        <f>AVERAGE(V65:V76)/1000</f>
        <v>0</v>
      </c>
      <c r="Y70" s="237"/>
      <c r="Z70" s="236"/>
      <c r="AA70" s="236"/>
    </row>
    <row r="71" spans="1:27" x14ac:dyDescent="0.25">
      <c r="A71" s="244">
        <f>A70</f>
        <v>2010</v>
      </c>
      <c r="B71" s="243" t="s">
        <v>315</v>
      </c>
      <c r="C71" s="223">
        <f>C70</f>
        <v>0</v>
      </c>
      <c r="D71" s="242">
        <f>D70</f>
        <v>0</v>
      </c>
      <c r="E71" s="223">
        <f>+E17</f>
        <v>0</v>
      </c>
      <c r="F71" s="265"/>
      <c r="G71" s="265"/>
      <c r="H71" s="265"/>
      <c r="I71" s="265"/>
      <c r="J71" s="265"/>
      <c r="K71" s="265"/>
      <c r="L71" s="265"/>
      <c r="M71" s="265"/>
      <c r="N71" s="265"/>
      <c r="O71" s="265"/>
      <c r="P71" s="265"/>
      <c r="Q71" s="265"/>
      <c r="R71" s="265"/>
      <c r="S71" s="265"/>
      <c r="T71" s="265"/>
      <c r="U71" s="239">
        <f>SUM(C71:T71)</f>
        <v>0</v>
      </c>
      <c r="V71" s="239">
        <f>D29-D17+E17</f>
        <v>0</v>
      </c>
      <c r="W71" s="239">
        <f>V71+W59</f>
        <v>0</v>
      </c>
      <c r="X71" s="238">
        <f>AVERAGE(V66:V77)/1000</f>
        <v>0</v>
      </c>
      <c r="Y71" s="237"/>
      <c r="Z71" s="236"/>
      <c r="AA71" s="236"/>
    </row>
    <row r="72" spans="1:27" x14ac:dyDescent="0.25">
      <c r="A72" s="244">
        <f>A71</f>
        <v>2010</v>
      </c>
      <c r="B72" s="243" t="s">
        <v>314</v>
      </c>
      <c r="C72" s="223">
        <f>C71</f>
        <v>0</v>
      </c>
      <c r="D72" s="242">
        <f>D71</f>
        <v>0</v>
      </c>
      <c r="E72" s="223">
        <f>+E18</f>
        <v>0</v>
      </c>
      <c r="F72" s="265"/>
      <c r="G72" s="265"/>
      <c r="H72" s="265"/>
      <c r="I72" s="265"/>
      <c r="J72" s="265"/>
      <c r="K72" s="265"/>
      <c r="L72" s="265"/>
      <c r="M72" s="265"/>
      <c r="N72" s="265"/>
      <c r="O72" s="265"/>
      <c r="P72" s="265"/>
      <c r="Q72" s="265"/>
      <c r="R72" s="265"/>
      <c r="S72" s="265"/>
      <c r="T72" s="265"/>
      <c r="U72" s="239">
        <f>SUM(C72:T72)</f>
        <v>0</v>
      </c>
      <c r="V72" s="239">
        <f>D30-D18+E18</f>
        <v>0</v>
      </c>
      <c r="W72" s="239">
        <f>V72+W60</f>
        <v>0</v>
      </c>
      <c r="X72" s="238">
        <f>AVERAGE(V67:V78)/1000</f>
        <v>0</v>
      </c>
      <c r="Y72" s="237"/>
      <c r="Z72" s="236"/>
      <c r="AA72" s="236"/>
    </row>
    <row r="73" spans="1:27" x14ac:dyDescent="0.25">
      <c r="A73" s="244">
        <f>A72</f>
        <v>2010</v>
      </c>
      <c r="B73" s="243" t="s">
        <v>313</v>
      </c>
      <c r="C73" s="223">
        <f>C72</f>
        <v>0</v>
      </c>
      <c r="D73" s="242">
        <f>D72</f>
        <v>0</v>
      </c>
      <c r="E73" s="223">
        <f>+E19</f>
        <v>0</v>
      </c>
      <c r="F73" s="265"/>
      <c r="G73" s="265"/>
      <c r="H73" s="265"/>
      <c r="I73" s="265"/>
      <c r="J73" s="265"/>
      <c r="K73" s="265"/>
      <c r="L73" s="265"/>
      <c r="M73" s="265"/>
      <c r="N73" s="265"/>
      <c r="O73" s="265"/>
      <c r="P73" s="265"/>
      <c r="Q73" s="265"/>
      <c r="R73" s="265"/>
      <c r="S73" s="265"/>
      <c r="T73" s="265"/>
      <c r="U73" s="239">
        <f>SUM(C73:T73)</f>
        <v>0</v>
      </c>
      <c r="V73" s="239">
        <f>D31-D19+E19</f>
        <v>0</v>
      </c>
      <c r="W73" s="239">
        <f>V73+W61</f>
        <v>0</v>
      </c>
      <c r="X73" s="238">
        <f>AVERAGE(V68:V79)/1000</f>
        <v>0</v>
      </c>
      <c r="Y73" s="237"/>
      <c r="Z73" s="236"/>
      <c r="AA73" s="236"/>
    </row>
    <row r="74" spans="1:27" x14ac:dyDescent="0.25">
      <c r="A74" s="244">
        <f>A73</f>
        <v>2010</v>
      </c>
      <c r="B74" s="243" t="s">
        <v>312</v>
      </c>
      <c r="C74" s="223">
        <f>C73</f>
        <v>0</v>
      </c>
      <c r="D74" s="242">
        <f>D73</f>
        <v>0</v>
      </c>
      <c r="E74" s="223">
        <f>+E20</f>
        <v>0</v>
      </c>
      <c r="F74" s="265"/>
      <c r="G74" s="265"/>
      <c r="H74" s="265"/>
      <c r="I74" s="265"/>
      <c r="J74" s="265"/>
      <c r="K74" s="265"/>
      <c r="L74" s="265"/>
      <c r="M74" s="265"/>
      <c r="N74" s="265"/>
      <c r="O74" s="265"/>
      <c r="P74" s="265"/>
      <c r="Q74" s="265"/>
      <c r="R74" s="265"/>
      <c r="S74" s="265"/>
      <c r="T74" s="265"/>
      <c r="U74" s="239">
        <f>SUM(C74:T74)</f>
        <v>0</v>
      </c>
      <c r="V74" s="239">
        <f>D32-D20+E20</f>
        <v>0</v>
      </c>
      <c r="W74" s="239">
        <f>V74+W62</f>
        <v>0</v>
      </c>
      <c r="X74" s="238">
        <f>AVERAGE(V69:V80)/1000</f>
        <v>0</v>
      </c>
      <c r="Y74" s="237"/>
      <c r="Z74" s="236"/>
      <c r="AA74" s="236"/>
    </row>
    <row r="75" spans="1:27" x14ac:dyDescent="0.25">
      <c r="A75" s="244">
        <f>A74</f>
        <v>2010</v>
      </c>
      <c r="B75" s="243" t="s">
        <v>311</v>
      </c>
      <c r="C75" s="223">
        <f>C74</f>
        <v>0</v>
      </c>
      <c r="D75" s="242">
        <f>D74</f>
        <v>0</v>
      </c>
      <c r="E75" s="223">
        <f>+E21</f>
        <v>0</v>
      </c>
      <c r="F75" s="265"/>
      <c r="G75" s="265"/>
      <c r="H75" s="265"/>
      <c r="I75" s="265"/>
      <c r="J75" s="265"/>
      <c r="K75" s="265"/>
      <c r="L75" s="265"/>
      <c r="M75" s="265"/>
      <c r="N75" s="265"/>
      <c r="O75" s="265"/>
      <c r="P75" s="265"/>
      <c r="Q75" s="265"/>
      <c r="R75" s="265"/>
      <c r="S75" s="265"/>
      <c r="T75" s="265"/>
      <c r="U75" s="239">
        <f>SUM(C75:T75)</f>
        <v>0</v>
      </c>
      <c r="V75" s="239">
        <f>D33-D21+E21</f>
        <v>0</v>
      </c>
      <c r="W75" s="239">
        <f>V75+W63</f>
        <v>0</v>
      </c>
      <c r="X75" s="238">
        <f>AVERAGE(V70:V81)/1000</f>
        <v>4.910487891571834</v>
      </c>
      <c r="Y75" s="237"/>
      <c r="Z75" s="236"/>
      <c r="AA75" s="236"/>
    </row>
    <row r="76" spans="1:27" x14ac:dyDescent="0.25">
      <c r="A76" s="244">
        <f>A75</f>
        <v>2010</v>
      </c>
      <c r="B76" s="243" t="s">
        <v>310</v>
      </c>
      <c r="C76" s="223">
        <f>C75</f>
        <v>0</v>
      </c>
      <c r="D76" s="242">
        <f>D75</f>
        <v>0</v>
      </c>
      <c r="E76" s="223">
        <f>+E22</f>
        <v>0</v>
      </c>
      <c r="F76" s="265"/>
      <c r="G76" s="265"/>
      <c r="H76" s="265"/>
      <c r="I76" s="265"/>
      <c r="J76" s="265"/>
      <c r="K76" s="265"/>
      <c r="L76" s="265"/>
      <c r="M76" s="265"/>
      <c r="N76" s="265"/>
      <c r="O76" s="265"/>
      <c r="P76" s="265"/>
      <c r="Q76" s="265"/>
      <c r="R76" s="265"/>
      <c r="S76" s="265"/>
      <c r="T76" s="265"/>
      <c r="U76" s="239">
        <f>SUM(C76:T76)</f>
        <v>0</v>
      </c>
      <c r="V76" s="239">
        <f>D34-D22+E22</f>
        <v>0</v>
      </c>
      <c r="W76" s="239">
        <f>V76+W64</f>
        <v>0</v>
      </c>
      <c r="X76" s="238">
        <f>AVERAGE(V71:V82)/1000</f>
        <v>14.731463674715499</v>
      </c>
      <c r="Y76" s="237"/>
      <c r="Z76" s="236"/>
      <c r="AA76" s="236"/>
    </row>
    <row r="77" spans="1:27" x14ac:dyDescent="0.25">
      <c r="A77" s="244">
        <f>A76</f>
        <v>2010</v>
      </c>
      <c r="B77" s="243" t="s">
        <v>309</v>
      </c>
      <c r="C77" s="223">
        <f>C76</f>
        <v>0</v>
      </c>
      <c r="D77" s="242">
        <f>D76</f>
        <v>0</v>
      </c>
      <c r="E77" s="223">
        <f>+E23</f>
        <v>0</v>
      </c>
      <c r="F77" s="265"/>
      <c r="G77" s="265"/>
      <c r="H77" s="265"/>
      <c r="I77" s="265"/>
      <c r="J77" s="265"/>
      <c r="K77" s="265"/>
      <c r="L77" s="265"/>
      <c r="M77" s="265"/>
      <c r="N77" s="265"/>
      <c r="O77" s="265"/>
      <c r="P77" s="265"/>
      <c r="Q77" s="265"/>
      <c r="R77" s="265"/>
      <c r="S77" s="265"/>
      <c r="T77" s="265"/>
      <c r="U77" s="239">
        <f>SUM(C77:T77)</f>
        <v>0</v>
      </c>
      <c r="V77" s="239">
        <f>D35-D23+E23</f>
        <v>0</v>
      </c>
      <c r="W77" s="239">
        <f>V77+W65</f>
        <v>0</v>
      </c>
      <c r="X77" s="238">
        <f>AVERAGE(V72:V83)/1000</f>
        <v>29.462927349430998</v>
      </c>
      <c r="Y77" s="237"/>
      <c r="Z77" s="236"/>
      <c r="AA77" s="236"/>
    </row>
    <row r="78" spans="1:27" x14ac:dyDescent="0.25">
      <c r="A78" s="244">
        <f>A77</f>
        <v>2010</v>
      </c>
      <c r="B78" s="243" t="s">
        <v>308</v>
      </c>
      <c r="C78" s="223">
        <f>C77</f>
        <v>0</v>
      </c>
      <c r="D78" s="242">
        <f>D77</f>
        <v>0</v>
      </c>
      <c r="E78" s="223">
        <f>+E24</f>
        <v>0</v>
      </c>
      <c r="F78" s="265"/>
      <c r="G78" s="265"/>
      <c r="H78" s="265"/>
      <c r="I78" s="265"/>
      <c r="J78" s="265"/>
      <c r="K78" s="265"/>
      <c r="L78" s="265"/>
      <c r="M78" s="265"/>
      <c r="N78" s="265"/>
      <c r="O78" s="265"/>
      <c r="P78" s="265"/>
      <c r="Q78" s="265"/>
      <c r="R78" s="265"/>
      <c r="S78" s="265"/>
      <c r="T78" s="265"/>
      <c r="U78" s="239">
        <f>SUM(C78:T78)</f>
        <v>0</v>
      </c>
      <c r="V78" s="239">
        <f>D36-D24+E24</f>
        <v>0</v>
      </c>
      <c r="W78" s="239">
        <f>V78+W66</f>
        <v>0</v>
      </c>
      <c r="X78" s="238">
        <f>AVERAGE(V73:V84)/1000</f>
        <v>49.104878915718331</v>
      </c>
      <c r="Y78" s="237"/>
      <c r="Z78" s="236"/>
      <c r="AA78" s="236"/>
    </row>
    <row r="79" spans="1:27" x14ac:dyDescent="0.25">
      <c r="A79" s="244">
        <f>A78</f>
        <v>2010</v>
      </c>
      <c r="B79" s="243" t="s">
        <v>307</v>
      </c>
      <c r="C79" s="223">
        <f>C78</f>
        <v>0</v>
      </c>
      <c r="D79" s="242">
        <f>D78</f>
        <v>0</v>
      </c>
      <c r="E79" s="223">
        <f>+E25</f>
        <v>0</v>
      </c>
      <c r="F79" s="265"/>
      <c r="G79" s="265"/>
      <c r="H79" s="265"/>
      <c r="I79" s="265"/>
      <c r="J79" s="265"/>
      <c r="K79" s="265"/>
      <c r="L79" s="265"/>
      <c r="M79" s="265"/>
      <c r="N79" s="265"/>
      <c r="O79" s="265"/>
      <c r="P79" s="265"/>
      <c r="Q79" s="265"/>
      <c r="R79" s="265"/>
      <c r="S79" s="265"/>
      <c r="T79" s="265"/>
      <c r="U79" s="239">
        <f>SUM(C79:T79)</f>
        <v>0</v>
      </c>
      <c r="V79" s="239">
        <f>D37-D25+E25</f>
        <v>0</v>
      </c>
      <c r="W79" s="239">
        <f>V79+W67</f>
        <v>0</v>
      </c>
      <c r="X79" s="238">
        <f>AVERAGE(V74:V85)/1000</f>
        <v>73.657318373577496</v>
      </c>
      <c r="Y79" s="237"/>
      <c r="Z79" s="236"/>
      <c r="AA79" s="236"/>
    </row>
    <row r="80" spans="1:27" x14ac:dyDescent="0.25">
      <c r="A80" s="235">
        <f>A79</f>
        <v>2010</v>
      </c>
      <c r="B80" s="234" t="s">
        <v>306</v>
      </c>
      <c r="C80" s="178">
        <f>C79</f>
        <v>0</v>
      </c>
      <c r="D80" s="177">
        <f>D79</f>
        <v>0</v>
      </c>
      <c r="E80" s="178">
        <f>+E26</f>
        <v>0</v>
      </c>
      <c r="F80" s="268"/>
      <c r="G80" s="268"/>
      <c r="H80" s="268"/>
      <c r="I80" s="268"/>
      <c r="J80" s="268"/>
      <c r="K80" s="268"/>
      <c r="L80" s="268"/>
      <c r="M80" s="268"/>
      <c r="N80" s="268"/>
      <c r="O80" s="268"/>
      <c r="P80" s="268"/>
      <c r="Q80" s="268"/>
      <c r="R80" s="268"/>
      <c r="S80" s="268"/>
      <c r="T80" s="268"/>
      <c r="U80" s="231">
        <f>SUM(C80:T80)</f>
        <v>0</v>
      </c>
      <c r="V80" s="231">
        <f>D38-D26+E26</f>
        <v>0</v>
      </c>
      <c r="W80" s="231">
        <f>V80+W68</f>
        <v>0</v>
      </c>
      <c r="X80" s="232">
        <f>AVERAGE(V75:V86)/1000</f>
        <v>103.12024572300848</v>
      </c>
      <c r="Y80" s="231">
        <f>SUM(X69:X80)</f>
        <v>274.98732192802265</v>
      </c>
      <c r="Z80" s="230"/>
      <c r="AA80" s="230"/>
    </row>
    <row r="81" spans="1:27" x14ac:dyDescent="0.25">
      <c r="A81" s="256">
        <f>A80+1</f>
        <v>2011</v>
      </c>
      <c r="B81" s="255" t="s">
        <v>317</v>
      </c>
      <c r="C81" s="252">
        <f>C80</f>
        <v>0</v>
      </c>
      <c r="D81" s="254">
        <f>D80</f>
        <v>0</v>
      </c>
      <c r="E81" s="252">
        <f>+E27</f>
        <v>0</v>
      </c>
      <c r="F81" s="252">
        <f>+F15</f>
        <v>58925.854698862</v>
      </c>
      <c r="G81" s="267"/>
      <c r="H81" s="267"/>
      <c r="I81" s="267"/>
      <c r="J81" s="267"/>
      <c r="K81" s="267"/>
      <c r="L81" s="267"/>
      <c r="M81" s="267"/>
      <c r="N81" s="267"/>
      <c r="O81" s="267"/>
      <c r="P81" s="267"/>
      <c r="Q81" s="267"/>
      <c r="R81" s="267"/>
      <c r="S81" s="267"/>
      <c r="T81" s="266"/>
      <c r="U81" s="249">
        <f>SUM(C81:T81)</f>
        <v>58925.854698862</v>
      </c>
      <c r="V81" s="249">
        <f>E27-E15+F15</f>
        <v>58925.854698862</v>
      </c>
      <c r="W81" s="249">
        <f>V81+W69</f>
        <v>58925.854698862</v>
      </c>
      <c r="X81" s="248">
        <f>AVERAGE(V76:V87)/1000</f>
        <v>137.49366096401133</v>
      </c>
      <c r="Y81" s="247"/>
      <c r="Z81" s="246"/>
      <c r="AA81" s="246"/>
    </row>
    <row r="82" spans="1:27" x14ac:dyDescent="0.25">
      <c r="A82" s="244">
        <f>A81</f>
        <v>2011</v>
      </c>
      <c r="B82" s="243" t="s">
        <v>316</v>
      </c>
      <c r="C82" s="223">
        <f>C81</f>
        <v>0</v>
      </c>
      <c r="D82" s="242">
        <f>D81</f>
        <v>0</v>
      </c>
      <c r="E82" s="245">
        <f>E81</f>
        <v>0</v>
      </c>
      <c r="F82" s="223">
        <f>+F16</f>
        <v>117851.709397724</v>
      </c>
      <c r="G82" s="265"/>
      <c r="H82" s="265"/>
      <c r="I82" s="265"/>
      <c r="J82" s="265"/>
      <c r="K82" s="265"/>
      <c r="L82" s="265"/>
      <c r="M82" s="265"/>
      <c r="N82" s="265"/>
      <c r="O82" s="265"/>
      <c r="P82" s="265"/>
      <c r="Q82" s="265"/>
      <c r="R82" s="265"/>
      <c r="S82" s="265"/>
      <c r="T82" s="264"/>
      <c r="U82" s="239">
        <f>SUM(C82:T82)</f>
        <v>117851.709397724</v>
      </c>
      <c r="V82" s="239">
        <f>E28-E16+F16</f>
        <v>117851.709397724</v>
      </c>
      <c r="W82" s="239">
        <f>V82+W70</f>
        <v>117851.709397724</v>
      </c>
      <c r="X82" s="238">
        <f>AVERAGE(V77:V88)/1000</f>
        <v>176.77756409658599</v>
      </c>
      <c r="Y82" s="237"/>
      <c r="Z82" s="236"/>
      <c r="AA82" s="236"/>
    </row>
    <row r="83" spans="1:27" x14ac:dyDescent="0.25">
      <c r="A83" s="244">
        <f>A82</f>
        <v>2011</v>
      </c>
      <c r="B83" s="243" t="s">
        <v>315</v>
      </c>
      <c r="C83" s="223">
        <f>C82</f>
        <v>0</v>
      </c>
      <c r="D83" s="242">
        <f>D82</f>
        <v>0</v>
      </c>
      <c r="E83" s="223">
        <f>E82</f>
        <v>0</v>
      </c>
      <c r="F83" s="223">
        <f>+F17</f>
        <v>176777.56409658599</v>
      </c>
      <c r="G83" s="265"/>
      <c r="H83" s="265"/>
      <c r="I83" s="265"/>
      <c r="J83" s="265"/>
      <c r="K83" s="265"/>
      <c r="L83" s="265"/>
      <c r="M83" s="265"/>
      <c r="N83" s="265"/>
      <c r="O83" s="265"/>
      <c r="P83" s="265"/>
      <c r="Q83" s="265"/>
      <c r="R83" s="265"/>
      <c r="S83" s="265"/>
      <c r="T83" s="264"/>
      <c r="U83" s="239">
        <f>SUM(C83:T83)</f>
        <v>176777.56409658599</v>
      </c>
      <c r="V83" s="239">
        <f>E29-E17+F17</f>
        <v>176777.56409658599</v>
      </c>
      <c r="W83" s="239">
        <f>V83+W71</f>
        <v>176777.56409658599</v>
      </c>
      <c r="X83" s="238">
        <f>AVERAGE(V78:V89)/1000</f>
        <v>220.9719551207325</v>
      </c>
      <c r="Y83" s="237"/>
      <c r="Z83" s="236"/>
      <c r="AA83" s="236"/>
    </row>
    <row r="84" spans="1:27" x14ac:dyDescent="0.25">
      <c r="A84" s="244">
        <f>A83</f>
        <v>2011</v>
      </c>
      <c r="B84" s="243" t="s">
        <v>314</v>
      </c>
      <c r="C84" s="223">
        <f>C83</f>
        <v>0</v>
      </c>
      <c r="D84" s="242">
        <f>D83</f>
        <v>0</v>
      </c>
      <c r="E84" s="223">
        <f>E83</f>
        <v>0</v>
      </c>
      <c r="F84" s="223">
        <f>+F18</f>
        <v>235703.418795448</v>
      </c>
      <c r="G84" s="265"/>
      <c r="H84" s="265"/>
      <c r="I84" s="265"/>
      <c r="J84" s="265"/>
      <c r="K84" s="265"/>
      <c r="L84" s="265"/>
      <c r="M84" s="265"/>
      <c r="N84" s="265"/>
      <c r="O84" s="265"/>
      <c r="P84" s="265"/>
      <c r="Q84" s="265"/>
      <c r="R84" s="265"/>
      <c r="S84" s="265"/>
      <c r="T84" s="264"/>
      <c r="U84" s="239">
        <f>SUM(C84:T84)</f>
        <v>235703.418795448</v>
      </c>
      <c r="V84" s="239">
        <f>E30-E18+F18</f>
        <v>235703.418795448</v>
      </c>
      <c r="W84" s="239">
        <f>V84+W72</f>
        <v>235703.418795448</v>
      </c>
      <c r="X84" s="238">
        <f>AVERAGE(V79:V90)/1000</f>
        <v>270.0768340364508</v>
      </c>
      <c r="Y84" s="237"/>
      <c r="Z84" s="236"/>
      <c r="AA84" s="236"/>
    </row>
    <row r="85" spans="1:27" x14ac:dyDescent="0.25">
      <c r="A85" s="244">
        <f>A84</f>
        <v>2011</v>
      </c>
      <c r="B85" s="243" t="s">
        <v>313</v>
      </c>
      <c r="C85" s="223">
        <f>C84</f>
        <v>0</v>
      </c>
      <c r="D85" s="242">
        <f>D84</f>
        <v>0</v>
      </c>
      <c r="E85" s="223">
        <f>E84</f>
        <v>0</v>
      </c>
      <c r="F85" s="223">
        <f>+F19</f>
        <v>294629.27349430998</v>
      </c>
      <c r="G85" s="265"/>
      <c r="H85" s="265"/>
      <c r="I85" s="265"/>
      <c r="J85" s="265"/>
      <c r="K85" s="265"/>
      <c r="L85" s="265"/>
      <c r="M85" s="265"/>
      <c r="N85" s="265"/>
      <c r="O85" s="265"/>
      <c r="P85" s="265"/>
      <c r="Q85" s="265"/>
      <c r="R85" s="265"/>
      <c r="S85" s="265"/>
      <c r="T85" s="264"/>
      <c r="U85" s="239">
        <f>SUM(C85:T85)</f>
        <v>294629.27349430998</v>
      </c>
      <c r="V85" s="239">
        <f>E31-E19+F19</f>
        <v>294629.27349430998</v>
      </c>
      <c r="W85" s="239">
        <f>V85+W73</f>
        <v>294629.27349430998</v>
      </c>
      <c r="X85" s="238">
        <f>AVERAGE(V80:V91)/1000</f>
        <v>324.09220084374101</v>
      </c>
      <c r="Y85" s="237"/>
      <c r="Z85" s="236"/>
      <c r="AA85" s="236"/>
    </row>
    <row r="86" spans="1:27" x14ac:dyDescent="0.25">
      <c r="A86" s="244">
        <f>A85</f>
        <v>2011</v>
      </c>
      <c r="B86" s="243" t="s">
        <v>312</v>
      </c>
      <c r="C86" s="223">
        <f>C85</f>
        <v>0</v>
      </c>
      <c r="D86" s="242">
        <f>D85</f>
        <v>0</v>
      </c>
      <c r="E86" s="223">
        <f>E85</f>
        <v>0</v>
      </c>
      <c r="F86" s="223">
        <f>+F20</f>
        <v>353555.12819317199</v>
      </c>
      <c r="G86" s="265"/>
      <c r="H86" s="265"/>
      <c r="I86" s="265"/>
      <c r="J86" s="265"/>
      <c r="K86" s="265"/>
      <c r="L86" s="265"/>
      <c r="M86" s="265"/>
      <c r="N86" s="265"/>
      <c r="O86" s="265"/>
      <c r="P86" s="265"/>
      <c r="Q86" s="265"/>
      <c r="R86" s="265"/>
      <c r="S86" s="265"/>
      <c r="T86" s="264"/>
      <c r="U86" s="239">
        <f>SUM(C86:T86)</f>
        <v>353555.12819317199</v>
      </c>
      <c r="V86" s="239">
        <f>E32-E20+F20</f>
        <v>353555.12819317199</v>
      </c>
      <c r="W86" s="239">
        <f>V86+W74</f>
        <v>353555.12819317199</v>
      </c>
      <c r="X86" s="238">
        <f>AVERAGE(V81:V92)/1000</f>
        <v>383.01805554260295</v>
      </c>
      <c r="Y86" s="237"/>
      <c r="Z86" s="236"/>
      <c r="AA86" s="236"/>
    </row>
    <row r="87" spans="1:27" x14ac:dyDescent="0.25">
      <c r="A87" s="244">
        <f>A86</f>
        <v>2011</v>
      </c>
      <c r="B87" s="243" t="s">
        <v>311</v>
      </c>
      <c r="C87" s="223">
        <f>C86</f>
        <v>0</v>
      </c>
      <c r="D87" s="242">
        <f>D86</f>
        <v>0</v>
      </c>
      <c r="E87" s="223">
        <f>E86</f>
        <v>0</v>
      </c>
      <c r="F87" s="223">
        <f>+F21</f>
        <v>412480.98289203399</v>
      </c>
      <c r="G87" s="265"/>
      <c r="H87" s="265"/>
      <c r="I87" s="265"/>
      <c r="J87" s="265"/>
      <c r="K87" s="265"/>
      <c r="L87" s="265"/>
      <c r="M87" s="265"/>
      <c r="N87" s="265"/>
      <c r="O87" s="265"/>
      <c r="P87" s="265"/>
      <c r="Q87" s="265"/>
      <c r="R87" s="265"/>
      <c r="S87" s="265"/>
      <c r="T87" s="264"/>
      <c r="U87" s="239">
        <f>SUM(C87:T87)</f>
        <v>412480.98289203399</v>
      </c>
      <c r="V87" s="239">
        <f>E33-E21+F21</f>
        <v>412480.98289203399</v>
      </c>
      <c r="W87" s="239">
        <f>V87+W75</f>
        <v>412480.98289203399</v>
      </c>
      <c r="X87" s="238">
        <f>AVERAGE(V82:V93)/1000</f>
        <v>440.20152588529231</v>
      </c>
      <c r="Y87" s="237"/>
      <c r="Z87" s="236"/>
      <c r="AA87" s="236"/>
    </row>
    <row r="88" spans="1:27" x14ac:dyDescent="0.25">
      <c r="A88" s="244">
        <f>A87</f>
        <v>2011</v>
      </c>
      <c r="B88" s="243" t="s">
        <v>310</v>
      </c>
      <c r="C88" s="223">
        <f>C87</f>
        <v>0</v>
      </c>
      <c r="D88" s="242">
        <f>D87</f>
        <v>0</v>
      </c>
      <c r="E88" s="223">
        <f>E87</f>
        <v>0</v>
      </c>
      <c r="F88" s="223">
        <f>+F22</f>
        <v>471406.837590896</v>
      </c>
      <c r="G88" s="262"/>
      <c r="H88" s="262"/>
      <c r="I88" s="262"/>
      <c r="J88" s="262"/>
      <c r="K88" s="262"/>
      <c r="L88" s="262"/>
      <c r="M88" s="262"/>
      <c r="N88" s="262"/>
      <c r="O88" s="262"/>
      <c r="P88" s="262"/>
      <c r="Q88" s="262"/>
      <c r="R88" s="262"/>
      <c r="S88" s="262"/>
      <c r="T88" s="258"/>
      <c r="U88" s="239">
        <f>SUM(C88:T88)</f>
        <v>471406.837590896</v>
      </c>
      <c r="V88" s="239">
        <f>E34-E22+F22</f>
        <v>471406.837590896</v>
      </c>
      <c r="W88" s="239">
        <f>V88+W76</f>
        <v>471406.837590896</v>
      </c>
      <c r="X88" s="238">
        <f>AVERAGE(V83:V94)/1000</f>
        <v>490.73212398023719</v>
      </c>
      <c r="Y88" s="237"/>
      <c r="Z88" s="236"/>
      <c r="AA88" s="236"/>
    </row>
    <row r="89" spans="1:27" x14ac:dyDescent="0.25">
      <c r="A89" s="244">
        <f>A88</f>
        <v>2011</v>
      </c>
      <c r="B89" s="243" t="s">
        <v>309</v>
      </c>
      <c r="C89" s="223">
        <f>C88</f>
        <v>0</v>
      </c>
      <c r="D89" s="242">
        <f>D88</f>
        <v>0</v>
      </c>
      <c r="E89" s="223">
        <f>E88</f>
        <v>0</v>
      </c>
      <c r="F89" s="223">
        <f>+F23</f>
        <v>530332.69228975801</v>
      </c>
      <c r="G89" s="262"/>
      <c r="H89" s="262"/>
      <c r="I89" s="262"/>
      <c r="J89" s="262"/>
      <c r="K89" s="262"/>
      <c r="L89" s="262"/>
      <c r="M89" s="262"/>
      <c r="N89" s="262"/>
      <c r="O89" s="262"/>
      <c r="P89" s="262"/>
      <c r="Q89" s="262"/>
      <c r="R89" s="262"/>
      <c r="S89" s="262"/>
      <c r="T89" s="258"/>
      <c r="U89" s="239">
        <f>SUM(C89:T89)</f>
        <v>530332.69228975801</v>
      </c>
      <c r="V89" s="239">
        <f>E35-E23+F23</f>
        <v>530332.69228975801</v>
      </c>
      <c r="W89" s="239">
        <f>V89+W77</f>
        <v>530332.69228975801</v>
      </c>
      <c r="X89" s="238">
        <f>AVERAGE(V84:V95)/1000</f>
        <v>534.60984982743753</v>
      </c>
      <c r="Y89" s="237"/>
      <c r="Z89" s="236"/>
      <c r="AA89" s="236"/>
    </row>
    <row r="90" spans="1:27" x14ac:dyDescent="0.25">
      <c r="A90" s="244">
        <f>A89</f>
        <v>2011</v>
      </c>
      <c r="B90" s="243" t="s">
        <v>308</v>
      </c>
      <c r="C90" s="223">
        <f>C89</f>
        <v>0</v>
      </c>
      <c r="D90" s="242">
        <f>D89</f>
        <v>0</v>
      </c>
      <c r="E90" s="223">
        <f>E89</f>
        <v>0</v>
      </c>
      <c r="F90" s="223">
        <f>+F24</f>
        <v>589258.54698861996</v>
      </c>
      <c r="G90" s="262"/>
      <c r="H90" s="262"/>
      <c r="I90" s="262"/>
      <c r="J90" s="262"/>
      <c r="K90" s="262"/>
      <c r="L90" s="262"/>
      <c r="M90" s="262"/>
      <c r="N90" s="262"/>
      <c r="O90" s="262"/>
      <c r="P90" s="262"/>
      <c r="Q90" s="262"/>
      <c r="R90" s="262"/>
      <c r="S90" s="262"/>
      <c r="T90" s="258"/>
      <c r="U90" s="239">
        <f>SUM(C90:T90)</f>
        <v>589258.54698861996</v>
      </c>
      <c r="V90" s="239">
        <f>E36-E24+F24</f>
        <v>589258.54698861996</v>
      </c>
      <c r="W90" s="239">
        <f>V90+W78</f>
        <v>589258.54698861996</v>
      </c>
      <c r="X90" s="238">
        <f>AVERAGE(V85:V96)/1000</f>
        <v>571.8347034268935</v>
      </c>
      <c r="Y90" s="237"/>
      <c r="Z90" s="236"/>
      <c r="AA90" s="236"/>
    </row>
    <row r="91" spans="1:27" x14ac:dyDescent="0.25">
      <c r="A91" s="244">
        <f>A90</f>
        <v>2011</v>
      </c>
      <c r="B91" s="243" t="s">
        <v>307</v>
      </c>
      <c r="C91" s="223">
        <f>C90</f>
        <v>0</v>
      </c>
      <c r="D91" s="242">
        <f>D90</f>
        <v>0</v>
      </c>
      <c r="E91" s="223">
        <f>E90</f>
        <v>0</v>
      </c>
      <c r="F91" s="223">
        <f>+F25</f>
        <v>648184.40168748202</v>
      </c>
      <c r="G91" s="262"/>
      <c r="H91" s="262"/>
      <c r="I91" s="262"/>
      <c r="J91" s="262"/>
      <c r="K91" s="262"/>
      <c r="L91" s="262"/>
      <c r="M91" s="262"/>
      <c r="N91" s="262"/>
      <c r="O91" s="262"/>
      <c r="P91" s="262"/>
      <c r="Q91" s="262"/>
      <c r="R91" s="262"/>
      <c r="S91" s="262"/>
      <c r="T91" s="258"/>
      <c r="U91" s="239">
        <f>SUM(C91:T91)</f>
        <v>648184.40168748202</v>
      </c>
      <c r="V91" s="239">
        <f>E37-E25+F25</f>
        <v>648184.40168748202</v>
      </c>
      <c r="W91" s="239">
        <f>V91+W79</f>
        <v>648184.40168748202</v>
      </c>
      <c r="X91" s="238">
        <f>AVERAGE(V86:V97)/1000</f>
        <v>602.40668477860481</v>
      </c>
      <c r="Y91" s="237"/>
      <c r="Z91" s="236"/>
      <c r="AA91" s="236"/>
    </row>
    <row r="92" spans="1:27" x14ac:dyDescent="0.25">
      <c r="A92" s="235">
        <f>A91</f>
        <v>2011</v>
      </c>
      <c r="B92" s="234" t="s">
        <v>306</v>
      </c>
      <c r="C92" s="178">
        <f>C91</f>
        <v>0</v>
      </c>
      <c r="D92" s="177">
        <f>D91</f>
        <v>0</v>
      </c>
      <c r="E92" s="178">
        <f>E91</f>
        <v>0</v>
      </c>
      <c r="F92" s="178">
        <f>+F26</f>
        <v>707110.25638634397</v>
      </c>
      <c r="G92" s="261"/>
      <c r="H92" s="261"/>
      <c r="I92" s="261"/>
      <c r="J92" s="261"/>
      <c r="K92" s="261"/>
      <c r="L92" s="261"/>
      <c r="M92" s="261"/>
      <c r="N92" s="261"/>
      <c r="O92" s="261"/>
      <c r="P92" s="261"/>
      <c r="Q92" s="261"/>
      <c r="R92" s="261"/>
      <c r="S92" s="261"/>
      <c r="T92" s="257"/>
      <c r="U92" s="231">
        <f>SUM(C92:T92)</f>
        <v>707110.25638634397</v>
      </c>
      <c r="V92" s="231">
        <f>E38-E26+F26</f>
        <v>707110.25638634397</v>
      </c>
      <c r="W92" s="231">
        <f>V92+W80</f>
        <v>707110.25638634397</v>
      </c>
      <c r="X92" s="232">
        <f>AVERAGE(V87:V98)/1000</f>
        <v>626.3257938825717</v>
      </c>
      <c r="Y92" s="231">
        <f>SUM(X81:X92)</f>
        <v>4778.5409523851613</v>
      </c>
      <c r="Z92" s="230"/>
      <c r="AA92" s="230"/>
    </row>
    <row r="93" spans="1:27" x14ac:dyDescent="0.25">
      <c r="A93" s="256">
        <f>A92+1</f>
        <v>2012</v>
      </c>
      <c r="B93" s="255" t="s">
        <v>317</v>
      </c>
      <c r="C93" s="252">
        <f>C92</f>
        <v>0</v>
      </c>
      <c r="D93" s="254">
        <f>D92</f>
        <v>0</v>
      </c>
      <c r="E93" s="252">
        <f>E92</f>
        <v>0</v>
      </c>
      <c r="F93" s="252">
        <f>+F27</f>
        <v>766036.11108520592</v>
      </c>
      <c r="G93" s="252">
        <f>+G15</f>
        <v>38017.242424790202</v>
      </c>
      <c r="H93" s="263"/>
      <c r="I93" s="263"/>
      <c r="J93" s="263"/>
      <c r="K93" s="263"/>
      <c r="L93" s="263"/>
      <c r="M93" s="263"/>
      <c r="N93" s="263"/>
      <c r="O93" s="263"/>
      <c r="P93" s="263"/>
      <c r="Q93" s="263"/>
      <c r="R93" s="263"/>
      <c r="S93" s="263"/>
      <c r="T93" s="260"/>
      <c r="U93" s="249">
        <f>SUM(C93:T93)</f>
        <v>804053.35350999609</v>
      </c>
      <c r="V93" s="249">
        <f>F27-F15+G15</f>
        <v>745127.49881113414</v>
      </c>
      <c r="W93" s="249">
        <f>V93+W81</f>
        <v>804053.35350999609</v>
      </c>
      <c r="X93" s="248">
        <f>AVERAGE(V88:V99)/1000</f>
        <v>643.59203073879439</v>
      </c>
      <c r="Y93" s="247"/>
      <c r="Z93" s="246"/>
      <c r="AA93" s="246"/>
    </row>
    <row r="94" spans="1:27" x14ac:dyDescent="0.25">
      <c r="A94" s="244">
        <f>A93</f>
        <v>2012</v>
      </c>
      <c r="B94" s="243" t="s">
        <v>316</v>
      </c>
      <c r="C94" s="223">
        <f>C93</f>
        <v>0</v>
      </c>
      <c r="D94" s="242">
        <f>D93</f>
        <v>0</v>
      </c>
      <c r="E94" s="223">
        <f>E93</f>
        <v>0</v>
      </c>
      <c r="F94" s="245">
        <f>F93</f>
        <v>766036.11108520592</v>
      </c>
      <c r="G94" s="223">
        <f>+G16</f>
        <v>76034.484849580404</v>
      </c>
      <c r="H94" s="262"/>
      <c r="I94" s="262"/>
      <c r="J94" s="262"/>
      <c r="K94" s="262"/>
      <c r="L94" s="262"/>
      <c r="M94" s="262"/>
      <c r="N94" s="262"/>
      <c r="O94" s="262"/>
      <c r="P94" s="262"/>
      <c r="Q94" s="262"/>
      <c r="R94" s="262"/>
      <c r="S94" s="262"/>
      <c r="T94" s="258"/>
      <c r="U94" s="239">
        <f>SUM(C94:T94)</f>
        <v>842070.59593478637</v>
      </c>
      <c r="V94" s="239">
        <f>F28-F16+G16</f>
        <v>724218.88653706235</v>
      </c>
      <c r="W94" s="239">
        <f>V94+W82</f>
        <v>842070.59593478637</v>
      </c>
      <c r="X94" s="238">
        <f>AVERAGE(V89:V100)/1000</f>
        <v>654.2053953472722</v>
      </c>
      <c r="Y94" s="237"/>
      <c r="Z94" s="236"/>
      <c r="AA94" s="236"/>
    </row>
    <row r="95" spans="1:27" x14ac:dyDescent="0.25">
      <c r="A95" s="244">
        <f>A94</f>
        <v>2012</v>
      </c>
      <c r="B95" s="243" t="s">
        <v>315</v>
      </c>
      <c r="C95" s="223">
        <f>C94</f>
        <v>0</v>
      </c>
      <c r="D95" s="242">
        <f>D94</f>
        <v>0</v>
      </c>
      <c r="E95" s="223">
        <f>E94</f>
        <v>0</v>
      </c>
      <c r="F95" s="223">
        <f>F94</f>
        <v>766036.11108520592</v>
      </c>
      <c r="G95" s="223">
        <f>+G17</f>
        <v>114051.72727437061</v>
      </c>
      <c r="H95" s="262"/>
      <c r="I95" s="262"/>
      <c r="J95" s="262"/>
      <c r="K95" s="262"/>
      <c r="L95" s="262"/>
      <c r="M95" s="262"/>
      <c r="N95" s="262"/>
      <c r="O95" s="262"/>
      <c r="P95" s="262"/>
      <c r="Q95" s="262"/>
      <c r="R95" s="262"/>
      <c r="S95" s="262"/>
      <c r="T95" s="258"/>
      <c r="U95" s="239">
        <f>SUM(C95:T95)</f>
        <v>880087.83835957653</v>
      </c>
      <c r="V95" s="239">
        <f>F29-F17+G17</f>
        <v>703310.27426299057</v>
      </c>
      <c r="W95" s="239">
        <f>V95+W83</f>
        <v>880087.83835957653</v>
      </c>
      <c r="X95" s="238">
        <f>AVERAGE(V90:V101)/1000</f>
        <v>658.16588770800581</v>
      </c>
      <c r="Y95" s="237"/>
      <c r="Z95" s="236"/>
      <c r="AA95" s="236"/>
    </row>
    <row r="96" spans="1:27" x14ac:dyDescent="0.25">
      <c r="A96" s="244">
        <f>A95</f>
        <v>2012</v>
      </c>
      <c r="B96" s="243" t="s">
        <v>314</v>
      </c>
      <c r="C96" s="223">
        <f>C95</f>
        <v>0</v>
      </c>
      <c r="D96" s="242">
        <f>D95</f>
        <v>0</v>
      </c>
      <c r="E96" s="223">
        <f>E95</f>
        <v>0</v>
      </c>
      <c r="F96" s="223">
        <f>F95</f>
        <v>766036.11108520592</v>
      </c>
      <c r="G96" s="223">
        <f>+G18</f>
        <v>152068.96969916081</v>
      </c>
      <c r="H96" s="262"/>
      <c r="I96" s="262"/>
      <c r="J96" s="262"/>
      <c r="K96" s="262"/>
      <c r="L96" s="262"/>
      <c r="M96" s="262"/>
      <c r="N96" s="262"/>
      <c r="O96" s="262"/>
      <c r="P96" s="262"/>
      <c r="Q96" s="262"/>
      <c r="R96" s="262"/>
      <c r="S96" s="262"/>
      <c r="T96" s="258"/>
      <c r="U96" s="239">
        <f>SUM(C96:T96)</f>
        <v>918105.0807843667</v>
      </c>
      <c r="V96" s="239">
        <f>F30-F18+G18</f>
        <v>682401.66198891867</v>
      </c>
      <c r="W96" s="239">
        <f>V96+W84</f>
        <v>918105.0807843667</v>
      </c>
      <c r="X96" s="238">
        <f>AVERAGE(V91:V102)/1000</f>
        <v>655.47350782099466</v>
      </c>
      <c r="Y96" s="237"/>
      <c r="Z96" s="236"/>
      <c r="AA96" s="236"/>
    </row>
    <row r="97" spans="1:27" x14ac:dyDescent="0.25">
      <c r="A97" s="244">
        <f>A96</f>
        <v>2012</v>
      </c>
      <c r="B97" s="243" t="s">
        <v>313</v>
      </c>
      <c r="C97" s="223">
        <f>C96</f>
        <v>0</v>
      </c>
      <c r="D97" s="242">
        <f>D96</f>
        <v>0</v>
      </c>
      <c r="E97" s="223">
        <f>E96</f>
        <v>0</v>
      </c>
      <c r="F97" s="223">
        <f>F96</f>
        <v>766036.11108520592</v>
      </c>
      <c r="G97" s="223">
        <f>+G19</f>
        <v>190086.212123951</v>
      </c>
      <c r="H97" s="262"/>
      <c r="I97" s="262"/>
      <c r="J97" s="262"/>
      <c r="K97" s="262"/>
      <c r="L97" s="262"/>
      <c r="M97" s="262"/>
      <c r="N97" s="262"/>
      <c r="O97" s="262"/>
      <c r="P97" s="262"/>
      <c r="Q97" s="262"/>
      <c r="R97" s="262"/>
      <c r="S97" s="262"/>
      <c r="T97" s="258"/>
      <c r="U97" s="239">
        <f>SUM(C97:T97)</f>
        <v>956122.32320915698</v>
      </c>
      <c r="V97" s="239">
        <f>F31-F19+G19</f>
        <v>661493.049714847</v>
      </c>
      <c r="W97" s="239">
        <f>V97+W85</f>
        <v>956122.32320915698</v>
      </c>
      <c r="X97" s="238">
        <f>AVERAGE(V92:V103)/1000</f>
        <v>646.1282556862393</v>
      </c>
      <c r="Y97" s="237"/>
      <c r="Z97" s="236"/>
      <c r="AA97" s="236"/>
    </row>
    <row r="98" spans="1:27" x14ac:dyDescent="0.25">
      <c r="A98" s="244">
        <f>A97</f>
        <v>2012</v>
      </c>
      <c r="B98" s="243" t="s">
        <v>312</v>
      </c>
      <c r="C98" s="223">
        <f>C97</f>
        <v>0</v>
      </c>
      <c r="D98" s="242">
        <f>D97</f>
        <v>0</v>
      </c>
      <c r="E98" s="223">
        <f>E97</f>
        <v>0</v>
      </c>
      <c r="F98" s="223">
        <f>F97</f>
        <v>766036.11108520592</v>
      </c>
      <c r="G98" s="223">
        <f>+G20</f>
        <v>228103.45454874123</v>
      </c>
      <c r="H98" s="262"/>
      <c r="I98" s="262"/>
      <c r="J98" s="262"/>
      <c r="K98" s="262"/>
      <c r="L98" s="262"/>
      <c r="M98" s="262"/>
      <c r="N98" s="262"/>
      <c r="O98" s="262"/>
      <c r="P98" s="262"/>
      <c r="Q98" s="262"/>
      <c r="R98" s="262"/>
      <c r="S98" s="262"/>
      <c r="T98" s="258"/>
      <c r="U98" s="239">
        <f>SUM(C98:T98)</f>
        <v>994139.56563394715</v>
      </c>
      <c r="V98" s="239">
        <f>F32-F20+G20</f>
        <v>640584.4374407751</v>
      </c>
      <c r="W98" s="239">
        <f>V98+W86</f>
        <v>994139.56563394703</v>
      </c>
      <c r="X98" s="238">
        <f>AVERAGE(V93:V104)/1000</f>
        <v>630.13013130373929</v>
      </c>
      <c r="Y98" s="237"/>
      <c r="Z98" s="236"/>
      <c r="AA98" s="236"/>
    </row>
    <row r="99" spans="1:27" x14ac:dyDescent="0.25">
      <c r="A99" s="244">
        <f>A98</f>
        <v>2012</v>
      </c>
      <c r="B99" s="243" t="s">
        <v>311</v>
      </c>
      <c r="C99" s="223">
        <f>C98</f>
        <v>0</v>
      </c>
      <c r="D99" s="242">
        <f>D98</f>
        <v>0</v>
      </c>
      <c r="E99" s="223">
        <f>E98</f>
        <v>0</v>
      </c>
      <c r="F99" s="223">
        <f>F98</f>
        <v>766036.11108520592</v>
      </c>
      <c r="G99" s="223">
        <f>+G21</f>
        <v>266120.69697353139</v>
      </c>
      <c r="H99" s="262"/>
      <c r="I99" s="262"/>
      <c r="J99" s="262"/>
      <c r="K99" s="262"/>
      <c r="L99" s="262"/>
      <c r="M99" s="262"/>
      <c r="N99" s="262"/>
      <c r="O99" s="262"/>
      <c r="P99" s="262"/>
      <c r="Q99" s="262"/>
      <c r="R99" s="262"/>
      <c r="S99" s="262"/>
      <c r="T99" s="258"/>
      <c r="U99" s="239">
        <f>SUM(C99:T99)</f>
        <v>1032156.8080587373</v>
      </c>
      <c r="V99" s="239">
        <f>F33-F21+G21</f>
        <v>619675.82516670332</v>
      </c>
      <c r="W99" s="239">
        <f>V99+W87</f>
        <v>1032156.8080587373</v>
      </c>
      <c r="X99" s="238">
        <f>AVERAGE(V94:V105)/1000</f>
        <v>608.9878015847072</v>
      </c>
      <c r="Y99" s="237"/>
      <c r="Z99" s="236"/>
      <c r="AA99" s="236"/>
    </row>
    <row r="100" spans="1:27" x14ac:dyDescent="0.25">
      <c r="A100" s="244">
        <f>A99</f>
        <v>2012</v>
      </c>
      <c r="B100" s="243" t="s">
        <v>310</v>
      </c>
      <c r="C100" s="223">
        <f>C99</f>
        <v>0</v>
      </c>
      <c r="D100" s="242">
        <f>D99</f>
        <v>0</v>
      </c>
      <c r="E100" s="223">
        <f>E99</f>
        <v>0</v>
      </c>
      <c r="F100" s="223">
        <f>F99</f>
        <v>766036.11108520592</v>
      </c>
      <c r="G100" s="223">
        <f>+G22</f>
        <v>304137.93939832161</v>
      </c>
      <c r="H100" s="262"/>
      <c r="I100" s="262"/>
      <c r="J100" s="262"/>
      <c r="K100" s="262"/>
      <c r="L100" s="262"/>
      <c r="M100" s="262"/>
      <c r="N100" s="262"/>
      <c r="O100" s="262"/>
      <c r="P100" s="262"/>
      <c r="Q100" s="262"/>
      <c r="R100" s="262"/>
      <c r="S100" s="262"/>
      <c r="T100" s="258"/>
      <c r="U100" s="239">
        <f>SUM(C100:T100)</f>
        <v>1070174.0504835276</v>
      </c>
      <c r="V100" s="239">
        <f>F34-F22+G22</f>
        <v>598767.21289263153</v>
      </c>
      <c r="W100" s="239">
        <f>V100+W88</f>
        <v>1070174.0504835276</v>
      </c>
      <c r="X100" s="238">
        <f>AVERAGE(V95:V106)/1000</f>
        <v>589.35413877688768</v>
      </c>
      <c r="Y100" s="237"/>
      <c r="Z100" s="236"/>
      <c r="AA100" s="236"/>
    </row>
    <row r="101" spans="1:27" x14ac:dyDescent="0.25">
      <c r="A101" s="244">
        <f>A100</f>
        <v>2012</v>
      </c>
      <c r="B101" s="243" t="s">
        <v>309</v>
      </c>
      <c r="C101" s="223">
        <f>C100</f>
        <v>0</v>
      </c>
      <c r="D101" s="242">
        <f>D100</f>
        <v>0</v>
      </c>
      <c r="E101" s="223">
        <f>E100</f>
        <v>0</v>
      </c>
      <c r="F101" s="223">
        <f>F100</f>
        <v>766036.11108520592</v>
      </c>
      <c r="G101" s="223">
        <f>+G23</f>
        <v>342155.18182311184</v>
      </c>
      <c r="H101" s="262"/>
      <c r="I101" s="262"/>
      <c r="J101" s="262"/>
      <c r="K101" s="262"/>
      <c r="L101" s="262"/>
      <c r="M101" s="262"/>
      <c r="N101" s="262"/>
      <c r="O101" s="262"/>
      <c r="P101" s="262"/>
      <c r="Q101" s="262"/>
      <c r="R101" s="262"/>
      <c r="S101" s="262"/>
      <c r="T101" s="258"/>
      <c r="U101" s="239">
        <f>SUM(C101:T101)</f>
        <v>1108191.2929083179</v>
      </c>
      <c r="V101" s="239">
        <f>F35-F23+G23</f>
        <v>577858.60061855975</v>
      </c>
      <c r="W101" s="239">
        <f>V101+W89</f>
        <v>1108191.2929083179</v>
      </c>
      <c r="X101" s="238">
        <f>AVERAGE(V96:V107)/1000</f>
        <v>571.22914288028062</v>
      </c>
      <c r="Y101" s="237"/>
      <c r="Z101" s="236"/>
      <c r="AA101" s="236"/>
    </row>
    <row r="102" spans="1:27" x14ac:dyDescent="0.25">
      <c r="A102" s="244">
        <f>A101</f>
        <v>2012</v>
      </c>
      <c r="B102" s="243" t="s">
        <v>308</v>
      </c>
      <c r="C102" s="223">
        <f>C101</f>
        <v>0</v>
      </c>
      <c r="D102" s="242">
        <f>D101</f>
        <v>0</v>
      </c>
      <c r="E102" s="223">
        <f>E101</f>
        <v>0</v>
      </c>
      <c r="F102" s="223">
        <f>F101</f>
        <v>766036.11108520592</v>
      </c>
      <c r="G102" s="223">
        <f>+G24</f>
        <v>380172.424247902</v>
      </c>
      <c r="H102" s="262"/>
      <c r="I102" s="262"/>
      <c r="J102" s="262"/>
      <c r="K102" s="262"/>
      <c r="L102" s="262"/>
      <c r="M102" s="262"/>
      <c r="N102" s="262"/>
      <c r="O102" s="262"/>
      <c r="P102" s="262"/>
      <c r="Q102" s="262"/>
      <c r="R102" s="262"/>
      <c r="S102" s="262"/>
      <c r="T102" s="258"/>
      <c r="U102" s="239">
        <f>SUM(C102:T102)</f>
        <v>1146208.5353331079</v>
      </c>
      <c r="V102" s="239">
        <f>F36-F24+G24</f>
        <v>556949.98834448797</v>
      </c>
      <c r="W102" s="239">
        <f>V102+W90</f>
        <v>1146208.5353331079</v>
      </c>
      <c r="X102" s="238">
        <f>AVERAGE(V97:V108)/1000</f>
        <v>554.61281389488602</v>
      </c>
      <c r="Y102" s="237"/>
      <c r="Z102" s="236"/>
      <c r="AA102" s="236"/>
    </row>
    <row r="103" spans="1:27" x14ac:dyDescent="0.25">
      <c r="A103" s="244">
        <f>A102</f>
        <v>2012</v>
      </c>
      <c r="B103" s="243" t="s">
        <v>307</v>
      </c>
      <c r="C103" s="223">
        <f>C102</f>
        <v>0</v>
      </c>
      <c r="D103" s="242">
        <f>D102</f>
        <v>0</v>
      </c>
      <c r="E103" s="223">
        <f>E102</f>
        <v>0</v>
      </c>
      <c r="F103" s="223">
        <f>F102</f>
        <v>766036.11108520592</v>
      </c>
      <c r="G103" s="223">
        <f>+G25</f>
        <v>418189.66667269223</v>
      </c>
      <c r="H103" s="262"/>
      <c r="I103" s="262"/>
      <c r="J103" s="262"/>
      <c r="K103" s="262"/>
      <c r="L103" s="262"/>
      <c r="M103" s="262"/>
      <c r="N103" s="262"/>
      <c r="O103" s="262"/>
      <c r="P103" s="262"/>
      <c r="Q103" s="262"/>
      <c r="R103" s="262"/>
      <c r="S103" s="262"/>
      <c r="T103" s="258"/>
      <c r="U103" s="239">
        <f>SUM(C103:T103)</f>
        <v>1184225.7777578982</v>
      </c>
      <c r="V103" s="239">
        <f>F37-F25+G25</f>
        <v>536041.37607041607</v>
      </c>
      <c r="W103" s="239">
        <f>V103+W91</f>
        <v>1184225.777757898</v>
      </c>
      <c r="X103" s="238">
        <f>AVERAGE(V98:V109)/1000</f>
        <v>539.50515182070399</v>
      </c>
      <c r="Y103" s="237"/>
      <c r="Z103" s="236"/>
      <c r="AA103" s="236"/>
    </row>
    <row r="104" spans="1:27" x14ac:dyDescent="0.25">
      <c r="A104" s="235">
        <f>A103</f>
        <v>2012</v>
      </c>
      <c r="B104" s="234" t="s">
        <v>306</v>
      </c>
      <c r="C104" s="178">
        <f>C103</f>
        <v>0</v>
      </c>
      <c r="D104" s="177">
        <f>D103</f>
        <v>0</v>
      </c>
      <c r="E104" s="178">
        <f>E103</f>
        <v>0</v>
      </c>
      <c r="F104" s="178">
        <f>F103</f>
        <v>766036.11108520592</v>
      </c>
      <c r="G104" s="178">
        <f>+G26</f>
        <v>456206.90909748245</v>
      </c>
      <c r="H104" s="261"/>
      <c r="I104" s="261"/>
      <c r="J104" s="261"/>
      <c r="K104" s="261"/>
      <c r="L104" s="261"/>
      <c r="M104" s="261"/>
      <c r="N104" s="261"/>
      <c r="O104" s="261"/>
      <c r="P104" s="261"/>
      <c r="Q104" s="261"/>
      <c r="R104" s="261"/>
      <c r="S104" s="261"/>
      <c r="T104" s="257"/>
      <c r="U104" s="231">
        <f>SUM(C104:T104)</f>
        <v>1222243.0201826883</v>
      </c>
      <c r="V104" s="231">
        <f>F38-F26+G26</f>
        <v>515132.7637963444</v>
      </c>
      <c r="W104" s="231">
        <f>V104+W92</f>
        <v>1222243.0201826883</v>
      </c>
      <c r="X104" s="232">
        <f>AVERAGE(V99:V110)/1000</f>
        <v>525.9061566577343</v>
      </c>
      <c r="Y104" s="231">
        <f>SUM(X93:X104)</f>
        <v>7277.290414220246</v>
      </c>
      <c r="Z104" s="230"/>
      <c r="AA104" s="230"/>
    </row>
    <row r="105" spans="1:27" x14ac:dyDescent="0.25">
      <c r="A105" s="256">
        <f>A104+1</f>
        <v>2013</v>
      </c>
      <c r="B105" s="255" t="s">
        <v>317</v>
      </c>
      <c r="C105" s="252">
        <f>C104</f>
        <v>0</v>
      </c>
      <c r="D105" s="254">
        <f>D104</f>
        <v>0</v>
      </c>
      <c r="E105" s="252">
        <f>E104</f>
        <v>0</v>
      </c>
      <c r="F105" s="252">
        <f>F104</f>
        <v>766036.11108520592</v>
      </c>
      <c r="G105" s="252">
        <f>+G27</f>
        <v>494224.15152227267</v>
      </c>
      <c r="H105" s="252">
        <f>+H$15</f>
        <v>35212.633085267902</v>
      </c>
      <c r="I105" s="263"/>
      <c r="J105" s="263"/>
      <c r="K105" s="263"/>
      <c r="L105" s="263"/>
      <c r="M105" s="263"/>
      <c r="N105" s="263"/>
      <c r="O105" s="263"/>
      <c r="P105" s="263"/>
      <c r="Q105" s="263"/>
      <c r="R105" s="263"/>
      <c r="S105" s="263"/>
      <c r="T105" s="260"/>
      <c r="U105" s="249">
        <f>SUM(C105:T105)</f>
        <v>1295472.8956927464</v>
      </c>
      <c r="V105" s="249">
        <f>G27-G15+H15</f>
        <v>491419.54218275036</v>
      </c>
      <c r="W105" s="249">
        <f>V105+W93</f>
        <v>1295472.8956927464</v>
      </c>
      <c r="X105" s="248">
        <f>AVERAGE(V100:V111)/1000</f>
        <v>513.81582840597707</v>
      </c>
      <c r="Y105" s="247"/>
      <c r="Z105" s="246"/>
      <c r="AA105" s="246"/>
    </row>
    <row r="106" spans="1:27" x14ac:dyDescent="0.25">
      <c r="A106" s="244">
        <f>A105</f>
        <v>2013</v>
      </c>
      <c r="B106" s="243" t="s">
        <v>316</v>
      </c>
      <c r="C106" s="223">
        <f>C105</f>
        <v>0</v>
      </c>
      <c r="D106" s="242">
        <f>D105</f>
        <v>0</v>
      </c>
      <c r="E106" s="223">
        <f>E105</f>
        <v>0</v>
      </c>
      <c r="F106" s="223">
        <f>F105</f>
        <v>766036.11108520592</v>
      </c>
      <c r="G106" s="245">
        <f>G105</f>
        <v>494224.15152227267</v>
      </c>
      <c r="H106" s="223">
        <f>+H16</f>
        <v>70425.266170535804</v>
      </c>
      <c r="I106" s="262"/>
      <c r="J106" s="262"/>
      <c r="K106" s="262"/>
      <c r="L106" s="262"/>
      <c r="M106" s="262"/>
      <c r="N106" s="262"/>
      <c r="O106" s="262"/>
      <c r="P106" s="262"/>
      <c r="Q106" s="262"/>
      <c r="R106" s="262"/>
      <c r="S106" s="262"/>
      <c r="T106" s="258"/>
      <c r="U106" s="239">
        <f>SUM(C106:T106)</f>
        <v>1330685.5287780142</v>
      </c>
      <c r="V106" s="239">
        <f>G28-G16+H16</f>
        <v>488614.9328432281</v>
      </c>
      <c r="W106" s="239">
        <f>V106+W94</f>
        <v>1330685.5287780145</v>
      </c>
      <c r="X106" s="238">
        <f>AVERAGE(V101:V112)/1000</f>
        <v>503.2341670654323</v>
      </c>
      <c r="Y106" s="237"/>
      <c r="Z106" s="236"/>
      <c r="AA106" s="236"/>
    </row>
    <row r="107" spans="1:27" x14ac:dyDescent="0.25">
      <c r="A107" s="244">
        <f>A106</f>
        <v>2013</v>
      </c>
      <c r="B107" s="243" t="s">
        <v>315</v>
      </c>
      <c r="C107" s="223">
        <f>C106</f>
        <v>0</v>
      </c>
      <c r="D107" s="242">
        <f>D106</f>
        <v>0</v>
      </c>
      <c r="E107" s="223">
        <f>E106</f>
        <v>0</v>
      </c>
      <c r="F107" s="223">
        <f>F106</f>
        <v>766036.11108520592</v>
      </c>
      <c r="G107" s="223">
        <f>G106</f>
        <v>494224.15152227267</v>
      </c>
      <c r="H107" s="223">
        <f>+H17</f>
        <v>105637.8992558037</v>
      </c>
      <c r="I107" s="262"/>
      <c r="J107" s="262"/>
      <c r="K107" s="262"/>
      <c r="L107" s="262"/>
      <c r="M107" s="262"/>
      <c r="N107" s="262"/>
      <c r="O107" s="262"/>
      <c r="P107" s="262"/>
      <c r="Q107" s="262"/>
      <c r="R107" s="262"/>
      <c r="S107" s="262"/>
      <c r="T107" s="258"/>
      <c r="U107" s="239">
        <f>SUM(C107:T107)</f>
        <v>1365898.1618632823</v>
      </c>
      <c r="V107" s="239">
        <f>G29-G17+H17</f>
        <v>485810.32350370579</v>
      </c>
      <c r="W107" s="239">
        <f>V107+W95</f>
        <v>1365898.1618632823</v>
      </c>
      <c r="X107" s="238">
        <f>AVERAGE(V102:V113)/1000</f>
        <v>494.16117263609993</v>
      </c>
      <c r="Y107" s="237"/>
      <c r="Z107" s="236"/>
      <c r="AA107" s="236"/>
    </row>
    <row r="108" spans="1:27" x14ac:dyDescent="0.25">
      <c r="A108" s="244">
        <f>A107</f>
        <v>2013</v>
      </c>
      <c r="B108" s="243" t="s">
        <v>314</v>
      </c>
      <c r="C108" s="223">
        <f>C107</f>
        <v>0</v>
      </c>
      <c r="D108" s="242">
        <f>D107</f>
        <v>0</v>
      </c>
      <c r="E108" s="223">
        <f>E107</f>
        <v>0</v>
      </c>
      <c r="F108" s="223">
        <f>F107</f>
        <v>766036.11108520592</v>
      </c>
      <c r="G108" s="223">
        <f>G107</f>
        <v>494224.15152227267</v>
      </c>
      <c r="H108" s="223">
        <f>+H18</f>
        <v>140850.53234107161</v>
      </c>
      <c r="I108" s="262"/>
      <c r="J108" s="262"/>
      <c r="K108" s="262"/>
      <c r="L108" s="262"/>
      <c r="M108" s="262"/>
      <c r="N108" s="262"/>
      <c r="O108" s="262"/>
      <c r="P108" s="262"/>
      <c r="Q108" s="262"/>
      <c r="R108" s="262"/>
      <c r="S108" s="262"/>
      <c r="T108" s="258"/>
      <c r="U108" s="239">
        <f>SUM(C108:T108)</f>
        <v>1401110.7949485502</v>
      </c>
      <c r="V108" s="239">
        <f>G30-G18+H18</f>
        <v>483005.71416418348</v>
      </c>
      <c r="W108" s="239">
        <f>V108+W96</f>
        <v>1401110.7949485502</v>
      </c>
      <c r="X108" s="238">
        <f>AVERAGE(V103:V114)/1000</f>
        <v>486.59684511798008</v>
      </c>
      <c r="Y108" s="237"/>
      <c r="Z108" s="236"/>
      <c r="AA108" s="236"/>
    </row>
    <row r="109" spans="1:27" x14ac:dyDescent="0.25">
      <c r="A109" s="244">
        <f>A108</f>
        <v>2013</v>
      </c>
      <c r="B109" s="243" t="s">
        <v>313</v>
      </c>
      <c r="C109" s="223">
        <f>C108</f>
        <v>0</v>
      </c>
      <c r="D109" s="242">
        <f>D108</f>
        <v>0</v>
      </c>
      <c r="E109" s="223">
        <f>E108</f>
        <v>0</v>
      </c>
      <c r="F109" s="223">
        <f>F108</f>
        <v>766036.11108520592</v>
      </c>
      <c r="G109" s="223">
        <f>G108</f>
        <v>494224.15152227267</v>
      </c>
      <c r="H109" s="223">
        <f>+H19</f>
        <v>176063.16542633952</v>
      </c>
      <c r="I109" s="262"/>
      <c r="J109" s="262"/>
      <c r="K109" s="262"/>
      <c r="L109" s="262"/>
      <c r="M109" s="262"/>
      <c r="N109" s="262"/>
      <c r="O109" s="262"/>
      <c r="P109" s="262"/>
      <c r="Q109" s="262"/>
      <c r="R109" s="262"/>
      <c r="S109" s="262"/>
      <c r="T109" s="258"/>
      <c r="U109" s="239">
        <f>SUM(C109:T109)</f>
        <v>1436323.428033818</v>
      </c>
      <c r="V109" s="239">
        <f>G31-G19+H19</f>
        <v>480201.10482466116</v>
      </c>
      <c r="W109" s="239">
        <f>V109+W97</f>
        <v>1436323.428033818</v>
      </c>
      <c r="X109" s="238">
        <f>AVERAGE(V104:V115)/1000</f>
        <v>480.54118451107252</v>
      </c>
      <c r="Y109" s="237"/>
      <c r="Z109" s="236"/>
      <c r="AA109" s="236"/>
    </row>
    <row r="110" spans="1:27" x14ac:dyDescent="0.25">
      <c r="A110" s="244">
        <f>A109</f>
        <v>2013</v>
      </c>
      <c r="B110" s="243" t="s">
        <v>312</v>
      </c>
      <c r="C110" s="223">
        <f>C109</f>
        <v>0</v>
      </c>
      <c r="D110" s="242">
        <f>D109</f>
        <v>0</v>
      </c>
      <c r="E110" s="223">
        <f>E109</f>
        <v>0</v>
      </c>
      <c r="F110" s="223">
        <f>F109</f>
        <v>766036.11108520592</v>
      </c>
      <c r="G110" s="223">
        <f>G109</f>
        <v>494224.15152227267</v>
      </c>
      <c r="H110" s="223">
        <f>+H20</f>
        <v>211275.7985116074</v>
      </c>
      <c r="I110" s="262"/>
      <c r="J110" s="262"/>
      <c r="K110" s="262"/>
      <c r="L110" s="262"/>
      <c r="M110" s="262"/>
      <c r="N110" s="262"/>
      <c r="O110" s="262"/>
      <c r="P110" s="262"/>
      <c r="Q110" s="262"/>
      <c r="R110" s="262"/>
      <c r="S110" s="262"/>
      <c r="T110" s="258"/>
      <c r="U110" s="239">
        <f>SUM(C110:T110)</f>
        <v>1471536.0611190859</v>
      </c>
      <c r="V110" s="239">
        <f>G32-G20+H20</f>
        <v>477396.49548513885</v>
      </c>
      <c r="W110" s="239">
        <f>V110+W98</f>
        <v>1471536.0611190859</v>
      </c>
      <c r="X110" s="238">
        <f>AVERAGE(V105:V116)/1000</f>
        <v>475.99419081537758</v>
      </c>
      <c r="Y110" s="237"/>
      <c r="Z110" s="236"/>
      <c r="AA110" s="236"/>
    </row>
    <row r="111" spans="1:27" x14ac:dyDescent="0.25">
      <c r="A111" s="244">
        <f>A110</f>
        <v>2013</v>
      </c>
      <c r="B111" s="243" t="s">
        <v>311</v>
      </c>
      <c r="C111" s="223">
        <f>C110</f>
        <v>0</v>
      </c>
      <c r="D111" s="242">
        <f>D110</f>
        <v>0</v>
      </c>
      <c r="E111" s="223">
        <f>E110</f>
        <v>0</v>
      </c>
      <c r="F111" s="223">
        <f>F110</f>
        <v>766036.11108520592</v>
      </c>
      <c r="G111" s="223">
        <f>G110</f>
        <v>494224.15152227267</v>
      </c>
      <c r="H111" s="223">
        <f>+H21</f>
        <v>246488.43159687531</v>
      </c>
      <c r="I111" s="262"/>
      <c r="J111" s="262"/>
      <c r="K111" s="262"/>
      <c r="L111" s="262"/>
      <c r="M111" s="262"/>
      <c r="N111" s="262"/>
      <c r="O111" s="262"/>
      <c r="P111" s="262"/>
      <c r="Q111" s="262"/>
      <c r="R111" s="262"/>
      <c r="S111" s="262"/>
      <c r="T111" s="258"/>
      <c r="U111" s="239">
        <f>SUM(C111:T111)</f>
        <v>1506748.6942043537</v>
      </c>
      <c r="V111" s="239">
        <f>G33-G21+H21</f>
        <v>474591.88614561659</v>
      </c>
      <c r="W111" s="239">
        <f>V111+W99</f>
        <v>1506748.694204354</v>
      </c>
      <c r="X111" s="238">
        <f>AVERAGE(V106:V117)/1000</f>
        <v>477.42826106504771</v>
      </c>
      <c r="Y111" s="237"/>
      <c r="Z111" s="236"/>
      <c r="AA111" s="236"/>
    </row>
    <row r="112" spans="1:27" x14ac:dyDescent="0.25">
      <c r="A112" s="244">
        <f>A111</f>
        <v>2013</v>
      </c>
      <c r="B112" s="243" t="s">
        <v>310</v>
      </c>
      <c r="C112" s="223">
        <f>C111</f>
        <v>0</v>
      </c>
      <c r="D112" s="242">
        <f>D111</f>
        <v>0</v>
      </c>
      <c r="E112" s="223">
        <f>E111</f>
        <v>0</v>
      </c>
      <c r="F112" s="223">
        <f>F111</f>
        <v>766036.11108520592</v>
      </c>
      <c r="G112" s="223">
        <f>G111</f>
        <v>494224.15152227267</v>
      </c>
      <c r="H112" s="223">
        <f>+H22</f>
        <v>281701.06468214322</v>
      </c>
      <c r="I112" s="262"/>
      <c r="J112" s="262"/>
      <c r="K112" s="262"/>
      <c r="L112" s="262"/>
      <c r="M112" s="262"/>
      <c r="N112" s="262"/>
      <c r="O112" s="262"/>
      <c r="P112" s="262"/>
      <c r="Q112" s="262"/>
      <c r="R112" s="262"/>
      <c r="S112" s="262"/>
      <c r="T112" s="258"/>
      <c r="U112" s="239">
        <f>SUM(C112:T112)</f>
        <v>1541961.3272896218</v>
      </c>
      <c r="V112" s="239">
        <f>G34-G22+H22</f>
        <v>471787.27680609428</v>
      </c>
      <c r="W112" s="239">
        <f>V112+W100</f>
        <v>1541961.3272896218</v>
      </c>
      <c r="X112" s="238">
        <f>AVERAGE(V107:V118)/1000</f>
        <v>483.33472834887021</v>
      </c>
      <c r="Y112" s="237"/>
      <c r="Z112" s="236"/>
      <c r="AA112" s="236"/>
    </row>
    <row r="113" spans="1:27" x14ac:dyDescent="0.25">
      <c r="A113" s="244">
        <f>A112</f>
        <v>2013</v>
      </c>
      <c r="B113" s="243" t="s">
        <v>309</v>
      </c>
      <c r="C113" s="223">
        <f>C112</f>
        <v>0</v>
      </c>
      <c r="D113" s="242">
        <f>D112</f>
        <v>0</v>
      </c>
      <c r="E113" s="223">
        <f>E112</f>
        <v>0</v>
      </c>
      <c r="F113" s="223">
        <f>F112</f>
        <v>766036.11108520592</v>
      </c>
      <c r="G113" s="223">
        <f>G112</f>
        <v>494224.15152227267</v>
      </c>
      <c r="H113" s="223">
        <f>+H23</f>
        <v>316913.69776741113</v>
      </c>
      <c r="I113" s="262"/>
      <c r="J113" s="262"/>
      <c r="K113" s="262"/>
      <c r="L113" s="262"/>
      <c r="M113" s="262"/>
      <c r="N113" s="262"/>
      <c r="O113" s="262"/>
      <c r="P113" s="262"/>
      <c r="Q113" s="262"/>
      <c r="R113" s="262"/>
      <c r="S113" s="262"/>
      <c r="T113" s="258"/>
      <c r="U113" s="239">
        <f>SUM(C113:T113)</f>
        <v>1577173.9603748897</v>
      </c>
      <c r="V113" s="239">
        <f>G35-G23+H23</f>
        <v>468982.66746657196</v>
      </c>
      <c r="W113" s="239">
        <f>V113+W101</f>
        <v>1577173.9603748899</v>
      </c>
      <c r="X113" s="238">
        <f>AVERAGE(V108:V119)/1000</f>
        <v>493.7135926668451</v>
      </c>
      <c r="Y113" s="237"/>
      <c r="Z113" s="236"/>
      <c r="AA113" s="236"/>
    </row>
    <row r="114" spans="1:27" x14ac:dyDescent="0.25">
      <c r="A114" s="244">
        <f>A113</f>
        <v>2013</v>
      </c>
      <c r="B114" s="243" t="s">
        <v>308</v>
      </c>
      <c r="C114" s="223">
        <f>C113</f>
        <v>0</v>
      </c>
      <c r="D114" s="242">
        <f>D113</f>
        <v>0</v>
      </c>
      <c r="E114" s="223">
        <f>E113</f>
        <v>0</v>
      </c>
      <c r="F114" s="223">
        <f>F113</f>
        <v>766036.11108520592</v>
      </c>
      <c r="G114" s="223">
        <f>G113</f>
        <v>494224.15152227267</v>
      </c>
      <c r="H114" s="223">
        <f>+H24</f>
        <v>352126.33085267904</v>
      </c>
      <c r="I114" s="262"/>
      <c r="J114" s="262"/>
      <c r="K114" s="262"/>
      <c r="L114" s="262"/>
      <c r="M114" s="262"/>
      <c r="N114" s="262"/>
      <c r="O114" s="262"/>
      <c r="P114" s="262"/>
      <c r="Q114" s="262"/>
      <c r="R114" s="262"/>
      <c r="S114" s="262"/>
      <c r="T114" s="258"/>
      <c r="U114" s="239">
        <f>SUM(C114:T114)</f>
        <v>1612386.5934601575</v>
      </c>
      <c r="V114" s="239">
        <f>G36-G24+H24</f>
        <v>466178.05812704971</v>
      </c>
      <c r="W114" s="239">
        <f>V114+W102</f>
        <v>1612386.5934601575</v>
      </c>
      <c r="X114" s="238">
        <f>AVERAGE(V109:V120)/1000</f>
        <v>508.56485401897271</v>
      </c>
      <c r="Y114" s="237"/>
      <c r="Z114" s="236"/>
      <c r="AA114" s="236"/>
    </row>
    <row r="115" spans="1:27" x14ac:dyDescent="0.25">
      <c r="A115" s="244">
        <f>A114</f>
        <v>2013</v>
      </c>
      <c r="B115" s="243" t="s">
        <v>307</v>
      </c>
      <c r="C115" s="223">
        <f>C114</f>
        <v>0</v>
      </c>
      <c r="D115" s="242">
        <f>D114</f>
        <v>0</v>
      </c>
      <c r="E115" s="223">
        <f>E114</f>
        <v>0</v>
      </c>
      <c r="F115" s="223">
        <f>F114</f>
        <v>766036.11108520592</v>
      </c>
      <c r="G115" s="223">
        <f>G114</f>
        <v>494224.15152227267</v>
      </c>
      <c r="H115" s="223">
        <f>+H25</f>
        <v>387338.96393794694</v>
      </c>
      <c r="I115" s="262"/>
      <c r="J115" s="262"/>
      <c r="K115" s="262"/>
      <c r="L115" s="262"/>
      <c r="M115" s="262"/>
      <c r="N115" s="262"/>
      <c r="O115" s="262"/>
      <c r="P115" s="262"/>
      <c r="Q115" s="262"/>
      <c r="R115" s="262"/>
      <c r="S115" s="262"/>
      <c r="T115" s="258"/>
      <c r="U115" s="239">
        <f>SUM(C115:T115)</f>
        <v>1647599.2265454256</v>
      </c>
      <c r="V115" s="239">
        <f>G37-G25+H25</f>
        <v>463373.44878752739</v>
      </c>
      <c r="W115" s="239">
        <f>V115+W103</f>
        <v>1647599.2265454254</v>
      </c>
      <c r="X115" s="238">
        <f>AVERAGE(V110:V121)/1000</f>
        <v>527.88851240525253</v>
      </c>
      <c r="Y115" s="237"/>
      <c r="Z115" s="236"/>
      <c r="AA115" s="236"/>
    </row>
    <row r="116" spans="1:27" x14ac:dyDescent="0.25">
      <c r="A116" s="235">
        <f>A115</f>
        <v>2013</v>
      </c>
      <c r="B116" s="234" t="s">
        <v>306</v>
      </c>
      <c r="C116" s="178">
        <f>C115</f>
        <v>0</v>
      </c>
      <c r="D116" s="177">
        <f>D115</f>
        <v>0</v>
      </c>
      <c r="E116" s="178">
        <f>E115</f>
        <v>0</v>
      </c>
      <c r="F116" s="178">
        <f>F115</f>
        <v>766036.11108520592</v>
      </c>
      <c r="G116" s="178">
        <f>G115</f>
        <v>494224.15152227267</v>
      </c>
      <c r="H116" s="178">
        <f>+H26</f>
        <v>422551.5970232148</v>
      </c>
      <c r="I116" s="261"/>
      <c r="J116" s="261"/>
      <c r="K116" s="261"/>
      <c r="L116" s="261"/>
      <c r="M116" s="261"/>
      <c r="N116" s="261"/>
      <c r="O116" s="261"/>
      <c r="P116" s="261"/>
      <c r="Q116" s="261"/>
      <c r="R116" s="261"/>
      <c r="S116" s="261"/>
      <c r="T116" s="257"/>
      <c r="U116" s="231">
        <f>SUM(C116:T116)</f>
        <v>1682811.8596306932</v>
      </c>
      <c r="V116" s="231">
        <f>G38-G26+H26</f>
        <v>460568.83944800502</v>
      </c>
      <c r="W116" s="231">
        <f>V116+W104</f>
        <v>1682811.8596306932</v>
      </c>
      <c r="X116" s="232">
        <f>AVERAGE(V111:V122)/1000</f>
        <v>551.68456782568489</v>
      </c>
      <c r="Y116" s="231">
        <f>SUM(X105:X116)</f>
        <v>5996.9579048826126</v>
      </c>
      <c r="Z116" s="230"/>
      <c r="AA116" s="230"/>
    </row>
    <row r="117" spans="1:27" x14ac:dyDescent="0.25">
      <c r="A117" s="256">
        <f>A116+1</f>
        <v>2014</v>
      </c>
      <c r="B117" s="255" t="s">
        <v>317</v>
      </c>
      <c r="C117" s="252">
        <f>C116</f>
        <v>0</v>
      </c>
      <c r="D117" s="254">
        <f>D116</f>
        <v>0</v>
      </c>
      <c r="E117" s="252">
        <f>E116</f>
        <v>0</v>
      </c>
      <c r="F117" s="252">
        <f>F116</f>
        <v>766036.11108520592</v>
      </c>
      <c r="G117" s="252">
        <f>G116</f>
        <v>494224.15152227267</v>
      </c>
      <c r="H117" s="252">
        <f>+H27</f>
        <v>457764.2301084827</v>
      </c>
      <c r="I117" s="252">
        <f>+I15</f>
        <v>86076.788155575443</v>
      </c>
      <c r="J117" s="263"/>
      <c r="K117" s="263"/>
      <c r="L117" s="263"/>
      <c r="M117" s="263"/>
      <c r="N117" s="263"/>
      <c r="O117" s="263"/>
      <c r="P117" s="263"/>
      <c r="Q117" s="263"/>
      <c r="R117" s="263"/>
      <c r="S117" s="263"/>
      <c r="T117" s="260"/>
      <c r="U117" s="249">
        <f>SUM(C117:T117)</f>
        <v>1804101.2808715368</v>
      </c>
      <c r="V117" s="249">
        <f>H27-H15+I15</f>
        <v>508628.38517879025</v>
      </c>
      <c r="W117" s="249">
        <f>V117+W105</f>
        <v>1804101.2808715366</v>
      </c>
      <c r="X117" s="248">
        <f>AVERAGE(V112:V123)/1000</f>
        <v>579.95302028026981</v>
      </c>
      <c r="Y117" s="247"/>
      <c r="Z117" s="246"/>
      <c r="AA117" s="246"/>
    </row>
    <row r="118" spans="1:27" x14ac:dyDescent="0.25">
      <c r="A118" s="244">
        <f>A117</f>
        <v>2014</v>
      </c>
      <c r="B118" s="243" t="s">
        <v>316</v>
      </c>
      <c r="C118" s="223">
        <f>C117</f>
        <v>0</v>
      </c>
      <c r="D118" s="242">
        <f>D117</f>
        <v>0</v>
      </c>
      <c r="E118" s="223">
        <f>E117</f>
        <v>0</v>
      </c>
      <c r="F118" s="223">
        <f>F117</f>
        <v>766036.11108520592</v>
      </c>
      <c r="G118" s="223">
        <f>G117</f>
        <v>494224.15152227267</v>
      </c>
      <c r="H118" s="259">
        <f>H117</f>
        <v>457764.2301084827</v>
      </c>
      <c r="I118" s="223">
        <f>+I16</f>
        <v>172153.57631115089</v>
      </c>
      <c r="J118" s="262"/>
      <c r="K118" s="262"/>
      <c r="L118" s="262"/>
      <c r="M118" s="262"/>
      <c r="N118" s="262"/>
      <c r="O118" s="262"/>
      <c r="P118" s="262"/>
      <c r="Q118" s="262"/>
      <c r="R118" s="262"/>
      <c r="S118" s="262"/>
      <c r="T118" s="258"/>
      <c r="U118" s="239">
        <f>SUM(C118:T118)</f>
        <v>1890178.0690271121</v>
      </c>
      <c r="V118" s="239">
        <f>H28-H16+I16</f>
        <v>559492.54024909774</v>
      </c>
      <c r="W118" s="239">
        <f>V118+W106</f>
        <v>1890178.0690271123</v>
      </c>
      <c r="X118" s="238">
        <f>AVERAGE(V113:V124)/1000</f>
        <v>612.69386976900728</v>
      </c>
      <c r="Y118" s="237"/>
      <c r="Z118" s="236"/>
      <c r="AA118" s="236"/>
    </row>
    <row r="119" spans="1:27" x14ac:dyDescent="0.25">
      <c r="A119" s="244">
        <f>A118</f>
        <v>2014</v>
      </c>
      <c r="B119" s="243" t="s">
        <v>315</v>
      </c>
      <c r="C119" s="223">
        <f>C118</f>
        <v>0</v>
      </c>
      <c r="D119" s="242">
        <f>D118</f>
        <v>0</v>
      </c>
      <c r="E119" s="223">
        <f>E118</f>
        <v>0</v>
      </c>
      <c r="F119" s="223">
        <f>F118</f>
        <v>766036.11108520592</v>
      </c>
      <c r="G119" s="223">
        <f>G118</f>
        <v>494224.15152227267</v>
      </c>
      <c r="H119" s="223">
        <f>H118</f>
        <v>457764.2301084827</v>
      </c>
      <c r="I119" s="223">
        <f>+I17</f>
        <v>258230.36446672631</v>
      </c>
      <c r="J119" s="262"/>
      <c r="K119" s="262"/>
      <c r="L119" s="262"/>
      <c r="M119" s="262"/>
      <c r="N119" s="262"/>
      <c r="O119" s="262"/>
      <c r="P119" s="262"/>
      <c r="Q119" s="262"/>
      <c r="R119" s="262"/>
      <c r="S119" s="262"/>
      <c r="T119" s="258"/>
      <c r="U119" s="239">
        <f>SUM(C119:T119)</f>
        <v>1976254.8571826876</v>
      </c>
      <c r="V119" s="239">
        <f>H29-H17+I17</f>
        <v>610356.69531940529</v>
      </c>
      <c r="W119" s="239">
        <f>V119+W107</f>
        <v>1976254.8571826876</v>
      </c>
      <c r="X119" s="238">
        <f>AVERAGE(V114:V125)/1000</f>
        <v>649.90711629189718</v>
      </c>
      <c r="Y119" s="237"/>
      <c r="Z119" s="236"/>
      <c r="AA119" s="236"/>
    </row>
    <row r="120" spans="1:27" x14ac:dyDescent="0.25">
      <c r="A120" s="244">
        <f>A119</f>
        <v>2014</v>
      </c>
      <c r="B120" s="243" t="s">
        <v>314</v>
      </c>
      <c r="C120" s="223">
        <f>C119</f>
        <v>0</v>
      </c>
      <c r="D120" s="242">
        <f>D119</f>
        <v>0</v>
      </c>
      <c r="E120" s="223">
        <f>E119</f>
        <v>0</v>
      </c>
      <c r="F120" s="223">
        <f>F119</f>
        <v>766036.11108520592</v>
      </c>
      <c r="G120" s="223">
        <f>G119</f>
        <v>494224.15152227267</v>
      </c>
      <c r="H120" s="223">
        <f>H119</f>
        <v>457764.2301084827</v>
      </c>
      <c r="I120" s="223">
        <f>+I18</f>
        <v>344307.15262230177</v>
      </c>
      <c r="J120" s="262"/>
      <c r="K120" s="262"/>
      <c r="L120" s="262"/>
      <c r="M120" s="262"/>
      <c r="N120" s="262"/>
      <c r="O120" s="262"/>
      <c r="P120" s="262"/>
      <c r="Q120" s="262"/>
      <c r="R120" s="262"/>
      <c r="S120" s="262"/>
      <c r="T120" s="258"/>
      <c r="U120" s="239">
        <f>SUM(C120:T120)</f>
        <v>2062331.6453382631</v>
      </c>
      <c r="V120" s="239">
        <f>H30-H18+I18</f>
        <v>661220.85038971296</v>
      </c>
      <c r="W120" s="239">
        <f>V120+W108</f>
        <v>2062331.6453382631</v>
      </c>
      <c r="X120" s="238">
        <f>AVERAGE(V115:V126)/1000</f>
        <v>691.59275984893964</v>
      </c>
      <c r="Y120" s="237"/>
      <c r="Z120" s="236"/>
      <c r="AA120" s="236"/>
    </row>
    <row r="121" spans="1:27" x14ac:dyDescent="0.25">
      <c r="A121" s="244">
        <f>A120</f>
        <v>2014</v>
      </c>
      <c r="B121" s="243" t="s">
        <v>313</v>
      </c>
      <c r="C121" s="223">
        <f>C120</f>
        <v>0</v>
      </c>
      <c r="D121" s="242">
        <f>D120</f>
        <v>0</v>
      </c>
      <c r="E121" s="223">
        <f>E120</f>
        <v>0</v>
      </c>
      <c r="F121" s="223">
        <f>F120</f>
        <v>766036.11108520592</v>
      </c>
      <c r="G121" s="223">
        <f>G120</f>
        <v>494224.15152227267</v>
      </c>
      <c r="H121" s="223">
        <f>H120</f>
        <v>457764.2301084827</v>
      </c>
      <c r="I121" s="223">
        <f>+I19</f>
        <v>430383.94077787723</v>
      </c>
      <c r="J121" s="262"/>
      <c r="K121" s="262"/>
      <c r="L121" s="262"/>
      <c r="M121" s="262"/>
      <c r="N121" s="262"/>
      <c r="O121" s="262"/>
      <c r="P121" s="262"/>
      <c r="Q121" s="262"/>
      <c r="R121" s="262"/>
      <c r="S121" s="262"/>
      <c r="T121" s="258"/>
      <c r="U121" s="239">
        <f>SUM(C121:T121)</f>
        <v>2148408.4334938386</v>
      </c>
      <c r="V121" s="239">
        <f>H31-H19+I19</f>
        <v>712085.00546002039</v>
      </c>
      <c r="W121" s="239">
        <f>V121+W109</f>
        <v>2148408.4334938386</v>
      </c>
      <c r="X121" s="238">
        <f>AVERAGE(V116:V127)/1000</f>
        <v>737.75080044013453</v>
      </c>
      <c r="Y121" s="237"/>
      <c r="Z121" s="236"/>
      <c r="AA121" s="236"/>
    </row>
    <row r="122" spans="1:27" x14ac:dyDescent="0.25">
      <c r="A122" s="244">
        <f>A121</f>
        <v>2014</v>
      </c>
      <c r="B122" s="243" t="s">
        <v>312</v>
      </c>
      <c r="C122" s="223">
        <f>C121</f>
        <v>0</v>
      </c>
      <c r="D122" s="242">
        <f>D121</f>
        <v>0</v>
      </c>
      <c r="E122" s="223">
        <f>E121</f>
        <v>0</v>
      </c>
      <c r="F122" s="223">
        <f>F121</f>
        <v>766036.11108520592</v>
      </c>
      <c r="G122" s="223">
        <f>G121</f>
        <v>494224.15152227267</v>
      </c>
      <c r="H122" s="223">
        <f>H121</f>
        <v>457764.2301084827</v>
      </c>
      <c r="I122" s="223">
        <f>+I20</f>
        <v>516460.72893345263</v>
      </c>
      <c r="J122" s="262"/>
      <c r="K122" s="262"/>
      <c r="L122" s="262"/>
      <c r="M122" s="262"/>
      <c r="N122" s="262"/>
      <c r="O122" s="262"/>
      <c r="P122" s="262"/>
      <c r="Q122" s="262"/>
      <c r="R122" s="262"/>
      <c r="S122" s="262"/>
      <c r="T122" s="258"/>
      <c r="U122" s="239">
        <f>SUM(C122:T122)</f>
        <v>2234485.2216494139</v>
      </c>
      <c r="V122" s="239">
        <f>H32-H20+I20</f>
        <v>762949.16053032794</v>
      </c>
      <c r="W122" s="239">
        <f>V122+W110</f>
        <v>2234485.2216494139</v>
      </c>
      <c r="X122" s="238">
        <f>AVERAGE(V117:V128)/1000</f>
        <v>788.38123806548174</v>
      </c>
      <c r="Y122" s="237"/>
      <c r="Z122" s="236"/>
      <c r="AA122" s="236"/>
    </row>
    <row r="123" spans="1:27" x14ac:dyDescent="0.25">
      <c r="A123" s="244">
        <f>A122</f>
        <v>2014</v>
      </c>
      <c r="B123" s="243" t="s">
        <v>311</v>
      </c>
      <c r="C123" s="223">
        <f>C122</f>
        <v>0</v>
      </c>
      <c r="D123" s="242">
        <f>D122</f>
        <v>0</v>
      </c>
      <c r="E123" s="223">
        <f>E122</f>
        <v>0</v>
      </c>
      <c r="F123" s="223">
        <f>F122</f>
        <v>766036.11108520592</v>
      </c>
      <c r="G123" s="223">
        <f>G122</f>
        <v>494224.15152227267</v>
      </c>
      <c r="H123" s="223">
        <f>H122</f>
        <v>457764.2301084827</v>
      </c>
      <c r="I123" s="223">
        <f>+I21</f>
        <v>602537.51708902814</v>
      </c>
      <c r="J123" s="262"/>
      <c r="K123" s="262"/>
      <c r="L123" s="262"/>
      <c r="M123" s="262"/>
      <c r="N123" s="262"/>
      <c r="O123" s="262"/>
      <c r="P123" s="262"/>
      <c r="Q123" s="262"/>
      <c r="R123" s="262"/>
      <c r="S123" s="262"/>
      <c r="T123" s="258"/>
      <c r="U123" s="239">
        <f>SUM(C123:T123)</f>
        <v>2320562.0098049892</v>
      </c>
      <c r="V123" s="239">
        <f>H33-H21+I21</f>
        <v>813813.31560063548</v>
      </c>
      <c r="W123" s="239">
        <f>V123+W111</f>
        <v>2320562.0098049892</v>
      </c>
      <c r="X123" s="238">
        <f>AVERAGE(V118:V129)/1000</f>
        <v>842.61727190060253</v>
      </c>
      <c r="Y123" s="237"/>
      <c r="Z123" s="236"/>
      <c r="AA123" s="236"/>
    </row>
    <row r="124" spans="1:27" x14ac:dyDescent="0.25">
      <c r="A124" s="244">
        <f>A123</f>
        <v>2014</v>
      </c>
      <c r="B124" s="243" t="s">
        <v>310</v>
      </c>
      <c r="C124" s="223">
        <f>C123</f>
        <v>0</v>
      </c>
      <c r="D124" s="242">
        <f>D123</f>
        <v>0</v>
      </c>
      <c r="E124" s="223">
        <f>E123</f>
        <v>0</v>
      </c>
      <c r="F124" s="223">
        <f>F123</f>
        <v>766036.11108520592</v>
      </c>
      <c r="G124" s="223">
        <f>G123</f>
        <v>494224.15152227267</v>
      </c>
      <c r="H124" s="223">
        <f>H123</f>
        <v>457764.2301084827</v>
      </c>
      <c r="I124" s="223">
        <f>+I22</f>
        <v>688614.30524460354</v>
      </c>
      <c r="J124" s="262"/>
      <c r="K124" s="262"/>
      <c r="L124" s="262"/>
      <c r="M124" s="262"/>
      <c r="N124" s="262"/>
      <c r="O124" s="262"/>
      <c r="P124" s="262"/>
      <c r="Q124" s="262"/>
      <c r="R124" s="262"/>
      <c r="S124" s="262"/>
      <c r="T124" s="258"/>
      <c r="U124" s="239">
        <f>SUM(C124:T124)</f>
        <v>2406638.797960565</v>
      </c>
      <c r="V124" s="239">
        <f>H34-H22+I22</f>
        <v>864677.47067094303</v>
      </c>
      <c r="W124" s="239">
        <f>V124+W112</f>
        <v>2406638.797960565</v>
      </c>
      <c r="X124" s="238">
        <f>AVERAGE(V119:V130)/1000</f>
        <v>895.98650491134401</v>
      </c>
      <c r="Y124" s="237"/>
      <c r="Z124" s="236"/>
      <c r="AA124" s="236"/>
    </row>
    <row r="125" spans="1:27" x14ac:dyDescent="0.25">
      <c r="A125" s="244">
        <f>A124</f>
        <v>2014</v>
      </c>
      <c r="B125" s="243" t="s">
        <v>309</v>
      </c>
      <c r="C125" s="223">
        <f>C124</f>
        <v>0</v>
      </c>
      <c r="D125" s="242">
        <f>D124</f>
        <v>0</v>
      </c>
      <c r="E125" s="223">
        <f>E124</f>
        <v>0</v>
      </c>
      <c r="F125" s="223">
        <f>F124</f>
        <v>766036.11108520592</v>
      </c>
      <c r="G125" s="223">
        <f>G124</f>
        <v>494224.15152227267</v>
      </c>
      <c r="H125" s="223">
        <f>H124</f>
        <v>457764.2301084827</v>
      </c>
      <c r="I125" s="223">
        <f>+I23</f>
        <v>774691.09340017894</v>
      </c>
      <c r="J125" s="262"/>
      <c r="K125" s="262"/>
      <c r="L125" s="262"/>
      <c r="M125" s="262"/>
      <c r="N125" s="262"/>
      <c r="O125" s="262"/>
      <c r="P125" s="262"/>
      <c r="Q125" s="262"/>
      <c r="R125" s="262"/>
      <c r="S125" s="262"/>
      <c r="T125" s="258"/>
      <c r="U125" s="239">
        <f>SUM(C125:T125)</f>
        <v>2492715.5861161402</v>
      </c>
      <c r="V125" s="239">
        <f>H35-H23+I23</f>
        <v>915541.62574125058</v>
      </c>
      <c r="W125" s="239">
        <f>V125+W113</f>
        <v>2492715.5861161407</v>
      </c>
      <c r="X125" s="238">
        <f>AVERAGE(V120:V131)/1000</f>
        <v>948.48893709770653</v>
      </c>
      <c r="Y125" s="237"/>
      <c r="Z125" s="236"/>
      <c r="AA125" s="236"/>
    </row>
    <row r="126" spans="1:27" x14ac:dyDescent="0.25">
      <c r="A126" s="244">
        <f>A125</f>
        <v>2014</v>
      </c>
      <c r="B126" s="243" t="s">
        <v>308</v>
      </c>
      <c r="C126" s="223">
        <f>C125</f>
        <v>0</v>
      </c>
      <c r="D126" s="242">
        <f>D125</f>
        <v>0</v>
      </c>
      <c r="E126" s="223">
        <f>E125</f>
        <v>0</v>
      </c>
      <c r="F126" s="223">
        <f>F125</f>
        <v>766036.11108520592</v>
      </c>
      <c r="G126" s="223">
        <f>G125</f>
        <v>494224.15152227267</v>
      </c>
      <c r="H126" s="223">
        <f>H125</f>
        <v>457764.2301084827</v>
      </c>
      <c r="I126" s="223">
        <f>+I24</f>
        <v>860767.88155575446</v>
      </c>
      <c r="J126" s="262"/>
      <c r="K126" s="262"/>
      <c r="L126" s="262"/>
      <c r="M126" s="262"/>
      <c r="N126" s="262"/>
      <c r="O126" s="262"/>
      <c r="P126" s="262"/>
      <c r="Q126" s="262"/>
      <c r="R126" s="262"/>
      <c r="S126" s="262"/>
      <c r="T126" s="258"/>
      <c r="U126" s="239">
        <f>SUM(C126:T126)</f>
        <v>2578792.374271716</v>
      </c>
      <c r="V126" s="239">
        <f>H36-H24+I24</f>
        <v>966405.78081155813</v>
      </c>
      <c r="W126" s="239">
        <f>V126+W114</f>
        <v>2578792.3742717155</v>
      </c>
      <c r="X126" s="238">
        <f>AVERAGE(V121:V132)/1000</f>
        <v>1000.1245684596897</v>
      </c>
      <c r="Y126" s="237"/>
      <c r="Z126" s="236"/>
      <c r="AA126" s="236"/>
    </row>
    <row r="127" spans="1:27" x14ac:dyDescent="0.25">
      <c r="A127" s="244">
        <f>A126</f>
        <v>2014</v>
      </c>
      <c r="B127" s="243" t="s">
        <v>307</v>
      </c>
      <c r="C127" s="223">
        <f>C126</f>
        <v>0</v>
      </c>
      <c r="D127" s="242">
        <f>D126</f>
        <v>0</v>
      </c>
      <c r="E127" s="223">
        <f>E126</f>
        <v>0</v>
      </c>
      <c r="F127" s="223">
        <f>F126</f>
        <v>766036.11108520592</v>
      </c>
      <c r="G127" s="223">
        <f>G126</f>
        <v>494224.15152227267</v>
      </c>
      <c r="H127" s="223">
        <f>H126</f>
        <v>457764.2301084827</v>
      </c>
      <c r="I127" s="223">
        <f>+I25</f>
        <v>946844.66971132986</v>
      </c>
      <c r="J127" s="262"/>
      <c r="K127" s="262"/>
      <c r="L127" s="262"/>
      <c r="M127" s="262"/>
      <c r="N127" s="262"/>
      <c r="O127" s="262"/>
      <c r="P127" s="262"/>
      <c r="Q127" s="262"/>
      <c r="R127" s="262"/>
      <c r="S127" s="262"/>
      <c r="T127" s="258"/>
      <c r="U127" s="239">
        <f>SUM(C127:T127)</f>
        <v>2664869.1624272913</v>
      </c>
      <c r="V127" s="239">
        <f>H37-H25+I25</f>
        <v>1017269.9358818657</v>
      </c>
      <c r="W127" s="239">
        <f>V127+W115</f>
        <v>2664869.1624272913</v>
      </c>
      <c r="X127" s="238">
        <f>AVERAGE(V122:V133)/1000</f>
        <v>1050.8933989972941</v>
      </c>
      <c r="Y127" s="237"/>
      <c r="Z127" s="236"/>
      <c r="AA127" s="236"/>
    </row>
    <row r="128" spans="1:27" x14ac:dyDescent="0.25">
      <c r="A128" s="235">
        <f>A127</f>
        <v>2014</v>
      </c>
      <c r="B128" s="234" t="s">
        <v>306</v>
      </c>
      <c r="C128" s="178">
        <f>C127</f>
        <v>0</v>
      </c>
      <c r="D128" s="177">
        <f>D127</f>
        <v>0</v>
      </c>
      <c r="E128" s="178">
        <f>E127</f>
        <v>0</v>
      </c>
      <c r="F128" s="178">
        <f>F127</f>
        <v>766036.11108520592</v>
      </c>
      <c r="G128" s="178">
        <f>G127</f>
        <v>494224.15152227267</v>
      </c>
      <c r="H128" s="178">
        <f>H127</f>
        <v>457764.2301084827</v>
      </c>
      <c r="I128" s="178">
        <f>+I26</f>
        <v>1032921.4578669053</v>
      </c>
      <c r="J128" s="261"/>
      <c r="K128" s="261"/>
      <c r="L128" s="261"/>
      <c r="M128" s="261"/>
      <c r="N128" s="261"/>
      <c r="O128" s="261"/>
      <c r="P128" s="261"/>
      <c r="Q128" s="261"/>
      <c r="R128" s="261"/>
      <c r="S128" s="261"/>
      <c r="T128" s="257"/>
      <c r="U128" s="231">
        <f>SUM(C128:T128)</f>
        <v>2750945.9505828666</v>
      </c>
      <c r="V128" s="231">
        <f>H38-H26+I26</f>
        <v>1068134.0909521731</v>
      </c>
      <c r="W128" s="231">
        <f>V128+W116</f>
        <v>2750945.9505828666</v>
      </c>
      <c r="X128" s="232">
        <f>AVERAGE(V123:V134)/1000</f>
        <v>1100.7954287105188</v>
      </c>
      <c r="Y128" s="231">
        <f>SUM(X117:X128)</f>
        <v>9899.1849147728863</v>
      </c>
      <c r="Z128" s="230"/>
      <c r="AA128" s="230"/>
    </row>
    <row r="129" spans="1:27" x14ac:dyDescent="0.25">
      <c r="A129" s="256">
        <f>A128+1</f>
        <v>2015</v>
      </c>
      <c r="B129" s="255" t="s">
        <v>317</v>
      </c>
      <c r="C129" s="252">
        <f>C128</f>
        <v>0</v>
      </c>
      <c r="D129" s="254">
        <f>D128</f>
        <v>0</v>
      </c>
      <c r="E129" s="252">
        <f>E128</f>
        <v>0</v>
      </c>
      <c r="F129" s="252">
        <f>F128</f>
        <v>766036.11108520592</v>
      </c>
      <c r="G129" s="252">
        <f>G128</f>
        <v>494224.15152227267</v>
      </c>
      <c r="H129" s="252">
        <f>H128</f>
        <v>457764.2301084827</v>
      </c>
      <c r="I129" s="252">
        <f>+I27</f>
        <v>1118998.2460224808</v>
      </c>
      <c r="J129" s="252">
        <f>+J15</f>
        <v>126539.33333333333</v>
      </c>
      <c r="K129" s="263"/>
      <c r="L129" s="263"/>
      <c r="M129" s="263"/>
      <c r="N129" s="263"/>
      <c r="O129" s="263"/>
      <c r="P129" s="263"/>
      <c r="Q129" s="263"/>
      <c r="R129" s="263"/>
      <c r="S129" s="263"/>
      <c r="T129" s="260"/>
      <c r="U129" s="249">
        <f>SUM(C129:T129)</f>
        <v>2963562.0720717753</v>
      </c>
      <c r="V129" s="249">
        <f>I27-I15+J15</f>
        <v>1159460.7912002387</v>
      </c>
      <c r="W129" s="249">
        <f>V129+W117</f>
        <v>2963562.0720717753</v>
      </c>
      <c r="X129" s="248">
        <f>AVERAGE(V124:V135)/1000</f>
        <v>1149.8306575993647</v>
      </c>
      <c r="Y129" s="247"/>
      <c r="Z129" s="246"/>
      <c r="AA129" s="246"/>
    </row>
    <row r="130" spans="1:27" x14ac:dyDescent="0.25">
      <c r="A130" s="244">
        <f>A129</f>
        <v>2015</v>
      </c>
      <c r="B130" s="243" t="s">
        <v>316</v>
      </c>
      <c r="C130" s="223">
        <f>C129</f>
        <v>0</v>
      </c>
      <c r="D130" s="242">
        <f>D129</f>
        <v>0</v>
      </c>
      <c r="E130" s="223">
        <f>E129</f>
        <v>0</v>
      </c>
      <c r="F130" s="223">
        <f>F129</f>
        <v>766036.11108520592</v>
      </c>
      <c r="G130" s="223">
        <f>G129</f>
        <v>494224.15152227267</v>
      </c>
      <c r="H130" s="223">
        <f>H129</f>
        <v>457764.2301084827</v>
      </c>
      <c r="I130" s="223">
        <f>I129</f>
        <v>1118998.2460224808</v>
      </c>
      <c r="J130" s="223">
        <f>+J16</f>
        <v>253078.66666666666</v>
      </c>
      <c r="K130" s="262"/>
      <c r="L130" s="262"/>
      <c r="M130" s="262"/>
      <c r="N130" s="262"/>
      <c r="O130" s="262"/>
      <c r="P130" s="262"/>
      <c r="Q130" s="262"/>
      <c r="R130" s="262"/>
      <c r="S130" s="262"/>
      <c r="T130" s="258"/>
      <c r="U130" s="239">
        <f>SUM(C130:T130)</f>
        <v>3090101.4054051084</v>
      </c>
      <c r="V130" s="239">
        <f>I28-I16+J16</f>
        <v>1199923.3363779965</v>
      </c>
      <c r="W130" s="239">
        <f>V130+W118</f>
        <v>3090101.4054051088</v>
      </c>
      <c r="X130" s="238">
        <f>AVERAGE(V125:V136)/1000</f>
        <v>1197.9990856638315</v>
      </c>
      <c r="Y130" s="237"/>
      <c r="Z130" s="236"/>
      <c r="AA130" s="236"/>
    </row>
    <row r="131" spans="1:27" x14ac:dyDescent="0.25">
      <c r="A131" s="244">
        <f>A130</f>
        <v>2015</v>
      </c>
      <c r="B131" s="243" t="s">
        <v>315</v>
      </c>
      <c r="C131" s="223">
        <f>C130</f>
        <v>0</v>
      </c>
      <c r="D131" s="242">
        <f>D130</f>
        <v>0</v>
      </c>
      <c r="E131" s="223">
        <f>E130</f>
        <v>0</v>
      </c>
      <c r="F131" s="223">
        <f>F130</f>
        <v>766036.11108520592</v>
      </c>
      <c r="G131" s="223">
        <f>G130</f>
        <v>494224.15152227267</v>
      </c>
      <c r="H131" s="223">
        <f>H130</f>
        <v>457764.2301084827</v>
      </c>
      <c r="I131" s="223">
        <f>I130</f>
        <v>1118998.2460224808</v>
      </c>
      <c r="J131" s="223">
        <f>+J17</f>
        <v>379618</v>
      </c>
      <c r="K131" s="262"/>
      <c r="L131" s="262"/>
      <c r="M131" s="262"/>
      <c r="N131" s="262"/>
      <c r="O131" s="262"/>
      <c r="P131" s="262"/>
      <c r="Q131" s="262"/>
      <c r="R131" s="262"/>
      <c r="S131" s="262"/>
      <c r="T131" s="258"/>
      <c r="U131" s="239">
        <f>SUM(C131:T131)</f>
        <v>3216640.7387384418</v>
      </c>
      <c r="V131" s="239">
        <f>I29-I17+J17</f>
        <v>1240385.8815557545</v>
      </c>
      <c r="W131" s="239">
        <f>V131+W119</f>
        <v>3216640.7387384418</v>
      </c>
      <c r="X131" s="238">
        <f>AVERAGE(V126:V137)/1000</f>
        <v>1245.300712903919</v>
      </c>
      <c r="Y131" s="237"/>
      <c r="Z131" s="236"/>
      <c r="AA131" s="236"/>
    </row>
    <row r="132" spans="1:27" x14ac:dyDescent="0.25">
      <c r="A132" s="244">
        <f>A131</f>
        <v>2015</v>
      </c>
      <c r="B132" s="243" t="s">
        <v>314</v>
      </c>
      <c r="C132" s="223">
        <f>C131</f>
        <v>0</v>
      </c>
      <c r="D132" s="242">
        <f>D131</f>
        <v>0</v>
      </c>
      <c r="E132" s="223">
        <f>E131</f>
        <v>0</v>
      </c>
      <c r="F132" s="223">
        <f>F131</f>
        <v>766036.11108520592</v>
      </c>
      <c r="G132" s="223">
        <f>G131</f>
        <v>494224.15152227267</v>
      </c>
      <c r="H132" s="223">
        <f>H131</f>
        <v>457764.2301084827</v>
      </c>
      <c r="I132" s="223">
        <f>I131</f>
        <v>1118998.2460224808</v>
      </c>
      <c r="J132" s="223">
        <f>+J18</f>
        <v>506157.33333333331</v>
      </c>
      <c r="K132" s="262"/>
      <c r="L132" s="262"/>
      <c r="M132" s="262"/>
      <c r="N132" s="262"/>
      <c r="O132" s="262"/>
      <c r="P132" s="262"/>
      <c r="Q132" s="262"/>
      <c r="R132" s="262"/>
      <c r="S132" s="262"/>
      <c r="T132" s="258"/>
      <c r="U132" s="239">
        <f>SUM(C132:T132)</f>
        <v>3343180.0720717753</v>
      </c>
      <c r="V132" s="239">
        <f>I30-I18+J18</f>
        <v>1280848.4267335122</v>
      </c>
      <c r="W132" s="239">
        <f>V132+W120</f>
        <v>3343180.0720717753</v>
      </c>
      <c r="X132" s="238">
        <f>AVERAGE(V127:V138)/1000</f>
        <v>1291.7355393196272</v>
      </c>
      <c r="Y132" s="237"/>
      <c r="Z132" s="236"/>
      <c r="AA132" s="236"/>
    </row>
    <row r="133" spans="1:27" x14ac:dyDescent="0.25">
      <c r="A133" s="244">
        <f>A132</f>
        <v>2015</v>
      </c>
      <c r="B133" s="243" t="s">
        <v>313</v>
      </c>
      <c r="C133" s="223">
        <f>C132</f>
        <v>0</v>
      </c>
      <c r="D133" s="242">
        <f>D132</f>
        <v>0</v>
      </c>
      <c r="E133" s="223">
        <f>E132</f>
        <v>0</v>
      </c>
      <c r="F133" s="223">
        <f>F132</f>
        <v>766036.11108520592</v>
      </c>
      <c r="G133" s="223">
        <f>G132</f>
        <v>494224.15152227267</v>
      </c>
      <c r="H133" s="223">
        <f>H132</f>
        <v>457764.2301084827</v>
      </c>
      <c r="I133" s="223">
        <f>I132</f>
        <v>1118998.2460224808</v>
      </c>
      <c r="J133" s="223">
        <f>+J19</f>
        <v>632696.66666666663</v>
      </c>
      <c r="K133" s="262"/>
      <c r="L133" s="262"/>
      <c r="M133" s="262"/>
      <c r="N133" s="262"/>
      <c r="O133" s="262"/>
      <c r="P133" s="262"/>
      <c r="Q133" s="262"/>
      <c r="R133" s="262"/>
      <c r="S133" s="262"/>
      <c r="T133" s="258"/>
      <c r="U133" s="239">
        <f>SUM(C133:T133)</f>
        <v>3469719.4054051084</v>
      </c>
      <c r="V133" s="239">
        <f>I31-I19+J19</f>
        <v>1321310.9719112702</v>
      </c>
      <c r="W133" s="239">
        <f>V133+W121</f>
        <v>3469719.4054051088</v>
      </c>
      <c r="X133" s="238">
        <f>AVERAGE(V128:V139)/1000</f>
        <v>1337.3035649109568</v>
      </c>
      <c r="Y133" s="237"/>
      <c r="Z133" s="236"/>
      <c r="AA133" s="236"/>
    </row>
    <row r="134" spans="1:27" x14ac:dyDescent="0.25">
      <c r="A134" s="244">
        <f>A133</f>
        <v>2015</v>
      </c>
      <c r="B134" s="243" t="s">
        <v>312</v>
      </c>
      <c r="C134" s="223">
        <f>C133</f>
        <v>0</v>
      </c>
      <c r="D134" s="242">
        <f>D133</f>
        <v>0</v>
      </c>
      <c r="E134" s="223">
        <f>E133</f>
        <v>0</v>
      </c>
      <c r="F134" s="223">
        <f>F133</f>
        <v>766036.11108520592</v>
      </c>
      <c r="G134" s="223">
        <f>G133</f>
        <v>494224.15152227267</v>
      </c>
      <c r="H134" s="223">
        <f>H133</f>
        <v>457764.2301084827</v>
      </c>
      <c r="I134" s="223">
        <f>I133</f>
        <v>1118998.2460224808</v>
      </c>
      <c r="J134" s="223">
        <f>+J20</f>
        <v>759236</v>
      </c>
      <c r="K134" s="262"/>
      <c r="L134" s="262"/>
      <c r="M134" s="262"/>
      <c r="N134" s="262"/>
      <c r="O134" s="262"/>
      <c r="P134" s="262"/>
      <c r="Q134" s="262"/>
      <c r="R134" s="262"/>
      <c r="S134" s="262"/>
      <c r="T134" s="258"/>
      <c r="U134" s="239">
        <f>SUM(C134:T134)</f>
        <v>3596258.7387384418</v>
      </c>
      <c r="V134" s="239">
        <f>I32-I20+J20</f>
        <v>1361773.5170890281</v>
      </c>
      <c r="W134" s="239">
        <f>V134+W122</f>
        <v>3596258.7387384418</v>
      </c>
      <c r="X134" s="238">
        <f>AVERAGE(V129:V140)/1000</f>
        <v>1382.004789677907</v>
      </c>
      <c r="Y134" s="237"/>
      <c r="Z134" s="236"/>
      <c r="AA134" s="236"/>
    </row>
    <row r="135" spans="1:27" x14ac:dyDescent="0.25">
      <c r="A135" s="244">
        <f>A134</f>
        <v>2015</v>
      </c>
      <c r="B135" s="243" t="s">
        <v>311</v>
      </c>
      <c r="C135" s="223">
        <f>C134</f>
        <v>0</v>
      </c>
      <c r="D135" s="242">
        <f>D134</f>
        <v>0</v>
      </c>
      <c r="E135" s="223">
        <f>E134</f>
        <v>0</v>
      </c>
      <c r="F135" s="223">
        <f>F134</f>
        <v>766036.11108520592</v>
      </c>
      <c r="G135" s="223">
        <f>G134</f>
        <v>494224.15152227267</v>
      </c>
      <c r="H135" s="223">
        <f>H134</f>
        <v>457764.2301084827</v>
      </c>
      <c r="I135" s="223">
        <f>I134</f>
        <v>1118998.2460224808</v>
      </c>
      <c r="J135" s="223">
        <f>+J21</f>
        <v>885775.33333333326</v>
      </c>
      <c r="K135" s="262"/>
      <c r="L135" s="262"/>
      <c r="M135" s="262"/>
      <c r="N135" s="262"/>
      <c r="O135" s="262"/>
      <c r="P135" s="262"/>
      <c r="Q135" s="262"/>
      <c r="R135" s="262"/>
      <c r="S135" s="262"/>
      <c r="T135" s="258"/>
      <c r="U135" s="239">
        <f>SUM(C135:T135)</f>
        <v>3722798.0720717749</v>
      </c>
      <c r="V135" s="239">
        <f>I33-I21+J21</f>
        <v>1402236.0622667859</v>
      </c>
      <c r="W135" s="239">
        <f>V135+W123</f>
        <v>3722798.0720717749</v>
      </c>
      <c r="X135" s="238">
        <f>AVERAGE(V130:V141)/1000</f>
        <v>1430.5498385949813</v>
      </c>
      <c r="Y135" s="237"/>
      <c r="Z135" s="236"/>
      <c r="AA135" s="236"/>
    </row>
    <row r="136" spans="1:27" x14ac:dyDescent="0.25">
      <c r="A136" s="244">
        <f>A135</f>
        <v>2015</v>
      </c>
      <c r="B136" s="243" t="s">
        <v>310</v>
      </c>
      <c r="C136" s="223">
        <f>C135</f>
        <v>0</v>
      </c>
      <c r="D136" s="242">
        <f>D135</f>
        <v>0</v>
      </c>
      <c r="E136" s="223">
        <f>E135</f>
        <v>0</v>
      </c>
      <c r="F136" s="223">
        <f>F135</f>
        <v>766036.11108520592</v>
      </c>
      <c r="G136" s="223">
        <f>G135</f>
        <v>494224.15152227267</v>
      </c>
      <c r="H136" s="223">
        <f>H135</f>
        <v>457764.2301084827</v>
      </c>
      <c r="I136" s="223">
        <f>I135</f>
        <v>1118998.2460224808</v>
      </c>
      <c r="J136" s="223">
        <f>+J22</f>
        <v>1012314.6666666666</v>
      </c>
      <c r="K136" s="262"/>
      <c r="L136" s="262"/>
      <c r="M136" s="262"/>
      <c r="N136" s="262"/>
      <c r="O136" s="262"/>
      <c r="P136" s="262"/>
      <c r="Q136" s="262"/>
      <c r="R136" s="262"/>
      <c r="S136" s="262"/>
      <c r="T136" s="258"/>
      <c r="U136" s="239">
        <f>SUM(C136:T136)</f>
        <v>3849337.4054051084</v>
      </c>
      <c r="V136" s="239">
        <f>I34-I22+J22</f>
        <v>1442698.6074445439</v>
      </c>
      <c r="W136" s="239">
        <f>V136+W124</f>
        <v>3849337.4054051088</v>
      </c>
      <c r="X136" s="238">
        <f>AVERAGE(V131:V142)/1000</f>
        <v>1483.8055124865582</v>
      </c>
      <c r="Y136" s="237"/>
      <c r="Z136" s="236"/>
      <c r="AA136" s="236"/>
    </row>
    <row r="137" spans="1:27" x14ac:dyDescent="0.25">
      <c r="A137" s="244">
        <f>A136</f>
        <v>2015</v>
      </c>
      <c r="B137" s="243" t="s">
        <v>309</v>
      </c>
      <c r="C137" s="223">
        <f>C136</f>
        <v>0</v>
      </c>
      <c r="D137" s="242">
        <f>D136</f>
        <v>0</v>
      </c>
      <c r="E137" s="223">
        <f>E136</f>
        <v>0</v>
      </c>
      <c r="F137" s="223">
        <f>F136</f>
        <v>766036.11108520592</v>
      </c>
      <c r="G137" s="223">
        <f>G136</f>
        <v>494224.15152227267</v>
      </c>
      <c r="H137" s="223">
        <f>H136</f>
        <v>457764.2301084827</v>
      </c>
      <c r="I137" s="223">
        <f>I136</f>
        <v>1118998.2460224808</v>
      </c>
      <c r="J137" s="223">
        <f>+J23</f>
        <v>1138854</v>
      </c>
      <c r="K137" s="262"/>
      <c r="L137" s="262"/>
      <c r="M137" s="262"/>
      <c r="N137" s="262"/>
      <c r="O137" s="262"/>
      <c r="P137" s="262"/>
      <c r="Q137" s="262"/>
      <c r="R137" s="262"/>
      <c r="S137" s="262"/>
      <c r="T137" s="258"/>
      <c r="U137" s="239">
        <f>SUM(C137:T137)</f>
        <v>3975876.7387384418</v>
      </c>
      <c r="V137" s="239">
        <f>I35-I23+J23</f>
        <v>1483161.1526223018</v>
      </c>
      <c r="W137" s="239">
        <f>V137+W125</f>
        <v>3975876.7387384428</v>
      </c>
      <c r="X137" s="238">
        <f>AVERAGE(V132:V143)/1000</f>
        <v>1541.7718113526385</v>
      </c>
      <c r="Y137" s="237"/>
      <c r="Z137" s="236"/>
      <c r="AA137" s="236"/>
    </row>
    <row r="138" spans="1:27" x14ac:dyDescent="0.25">
      <c r="A138" s="244">
        <f>A137</f>
        <v>2015</v>
      </c>
      <c r="B138" s="243" t="s">
        <v>308</v>
      </c>
      <c r="C138" s="223">
        <f>C137</f>
        <v>0</v>
      </c>
      <c r="D138" s="242">
        <f>D137</f>
        <v>0</v>
      </c>
      <c r="E138" s="223">
        <f>E137</f>
        <v>0</v>
      </c>
      <c r="F138" s="223">
        <f>F137</f>
        <v>766036.11108520592</v>
      </c>
      <c r="G138" s="223">
        <f>G137</f>
        <v>494224.15152227267</v>
      </c>
      <c r="H138" s="223">
        <f>H137</f>
        <v>457764.2301084827</v>
      </c>
      <c r="I138" s="223">
        <f>I137</f>
        <v>1118998.2460224808</v>
      </c>
      <c r="J138" s="223">
        <f>+J24</f>
        <v>1265393.3333333333</v>
      </c>
      <c r="K138" s="262"/>
      <c r="L138" s="262"/>
      <c r="M138" s="262"/>
      <c r="N138" s="262"/>
      <c r="O138" s="262"/>
      <c r="P138" s="262"/>
      <c r="Q138" s="262"/>
      <c r="R138" s="262"/>
      <c r="S138" s="262"/>
      <c r="T138" s="258"/>
      <c r="U138" s="239">
        <f>SUM(C138:T138)</f>
        <v>4102416.0720717749</v>
      </c>
      <c r="V138" s="239">
        <f>I36-I24+J24</f>
        <v>1523623.6978000596</v>
      </c>
      <c r="W138" s="239">
        <f>V138+W126</f>
        <v>4102416.0720717749</v>
      </c>
      <c r="X138" s="238">
        <f>AVERAGE(V133:V144)/1000</f>
        <v>1604.4487351932221</v>
      </c>
      <c r="Y138" s="237"/>
      <c r="Z138" s="236"/>
      <c r="AA138" s="236"/>
    </row>
    <row r="139" spans="1:27" x14ac:dyDescent="0.25">
      <c r="A139" s="244">
        <f>A138</f>
        <v>2015</v>
      </c>
      <c r="B139" s="243" t="s">
        <v>307</v>
      </c>
      <c r="C139" s="223">
        <f>C138</f>
        <v>0</v>
      </c>
      <c r="D139" s="242">
        <f>D138</f>
        <v>0</v>
      </c>
      <c r="E139" s="223">
        <f>E138</f>
        <v>0</v>
      </c>
      <c r="F139" s="223">
        <f>F138</f>
        <v>766036.11108520592</v>
      </c>
      <c r="G139" s="223">
        <f>G138</f>
        <v>494224.15152227267</v>
      </c>
      <c r="H139" s="223">
        <f>H138</f>
        <v>457764.2301084827</v>
      </c>
      <c r="I139" s="223">
        <f>I138</f>
        <v>1118998.2460224808</v>
      </c>
      <c r="J139" s="223">
        <f>+J25</f>
        <v>1391932.6666666665</v>
      </c>
      <c r="K139" s="262"/>
      <c r="L139" s="262"/>
      <c r="M139" s="262"/>
      <c r="N139" s="262"/>
      <c r="O139" s="262"/>
      <c r="P139" s="262"/>
      <c r="Q139" s="262"/>
      <c r="R139" s="262"/>
      <c r="S139" s="262"/>
      <c r="T139" s="258"/>
      <c r="U139" s="239">
        <f>SUM(C139:T139)</f>
        <v>4228955.4054051079</v>
      </c>
      <c r="V139" s="239">
        <f>I37-I25+J25</f>
        <v>1564086.2429778175</v>
      </c>
      <c r="W139" s="239">
        <f>V139+W127</f>
        <v>4228955.4054051088</v>
      </c>
      <c r="X139" s="238">
        <f>AVERAGE(V134:V145)/1000</f>
        <v>1671.8362840083084</v>
      </c>
      <c r="Y139" s="237"/>
      <c r="Z139" s="236"/>
      <c r="AA139" s="236"/>
    </row>
    <row r="140" spans="1:27" x14ac:dyDescent="0.25">
      <c r="A140" s="235">
        <f>A139</f>
        <v>2015</v>
      </c>
      <c r="B140" s="234" t="s">
        <v>306</v>
      </c>
      <c r="C140" s="178">
        <f>C139</f>
        <v>0</v>
      </c>
      <c r="D140" s="177">
        <f>D139</f>
        <v>0</v>
      </c>
      <c r="E140" s="178">
        <f>E139</f>
        <v>0</v>
      </c>
      <c r="F140" s="178">
        <f>F139</f>
        <v>766036.11108520592</v>
      </c>
      <c r="G140" s="178">
        <f>G139</f>
        <v>494224.15152227267</v>
      </c>
      <c r="H140" s="178">
        <f>H139</f>
        <v>457764.2301084827</v>
      </c>
      <c r="I140" s="178">
        <f>I139</f>
        <v>1118998.2460224808</v>
      </c>
      <c r="J140" s="178">
        <f>+J26</f>
        <v>1518472</v>
      </c>
      <c r="K140" s="261"/>
      <c r="L140" s="261"/>
      <c r="M140" s="261"/>
      <c r="N140" s="261"/>
      <c r="O140" s="261"/>
      <c r="P140" s="261"/>
      <c r="Q140" s="261"/>
      <c r="R140" s="261"/>
      <c r="S140" s="261"/>
      <c r="T140" s="257"/>
      <c r="U140" s="231">
        <f>SUM(C140:T140)</f>
        <v>4355494.7387384418</v>
      </c>
      <c r="V140" s="231">
        <f>I38-I26+J26</f>
        <v>1604548.7881555755</v>
      </c>
      <c r="W140" s="231">
        <f>V140+W128</f>
        <v>4355494.7387384418</v>
      </c>
      <c r="X140" s="232">
        <f>AVERAGE(V135:V146)/1000</f>
        <v>1743.9344577978982</v>
      </c>
      <c r="Y140" s="231">
        <f>SUM(X129:X140)</f>
        <v>17080.520989509212</v>
      </c>
      <c r="Z140" s="230"/>
      <c r="AA140" s="230"/>
    </row>
    <row r="141" spans="1:27" x14ac:dyDescent="0.25">
      <c r="A141" s="256">
        <f>A140+1</f>
        <v>2016</v>
      </c>
      <c r="B141" s="255" t="s">
        <v>317</v>
      </c>
      <c r="C141" s="252">
        <f>C140</f>
        <v>0</v>
      </c>
      <c r="D141" s="254">
        <f>D140</f>
        <v>0</v>
      </c>
      <c r="E141" s="252">
        <f>E140</f>
        <v>0</v>
      </c>
      <c r="F141" s="252">
        <f>F140</f>
        <v>766036.11108520592</v>
      </c>
      <c r="G141" s="252">
        <f>G140</f>
        <v>494224.15152227267</v>
      </c>
      <c r="H141" s="252">
        <f>H140</f>
        <v>457764.2301084827</v>
      </c>
      <c r="I141" s="252">
        <f>I140</f>
        <v>1118998.2460224808</v>
      </c>
      <c r="J141" s="252">
        <f>+J27</f>
        <v>1645011.3333333333</v>
      </c>
      <c r="K141" s="252">
        <f>+K15</f>
        <v>223529.37820512822</v>
      </c>
      <c r="L141" s="263"/>
      <c r="M141" s="263"/>
      <c r="N141" s="263"/>
      <c r="O141" s="263"/>
      <c r="P141" s="263"/>
      <c r="Q141" s="263"/>
      <c r="R141" s="263"/>
      <c r="S141" s="263"/>
      <c r="T141" s="260"/>
      <c r="U141" s="249">
        <f>SUM(C141:T141)</f>
        <v>4705563.4502769029</v>
      </c>
      <c r="V141" s="249">
        <f>J27-J15+K15</f>
        <v>1742001.3782051282</v>
      </c>
      <c r="W141" s="249">
        <f>V141+W129</f>
        <v>4705563.4502769038</v>
      </c>
      <c r="X141" s="248">
        <f>AVERAGE(V136:V147)/1000</f>
        <v>1820.7432565619908</v>
      </c>
      <c r="Y141" s="247"/>
      <c r="Z141" s="246"/>
      <c r="AA141" s="246"/>
    </row>
    <row r="142" spans="1:27" x14ac:dyDescent="0.25">
      <c r="A142" s="244">
        <f>A141</f>
        <v>2016</v>
      </c>
      <c r="B142" s="243" t="s">
        <v>316</v>
      </c>
      <c r="C142" s="223">
        <f>C141</f>
        <v>0</v>
      </c>
      <c r="D142" s="242">
        <f>D141</f>
        <v>0</v>
      </c>
      <c r="E142" s="223">
        <f>E141</f>
        <v>0</v>
      </c>
      <c r="F142" s="223">
        <f>F141</f>
        <v>766036.11108520592</v>
      </c>
      <c r="G142" s="223">
        <f>G141</f>
        <v>494224.15152227267</v>
      </c>
      <c r="H142" s="223">
        <f>H141</f>
        <v>457764.2301084827</v>
      </c>
      <c r="I142" s="223">
        <f>I141</f>
        <v>1118998.2460224808</v>
      </c>
      <c r="J142" s="259">
        <f>J141</f>
        <v>1645011.3333333333</v>
      </c>
      <c r="K142" s="223">
        <f>+K16</f>
        <v>447058.75641025644</v>
      </c>
      <c r="L142" s="262"/>
      <c r="M142" s="262"/>
      <c r="N142" s="262"/>
      <c r="O142" s="262"/>
      <c r="P142" s="262"/>
      <c r="Q142" s="262"/>
      <c r="R142" s="262"/>
      <c r="S142" s="262"/>
      <c r="T142" s="258"/>
      <c r="U142" s="239">
        <f>SUM(C142:T142)</f>
        <v>4929092.8284820309</v>
      </c>
      <c r="V142" s="239">
        <f>J28-J16+K16</f>
        <v>1838991.423076923</v>
      </c>
      <c r="W142" s="239">
        <f>V142+W130</f>
        <v>4929092.8284820318</v>
      </c>
      <c r="X142" s="238">
        <f>AVERAGE(V137:V148)/1000</f>
        <v>1902.2626803005862</v>
      </c>
      <c r="Y142" s="237"/>
      <c r="Z142" s="236"/>
      <c r="AA142" s="236"/>
    </row>
    <row r="143" spans="1:27" x14ac:dyDescent="0.25">
      <c r="A143" s="244">
        <f>A142</f>
        <v>2016</v>
      </c>
      <c r="B143" s="243" t="s">
        <v>315</v>
      </c>
      <c r="C143" s="223">
        <f>C142</f>
        <v>0</v>
      </c>
      <c r="D143" s="242">
        <f>D142</f>
        <v>0</v>
      </c>
      <c r="E143" s="223">
        <f>E142</f>
        <v>0</v>
      </c>
      <c r="F143" s="223">
        <f>F142</f>
        <v>766036.11108520592</v>
      </c>
      <c r="G143" s="223">
        <f>G142</f>
        <v>494224.15152227267</v>
      </c>
      <c r="H143" s="223">
        <f>H142</f>
        <v>457764.2301084827</v>
      </c>
      <c r="I143" s="223">
        <f>I142</f>
        <v>1118998.2460224808</v>
      </c>
      <c r="J143" s="241">
        <f>J142</f>
        <v>1645011.3333333333</v>
      </c>
      <c r="K143" s="223">
        <f>+K17</f>
        <v>670588.13461538462</v>
      </c>
      <c r="L143" s="262"/>
      <c r="M143" s="262"/>
      <c r="N143" s="262"/>
      <c r="O143" s="262"/>
      <c r="P143" s="262"/>
      <c r="Q143" s="262"/>
      <c r="R143" s="262"/>
      <c r="S143" s="262"/>
      <c r="T143" s="258"/>
      <c r="U143" s="239">
        <f>SUM(C143:T143)</f>
        <v>5152622.2066871598</v>
      </c>
      <c r="V143" s="239">
        <f>J29-J17+K17</f>
        <v>1935981.467948718</v>
      </c>
      <c r="W143" s="239">
        <f>V143+W131</f>
        <v>5152622.2066871598</v>
      </c>
      <c r="X143" s="238">
        <f>AVERAGE(V138:V149)/1000</f>
        <v>1988.4927290136852</v>
      </c>
      <c r="Y143" s="237"/>
      <c r="Z143" s="236"/>
      <c r="AA143" s="236"/>
    </row>
    <row r="144" spans="1:27" x14ac:dyDescent="0.25">
      <c r="A144" s="244">
        <f>A143</f>
        <v>2016</v>
      </c>
      <c r="B144" s="243" t="s">
        <v>314</v>
      </c>
      <c r="C144" s="223">
        <f>C143</f>
        <v>0</v>
      </c>
      <c r="D144" s="242">
        <f>D143</f>
        <v>0</v>
      </c>
      <c r="E144" s="223">
        <f>E143</f>
        <v>0</v>
      </c>
      <c r="F144" s="223">
        <f>F143</f>
        <v>766036.11108520592</v>
      </c>
      <c r="G144" s="223">
        <f>G143</f>
        <v>494224.15152227267</v>
      </c>
      <c r="H144" s="223">
        <f>H143</f>
        <v>457764.2301084827</v>
      </c>
      <c r="I144" s="223">
        <f>I143</f>
        <v>1118998.2460224808</v>
      </c>
      <c r="J144" s="241">
        <f>J143</f>
        <v>1645011.3333333333</v>
      </c>
      <c r="K144" s="223">
        <f>+K18</f>
        <v>894117.51282051287</v>
      </c>
      <c r="L144" s="262"/>
      <c r="M144" s="262"/>
      <c r="N144" s="262"/>
      <c r="O144" s="262"/>
      <c r="P144" s="262"/>
      <c r="Q144" s="262"/>
      <c r="R144" s="262"/>
      <c r="S144" s="262"/>
      <c r="T144" s="258"/>
      <c r="U144" s="239">
        <f>SUM(C144:T144)</f>
        <v>5376151.5848922879</v>
      </c>
      <c r="V144" s="239">
        <f>J30-J18+K18</f>
        <v>2032971.512820513</v>
      </c>
      <c r="W144" s="239">
        <f>V144+W132</f>
        <v>5376151.5848922879</v>
      </c>
      <c r="X144" s="238">
        <f>AVERAGE(V139:V150)/1000</f>
        <v>2079.4334027012874</v>
      </c>
      <c r="Y144" s="237"/>
      <c r="Z144" s="236"/>
      <c r="AA144" s="236"/>
    </row>
    <row r="145" spans="1:27" x14ac:dyDescent="0.25">
      <c r="A145" s="244">
        <f>A144</f>
        <v>2016</v>
      </c>
      <c r="B145" s="243" t="s">
        <v>313</v>
      </c>
      <c r="C145" s="223">
        <f>C144</f>
        <v>0</v>
      </c>
      <c r="D145" s="242">
        <f>D144</f>
        <v>0</v>
      </c>
      <c r="E145" s="223">
        <f>E144</f>
        <v>0</v>
      </c>
      <c r="F145" s="223">
        <f>F144</f>
        <v>766036.11108520592</v>
      </c>
      <c r="G145" s="223">
        <f>G144</f>
        <v>494224.15152227267</v>
      </c>
      <c r="H145" s="223">
        <f>H144</f>
        <v>457764.2301084827</v>
      </c>
      <c r="I145" s="223">
        <f>I144</f>
        <v>1118998.2460224808</v>
      </c>
      <c r="J145" s="241">
        <f>J144</f>
        <v>1645011.3333333333</v>
      </c>
      <c r="K145" s="223">
        <f>+K19</f>
        <v>1117646.891025641</v>
      </c>
      <c r="L145" s="262"/>
      <c r="M145" s="262"/>
      <c r="N145" s="262"/>
      <c r="O145" s="262"/>
      <c r="P145" s="262"/>
      <c r="Q145" s="262"/>
      <c r="R145" s="262"/>
      <c r="S145" s="262"/>
      <c r="T145" s="258"/>
      <c r="U145" s="239">
        <f>SUM(C145:T145)</f>
        <v>5599680.9630974159</v>
      </c>
      <c r="V145" s="239">
        <f>J31-J19+K19</f>
        <v>2129961.5576923075</v>
      </c>
      <c r="W145" s="239">
        <f>V145+W133</f>
        <v>5599680.9630974159</v>
      </c>
      <c r="X145" s="238">
        <f>AVERAGE(V140:V151)/1000</f>
        <v>2175.0847013633916</v>
      </c>
      <c r="Y145" s="237"/>
      <c r="Z145" s="236"/>
      <c r="AA145" s="236"/>
    </row>
    <row r="146" spans="1:27" x14ac:dyDescent="0.25">
      <c r="A146" s="244">
        <f>A145</f>
        <v>2016</v>
      </c>
      <c r="B146" s="243" t="s">
        <v>312</v>
      </c>
      <c r="C146" s="223">
        <f>C145</f>
        <v>0</v>
      </c>
      <c r="D146" s="242">
        <f>D145</f>
        <v>0</v>
      </c>
      <c r="E146" s="223">
        <f>E145</f>
        <v>0</v>
      </c>
      <c r="F146" s="223">
        <f>F145</f>
        <v>766036.11108520592</v>
      </c>
      <c r="G146" s="223">
        <f>G145</f>
        <v>494224.15152227267</v>
      </c>
      <c r="H146" s="223">
        <f>H145</f>
        <v>457764.2301084827</v>
      </c>
      <c r="I146" s="223">
        <f>I145</f>
        <v>1118998.2460224808</v>
      </c>
      <c r="J146" s="241">
        <f>J145</f>
        <v>1645011.3333333333</v>
      </c>
      <c r="K146" s="223">
        <f>+K20</f>
        <v>1341176.2692307692</v>
      </c>
      <c r="L146" s="262"/>
      <c r="M146" s="262"/>
      <c r="N146" s="262"/>
      <c r="O146" s="262"/>
      <c r="P146" s="262"/>
      <c r="Q146" s="262"/>
      <c r="R146" s="262"/>
      <c r="S146" s="262"/>
      <c r="T146" s="258"/>
      <c r="U146" s="239">
        <f>SUM(C146:T146)</f>
        <v>5823210.3413025439</v>
      </c>
      <c r="V146" s="239">
        <f>J32-J20+K20</f>
        <v>2226951.6025641025</v>
      </c>
      <c r="W146" s="239">
        <f>V146+W134</f>
        <v>5823210.3413025439</v>
      </c>
      <c r="X146" s="238">
        <f>AVERAGE(V141:V152)/1000</f>
        <v>2275.4466249999996</v>
      </c>
      <c r="Y146" s="237"/>
      <c r="Z146" s="236"/>
      <c r="AA146" s="236"/>
    </row>
    <row r="147" spans="1:27" x14ac:dyDescent="0.25">
      <c r="A147" s="244">
        <f>A146</f>
        <v>2016</v>
      </c>
      <c r="B147" s="243" t="s">
        <v>311</v>
      </c>
      <c r="C147" s="223">
        <f>C146</f>
        <v>0</v>
      </c>
      <c r="D147" s="242">
        <f>D146</f>
        <v>0</v>
      </c>
      <c r="E147" s="223">
        <f>E146</f>
        <v>0</v>
      </c>
      <c r="F147" s="223">
        <f>F146</f>
        <v>766036.11108520592</v>
      </c>
      <c r="G147" s="223">
        <f>G146</f>
        <v>494224.15152227267</v>
      </c>
      <c r="H147" s="223">
        <f>H146</f>
        <v>457764.2301084827</v>
      </c>
      <c r="I147" s="223">
        <f>I146</f>
        <v>1118998.2460224808</v>
      </c>
      <c r="J147" s="241">
        <f>J146</f>
        <v>1645011.3333333333</v>
      </c>
      <c r="K147" s="223">
        <f>+K21</f>
        <v>1564705.6474358975</v>
      </c>
      <c r="L147" s="262"/>
      <c r="M147" s="262"/>
      <c r="N147" s="262"/>
      <c r="O147" s="262"/>
      <c r="P147" s="262"/>
      <c r="Q147" s="262"/>
      <c r="R147" s="262"/>
      <c r="S147" s="262"/>
      <c r="T147" s="258"/>
      <c r="U147" s="239">
        <f>SUM(C147:T147)</f>
        <v>6046739.7195076719</v>
      </c>
      <c r="V147" s="239">
        <f>J33-J21+K21</f>
        <v>2323941.6474358975</v>
      </c>
      <c r="W147" s="239">
        <f>V147+W135</f>
        <v>6046739.7195076719</v>
      </c>
      <c r="X147" s="238">
        <f>AVERAGE(V142:V153)/1000</f>
        <v>2391.0882393162392</v>
      </c>
      <c r="Y147" s="237"/>
      <c r="Z147" s="236"/>
      <c r="AA147" s="236"/>
    </row>
    <row r="148" spans="1:27" x14ac:dyDescent="0.25">
      <c r="A148" s="244">
        <f>A147</f>
        <v>2016</v>
      </c>
      <c r="B148" s="243" t="s">
        <v>310</v>
      </c>
      <c r="C148" s="223">
        <f>C147</f>
        <v>0</v>
      </c>
      <c r="D148" s="242">
        <f>D147</f>
        <v>0</v>
      </c>
      <c r="E148" s="223">
        <f>E147</f>
        <v>0</v>
      </c>
      <c r="F148" s="223">
        <f>F147</f>
        <v>766036.11108520592</v>
      </c>
      <c r="G148" s="223">
        <f>G147</f>
        <v>494224.15152227267</v>
      </c>
      <c r="H148" s="223">
        <f>H147</f>
        <v>457764.2301084827</v>
      </c>
      <c r="I148" s="223">
        <f>I147</f>
        <v>1118998.2460224808</v>
      </c>
      <c r="J148" s="241">
        <f>J147</f>
        <v>1645011.3333333333</v>
      </c>
      <c r="K148" s="223">
        <f>+K22</f>
        <v>1788235.0256410257</v>
      </c>
      <c r="L148" s="262"/>
      <c r="M148" s="262"/>
      <c r="N148" s="262"/>
      <c r="O148" s="262"/>
      <c r="P148" s="262"/>
      <c r="Q148" s="262"/>
      <c r="R148" s="262"/>
      <c r="S148" s="262"/>
      <c r="T148" s="258"/>
      <c r="U148" s="239">
        <f>SUM(C148:T148)</f>
        <v>6270269.0977128008</v>
      </c>
      <c r="V148" s="239">
        <f>J34-J22+K22</f>
        <v>2420931.6923076925</v>
      </c>
      <c r="W148" s="239">
        <f>V148+W136</f>
        <v>6270269.0977128018</v>
      </c>
      <c r="X148" s="238">
        <f>AVERAGE(V143:V154)/1000</f>
        <v>2517.2989193376065</v>
      </c>
      <c r="Y148" s="237"/>
      <c r="Z148" s="236"/>
      <c r="AA148" s="236"/>
    </row>
    <row r="149" spans="1:27" x14ac:dyDescent="0.25">
      <c r="A149" s="244">
        <f>A148</f>
        <v>2016</v>
      </c>
      <c r="B149" s="243" t="s">
        <v>309</v>
      </c>
      <c r="C149" s="223">
        <f>C148</f>
        <v>0</v>
      </c>
      <c r="D149" s="242">
        <f>D148</f>
        <v>0</v>
      </c>
      <c r="E149" s="223">
        <f>E148</f>
        <v>0</v>
      </c>
      <c r="F149" s="223">
        <f>F148</f>
        <v>766036.11108520592</v>
      </c>
      <c r="G149" s="223">
        <f>G148</f>
        <v>494224.15152227267</v>
      </c>
      <c r="H149" s="223">
        <f>H148</f>
        <v>457764.2301084827</v>
      </c>
      <c r="I149" s="223">
        <f>I148</f>
        <v>1118998.2460224808</v>
      </c>
      <c r="J149" s="241">
        <f>J148</f>
        <v>1645011.3333333333</v>
      </c>
      <c r="K149" s="223">
        <f>+K23</f>
        <v>2011764.403846154</v>
      </c>
      <c r="L149" s="262"/>
      <c r="M149" s="262"/>
      <c r="N149" s="262"/>
      <c r="O149" s="262"/>
      <c r="P149" s="262"/>
      <c r="Q149" s="262"/>
      <c r="R149" s="262"/>
      <c r="S149" s="262"/>
      <c r="T149" s="258"/>
      <c r="U149" s="239">
        <f>SUM(C149:T149)</f>
        <v>6493798.4759179289</v>
      </c>
      <c r="V149" s="239">
        <f>J35-J23+K23</f>
        <v>2517921.737179487</v>
      </c>
      <c r="W149" s="239">
        <f>V149+W137</f>
        <v>6493798.4759179298</v>
      </c>
      <c r="X149" s="238">
        <f>AVERAGE(V144:V155)/1000</f>
        <v>2654.0786650641026</v>
      </c>
      <c r="Y149" s="237"/>
      <c r="Z149" s="236"/>
      <c r="AA149" s="236"/>
    </row>
    <row r="150" spans="1:27" x14ac:dyDescent="0.25">
      <c r="A150" s="244">
        <f>A149</f>
        <v>2016</v>
      </c>
      <c r="B150" s="243" t="s">
        <v>308</v>
      </c>
      <c r="C150" s="223">
        <f>C149</f>
        <v>0</v>
      </c>
      <c r="D150" s="242">
        <f>D149</f>
        <v>0</v>
      </c>
      <c r="E150" s="223">
        <f>E149</f>
        <v>0</v>
      </c>
      <c r="F150" s="223">
        <f>F149</f>
        <v>766036.11108520592</v>
      </c>
      <c r="G150" s="223">
        <f>G149</f>
        <v>494224.15152227267</v>
      </c>
      <c r="H150" s="223">
        <f>H149</f>
        <v>457764.2301084827</v>
      </c>
      <c r="I150" s="223">
        <f>I149</f>
        <v>1118998.2460224808</v>
      </c>
      <c r="J150" s="241">
        <f>J149</f>
        <v>1645011.3333333333</v>
      </c>
      <c r="K150" s="223">
        <f>+K24</f>
        <v>2235293.782051282</v>
      </c>
      <c r="L150" s="262"/>
      <c r="M150" s="262"/>
      <c r="N150" s="262"/>
      <c r="O150" s="262"/>
      <c r="P150" s="262"/>
      <c r="Q150" s="262"/>
      <c r="R150" s="262"/>
      <c r="S150" s="262"/>
      <c r="T150" s="258"/>
      <c r="U150" s="239">
        <f>SUM(C150:T150)</f>
        <v>6717327.8541230569</v>
      </c>
      <c r="V150" s="239">
        <f>J36-J24+K24</f>
        <v>2614911.782051282</v>
      </c>
      <c r="W150" s="239">
        <f>V150+W138</f>
        <v>6717327.8541230569</v>
      </c>
      <c r="X150" s="238">
        <f>AVERAGE(V145:V156)/1000</f>
        <v>2801.4274764957263</v>
      </c>
      <c r="Y150" s="237"/>
      <c r="Z150" s="236"/>
      <c r="AA150" s="236"/>
    </row>
    <row r="151" spans="1:27" x14ac:dyDescent="0.25">
      <c r="A151" s="244">
        <f>A150</f>
        <v>2016</v>
      </c>
      <c r="B151" s="243" t="s">
        <v>307</v>
      </c>
      <c r="C151" s="223">
        <f>C150</f>
        <v>0</v>
      </c>
      <c r="D151" s="242">
        <f>D150</f>
        <v>0</v>
      </c>
      <c r="E151" s="223">
        <f>E150</f>
        <v>0</v>
      </c>
      <c r="F151" s="223">
        <f>F150</f>
        <v>766036.11108520592</v>
      </c>
      <c r="G151" s="223">
        <f>G150</f>
        <v>494224.15152227267</v>
      </c>
      <c r="H151" s="223">
        <f>H150</f>
        <v>457764.2301084827</v>
      </c>
      <c r="I151" s="223">
        <f>I150</f>
        <v>1118998.2460224808</v>
      </c>
      <c r="J151" s="241">
        <f>J150</f>
        <v>1645011.3333333333</v>
      </c>
      <c r="K151" s="223">
        <f>+K25</f>
        <v>2458823.1602564105</v>
      </c>
      <c r="L151" s="262"/>
      <c r="M151" s="262"/>
      <c r="N151" s="262"/>
      <c r="O151" s="262"/>
      <c r="P151" s="262"/>
      <c r="Q151" s="262"/>
      <c r="R151" s="262"/>
      <c r="S151" s="262"/>
      <c r="T151" s="258"/>
      <c r="U151" s="239">
        <f>SUM(C151:T151)</f>
        <v>6940857.2323281858</v>
      </c>
      <c r="V151" s="239">
        <f>J37-J25+K25</f>
        <v>2711901.826923077</v>
      </c>
      <c r="W151" s="239">
        <f>V151+W139</f>
        <v>6940857.2323281858</v>
      </c>
      <c r="X151" s="238">
        <f>AVERAGE(V146:V157)/1000</f>
        <v>2959.3453536324787</v>
      </c>
      <c r="Y151" s="237"/>
      <c r="Z151" s="236"/>
      <c r="AA151" s="236"/>
    </row>
    <row r="152" spans="1:27" x14ac:dyDescent="0.25">
      <c r="A152" s="235">
        <f>A151</f>
        <v>2016</v>
      </c>
      <c r="B152" s="234" t="s">
        <v>306</v>
      </c>
      <c r="C152" s="178">
        <f>C151</f>
        <v>0</v>
      </c>
      <c r="D152" s="177">
        <f>D151</f>
        <v>0</v>
      </c>
      <c r="E152" s="178">
        <f>E151</f>
        <v>0</v>
      </c>
      <c r="F152" s="178">
        <f>F151</f>
        <v>766036.11108520592</v>
      </c>
      <c r="G152" s="178">
        <f>G151</f>
        <v>494224.15152227267</v>
      </c>
      <c r="H152" s="178">
        <f>H151</f>
        <v>457764.2301084827</v>
      </c>
      <c r="I152" s="178">
        <f>I151</f>
        <v>1118998.2460224808</v>
      </c>
      <c r="J152" s="233">
        <f>J151</f>
        <v>1645011.3333333333</v>
      </c>
      <c r="K152" s="178">
        <f>+K26</f>
        <v>2682352.5384615385</v>
      </c>
      <c r="L152" s="261"/>
      <c r="M152" s="261"/>
      <c r="N152" s="261"/>
      <c r="O152" s="261"/>
      <c r="P152" s="261"/>
      <c r="Q152" s="261"/>
      <c r="R152" s="261"/>
      <c r="S152" s="261"/>
      <c r="T152" s="257"/>
      <c r="U152" s="231">
        <f>SUM(C152:T152)</f>
        <v>7164386.6105333138</v>
      </c>
      <c r="V152" s="231">
        <f>J38-J26+K26</f>
        <v>2808891.871794872</v>
      </c>
      <c r="W152" s="231">
        <f>V152+W140</f>
        <v>7164386.6105333138</v>
      </c>
      <c r="X152" s="232">
        <f>AVERAGE(V147:V158)/1000</f>
        <v>3127.8322964743584</v>
      </c>
      <c r="Y152" s="231">
        <f>SUM(X141:X152)</f>
        <v>28692.534345261447</v>
      </c>
      <c r="Z152" s="230"/>
      <c r="AA152" s="230"/>
    </row>
    <row r="153" spans="1:27" x14ac:dyDescent="0.25">
      <c r="A153" s="256">
        <f>A152+1</f>
        <v>2017</v>
      </c>
      <c r="B153" s="255" t="s">
        <v>317</v>
      </c>
      <c r="C153" s="252">
        <f>C152</f>
        <v>0</v>
      </c>
      <c r="D153" s="254">
        <f>D152</f>
        <v>0</v>
      </c>
      <c r="E153" s="252">
        <f>E152</f>
        <v>0</v>
      </c>
      <c r="F153" s="252">
        <f>F152</f>
        <v>766036.11108520592</v>
      </c>
      <c r="G153" s="252">
        <f>G152</f>
        <v>494224.15152227267</v>
      </c>
      <c r="H153" s="252">
        <f>H152</f>
        <v>457764.2301084827</v>
      </c>
      <c r="I153" s="252">
        <f>I152</f>
        <v>1118998.2460224808</v>
      </c>
      <c r="J153" s="253">
        <f>J152</f>
        <v>1645011.3333333333</v>
      </c>
      <c r="K153" s="252">
        <f>+K27</f>
        <v>2905881.9166666665</v>
      </c>
      <c r="L153" s="252">
        <f>+L15</f>
        <v>447348.21153846156</v>
      </c>
      <c r="M153" s="263"/>
      <c r="N153" s="263"/>
      <c r="O153" s="263"/>
      <c r="P153" s="263"/>
      <c r="Q153" s="263"/>
      <c r="R153" s="263"/>
      <c r="S153" s="263"/>
      <c r="T153" s="260"/>
      <c r="U153" s="249">
        <f>SUM(C153:T153)</f>
        <v>7835264.2002769038</v>
      </c>
      <c r="V153" s="249">
        <f>K27-K15+L15</f>
        <v>3129700.75</v>
      </c>
      <c r="W153" s="249">
        <f>V153+W141</f>
        <v>7835264.2002769038</v>
      </c>
      <c r="X153" s="248">
        <f>AVERAGE(V148:V159)/1000</f>
        <v>3306.8883050213676</v>
      </c>
      <c r="Y153" s="247"/>
      <c r="Z153" s="246"/>
      <c r="AA153" s="246"/>
    </row>
    <row r="154" spans="1:27" x14ac:dyDescent="0.25">
      <c r="A154" s="244">
        <f>A153</f>
        <v>2017</v>
      </c>
      <c r="B154" s="243" t="s">
        <v>316</v>
      </c>
      <c r="C154" s="223">
        <f>C153</f>
        <v>0</v>
      </c>
      <c r="D154" s="242">
        <f>D153</f>
        <v>0</v>
      </c>
      <c r="E154" s="223">
        <f>E153</f>
        <v>0</v>
      </c>
      <c r="F154" s="223">
        <f>F153</f>
        <v>766036.11108520592</v>
      </c>
      <c r="G154" s="223">
        <f>G153</f>
        <v>494224.15152227267</v>
      </c>
      <c r="H154" s="223">
        <f>H153</f>
        <v>457764.2301084827</v>
      </c>
      <c r="I154" s="223">
        <f>I153</f>
        <v>1118998.2460224808</v>
      </c>
      <c r="J154" s="241">
        <f>J153</f>
        <v>1645011.3333333333</v>
      </c>
      <c r="K154" s="259">
        <f>K153</f>
        <v>2905881.9166666665</v>
      </c>
      <c r="L154" s="223">
        <f>+L16</f>
        <v>894696.42307692312</v>
      </c>
      <c r="M154" s="262"/>
      <c r="N154" s="262"/>
      <c r="O154" s="262"/>
      <c r="P154" s="262"/>
      <c r="Q154" s="262"/>
      <c r="R154" s="262"/>
      <c r="S154" s="262"/>
      <c r="T154" s="258"/>
      <c r="U154" s="239">
        <f>SUM(C154:T154)</f>
        <v>8282612.4118153648</v>
      </c>
      <c r="V154" s="239">
        <f>K28-K16+L16</f>
        <v>3353519.583333333</v>
      </c>
      <c r="W154" s="239">
        <f>V154+W142</f>
        <v>8282612.4118153648</v>
      </c>
      <c r="X154" s="238">
        <f>AVERAGE(V149:V160)/1000</f>
        <v>3496.5133792735046</v>
      </c>
      <c r="Y154" s="237"/>
      <c r="Z154" s="236"/>
      <c r="AA154" s="236"/>
    </row>
    <row r="155" spans="1:27" x14ac:dyDescent="0.25">
      <c r="A155" s="244">
        <f>A154</f>
        <v>2017</v>
      </c>
      <c r="B155" s="243" t="s">
        <v>315</v>
      </c>
      <c r="C155" s="223">
        <f>C154</f>
        <v>0</v>
      </c>
      <c r="D155" s="242">
        <f>D154</f>
        <v>0</v>
      </c>
      <c r="E155" s="223">
        <f>E154</f>
        <v>0</v>
      </c>
      <c r="F155" s="223">
        <f>F154</f>
        <v>766036.11108520592</v>
      </c>
      <c r="G155" s="223">
        <f>G154</f>
        <v>494224.15152227267</v>
      </c>
      <c r="H155" s="223">
        <f>H154</f>
        <v>457764.2301084827</v>
      </c>
      <c r="I155" s="223">
        <f>I154</f>
        <v>1118998.2460224808</v>
      </c>
      <c r="J155" s="241">
        <f>J154</f>
        <v>1645011.3333333333</v>
      </c>
      <c r="K155" s="241">
        <f>K154</f>
        <v>2905881.9166666665</v>
      </c>
      <c r="L155" s="223">
        <f>+L17</f>
        <v>1342044.6346153847</v>
      </c>
      <c r="M155" s="262"/>
      <c r="N155" s="262"/>
      <c r="O155" s="262"/>
      <c r="P155" s="262"/>
      <c r="Q155" s="262"/>
      <c r="R155" s="262"/>
      <c r="S155" s="262"/>
      <c r="T155" s="258"/>
      <c r="U155" s="239">
        <f>SUM(C155:T155)</f>
        <v>8729960.6233538259</v>
      </c>
      <c r="V155" s="239">
        <f>K29-K17+L17</f>
        <v>3577338.416666667</v>
      </c>
      <c r="W155" s="239">
        <f>V155+W143</f>
        <v>8729960.6233538277</v>
      </c>
      <c r="X155" s="238">
        <f>AVERAGE(V150:V161)/1000</f>
        <v>3696.7075192307693</v>
      </c>
      <c r="Y155" s="237"/>
      <c r="Z155" s="236"/>
      <c r="AA155" s="236"/>
    </row>
    <row r="156" spans="1:27" x14ac:dyDescent="0.25">
      <c r="A156" s="244">
        <f>A155</f>
        <v>2017</v>
      </c>
      <c r="B156" s="243" t="s">
        <v>314</v>
      </c>
      <c r="C156" s="223">
        <f>C155</f>
        <v>0</v>
      </c>
      <c r="D156" s="242">
        <f>D155</f>
        <v>0</v>
      </c>
      <c r="E156" s="223">
        <f>E155</f>
        <v>0</v>
      </c>
      <c r="F156" s="223">
        <f>F155</f>
        <v>766036.11108520592</v>
      </c>
      <c r="G156" s="223">
        <f>G155</f>
        <v>494224.15152227267</v>
      </c>
      <c r="H156" s="223">
        <f>H155</f>
        <v>457764.2301084827</v>
      </c>
      <c r="I156" s="223">
        <f>I155</f>
        <v>1118998.2460224808</v>
      </c>
      <c r="J156" s="241">
        <f>J155</f>
        <v>1645011.3333333333</v>
      </c>
      <c r="K156" s="241">
        <f>K155</f>
        <v>2905881.9166666665</v>
      </c>
      <c r="L156" s="223">
        <f>+L18</f>
        <v>1789392.8461538462</v>
      </c>
      <c r="M156" s="262"/>
      <c r="N156" s="262"/>
      <c r="O156" s="262"/>
      <c r="P156" s="262"/>
      <c r="Q156" s="262"/>
      <c r="R156" s="262"/>
      <c r="S156" s="262"/>
      <c r="T156" s="258"/>
      <c r="U156" s="239">
        <f>SUM(C156:T156)</f>
        <v>9177308.8348922879</v>
      </c>
      <c r="V156" s="239">
        <f>K30-K18+L18</f>
        <v>3801157.25</v>
      </c>
      <c r="W156" s="239">
        <f>V156+W144</f>
        <v>9177308.8348922879</v>
      </c>
      <c r="X156" s="238">
        <f>AVERAGE(V151:V162)/1000</f>
        <v>3907.4707248931622</v>
      </c>
      <c r="Y156" s="237"/>
      <c r="Z156" s="236"/>
      <c r="AA156" s="236"/>
    </row>
    <row r="157" spans="1:27" x14ac:dyDescent="0.25">
      <c r="A157" s="244">
        <f>A156</f>
        <v>2017</v>
      </c>
      <c r="B157" s="243" t="s">
        <v>313</v>
      </c>
      <c r="C157" s="223">
        <f>C156</f>
        <v>0</v>
      </c>
      <c r="D157" s="242">
        <f>D156</f>
        <v>0</v>
      </c>
      <c r="E157" s="223">
        <f>E156</f>
        <v>0</v>
      </c>
      <c r="F157" s="223">
        <f>F156</f>
        <v>766036.11108520592</v>
      </c>
      <c r="G157" s="223">
        <f>G156</f>
        <v>494224.15152227267</v>
      </c>
      <c r="H157" s="223">
        <f>H156</f>
        <v>457764.2301084827</v>
      </c>
      <c r="I157" s="223">
        <f>I156</f>
        <v>1118998.2460224808</v>
      </c>
      <c r="J157" s="241">
        <f>J156</f>
        <v>1645011.3333333333</v>
      </c>
      <c r="K157" s="241">
        <f>K156</f>
        <v>2905881.9166666665</v>
      </c>
      <c r="L157" s="223">
        <f>+L19</f>
        <v>2236741.057692308</v>
      </c>
      <c r="M157" s="262"/>
      <c r="N157" s="262"/>
      <c r="O157" s="262"/>
      <c r="P157" s="262"/>
      <c r="Q157" s="262"/>
      <c r="R157" s="262"/>
      <c r="S157" s="262"/>
      <c r="T157" s="258"/>
      <c r="U157" s="239">
        <f>SUM(C157:T157)</f>
        <v>9624657.0464307498</v>
      </c>
      <c r="V157" s="239">
        <f>K31-K19+L19</f>
        <v>4024976.0833333335</v>
      </c>
      <c r="W157" s="239">
        <f>V157+W145</f>
        <v>9624657.0464307498</v>
      </c>
      <c r="X157" s="238">
        <f>AVERAGE(V152:V163)/1000</f>
        <v>4128.8029962606843</v>
      </c>
      <c r="Y157" s="237"/>
      <c r="Z157" s="236"/>
      <c r="AA157" s="236"/>
    </row>
    <row r="158" spans="1:27" x14ac:dyDescent="0.25">
      <c r="A158" s="244">
        <f>A157</f>
        <v>2017</v>
      </c>
      <c r="B158" s="243" t="s">
        <v>312</v>
      </c>
      <c r="C158" s="223">
        <f>C157</f>
        <v>0</v>
      </c>
      <c r="D158" s="242">
        <f>D157</f>
        <v>0</v>
      </c>
      <c r="E158" s="223">
        <f>E157</f>
        <v>0</v>
      </c>
      <c r="F158" s="223">
        <f>F157</f>
        <v>766036.11108520592</v>
      </c>
      <c r="G158" s="223">
        <f>G157</f>
        <v>494224.15152227267</v>
      </c>
      <c r="H158" s="223">
        <f>H157</f>
        <v>457764.2301084827</v>
      </c>
      <c r="I158" s="223">
        <f>I157</f>
        <v>1118998.2460224808</v>
      </c>
      <c r="J158" s="241">
        <f>J157</f>
        <v>1645011.3333333333</v>
      </c>
      <c r="K158" s="241">
        <f>K157</f>
        <v>2905881.9166666665</v>
      </c>
      <c r="L158" s="223">
        <f>+L20</f>
        <v>2684089.2692307695</v>
      </c>
      <c r="M158" s="262"/>
      <c r="N158" s="262"/>
      <c r="O158" s="262"/>
      <c r="P158" s="262"/>
      <c r="Q158" s="262"/>
      <c r="R158" s="262"/>
      <c r="S158" s="262"/>
      <c r="T158" s="258"/>
      <c r="U158" s="239">
        <f>SUM(C158:T158)</f>
        <v>10072005.257969212</v>
      </c>
      <c r="V158" s="239">
        <f>K32-K20+L20</f>
        <v>4248794.916666667</v>
      </c>
      <c r="W158" s="239">
        <f>V158+W146</f>
        <v>10072005.257969212</v>
      </c>
      <c r="X158" s="238">
        <f>AVERAGE(V153:V164)/1000</f>
        <v>4360.7043333333331</v>
      </c>
      <c r="Y158" s="237"/>
      <c r="Z158" s="236"/>
      <c r="AA158" s="236"/>
    </row>
    <row r="159" spans="1:27" x14ac:dyDescent="0.25">
      <c r="A159" s="244">
        <f>A158</f>
        <v>2017</v>
      </c>
      <c r="B159" s="243" t="s">
        <v>311</v>
      </c>
      <c r="C159" s="223">
        <f>C158</f>
        <v>0</v>
      </c>
      <c r="D159" s="242">
        <f>D158</f>
        <v>0</v>
      </c>
      <c r="E159" s="223">
        <f>E158</f>
        <v>0</v>
      </c>
      <c r="F159" s="223">
        <f>F158</f>
        <v>766036.11108520592</v>
      </c>
      <c r="G159" s="223">
        <f>G158</f>
        <v>494224.15152227267</v>
      </c>
      <c r="H159" s="223">
        <f>H158</f>
        <v>457764.2301084827</v>
      </c>
      <c r="I159" s="223">
        <f>I158</f>
        <v>1118998.2460224808</v>
      </c>
      <c r="J159" s="241">
        <f>J158</f>
        <v>1645011.3333333333</v>
      </c>
      <c r="K159" s="241">
        <f>K158</f>
        <v>2905881.9166666665</v>
      </c>
      <c r="L159" s="223">
        <f>+L21</f>
        <v>3131437.480769231</v>
      </c>
      <c r="M159" s="262"/>
      <c r="N159" s="262"/>
      <c r="O159" s="262"/>
      <c r="P159" s="262"/>
      <c r="Q159" s="262"/>
      <c r="R159" s="262"/>
      <c r="S159" s="262"/>
      <c r="T159" s="258"/>
      <c r="U159" s="239">
        <f>SUM(C159:T159)</f>
        <v>10519353.469507672</v>
      </c>
      <c r="V159" s="239">
        <f>K33-K21+L21</f>
        <v>4472613.75</v>
      </c>
      <c r="W159" s="239">
        <f>V159+W147</f>
        <v>10519353.469507672</v>
      </c>
      <c r="X159" s="238">
        <f>AVERAGE(V154:V165)/1000</f>
        <v>4556.7058400338801</v>
      </c>
      <c r="Y159" s="237"/>
      <c r="Z159" s="236"/>
      <c r="AA159" s="236"/>
    </row>
    <row r="160" spans="1:27" x14ac:dyDescent="0.25">
      <c r="A160" s="244">
        <f>A159</f>
        <v>2017</v>
      </c>
      <c r="B160" s="243" t="s">
        <v>310</v>
      </c>
      <c r="C160" s="223">
        <f>C159</f>
        <v>0</v>
      </c>
      <c r="D160" s="242">
        <f>D159</f>
        <v>0</v>
      </c>
      <c r="E160" s="223">
        <f>E159</f>
        <v>0</v>
      </c>
      <c r="F160" s="223">
        <f>F159</f>
        <v>766036.11108520592</v>
      </c>
      <c r="G160" s="223">
        <f>G159</f>
        <v>494224.15152227267</v>
      </c>
      <c r="H160" s="223">
        <f>H159</f>
        <v>457764.2301084827</v>
      </c>
      <c r="I160" s="223">
        <f>I159</f>
        <v>1118998.2460224808</v>
      </c>
      <c r="J160" s="241">
        <f>J159</f>
        <v>1645011.3333333333</v>
      </c>
      <c r="K160" s="241">
        <f>K159</f>
        <v>2905881.9166666665</v>
      </c>
      <c r="L160" s="223">
        <f>+L22</f>
        <v>3578785.6923076925</v>
      </c>
      <c r="M160" s="262"/>
      <c r="N160" s="262"/>
      <c r="O160" s="262"/>
      <c r="P160" s="262"/>
      <c r="Q160" s="262"/>
      <c r="R160" s="262"/>
      <c r="S160" s="262"/>
      <c r="T160" s="258"/>
      <c r="U160" s="239">
        <f>SUM(C160:T160)</f>
        <v>10966701.681046134</v>
      </c>
      <c r="V160" s="239">
        <f>K34-K22+L22</f>
        <v>4696432.583333333</v>
      </c>
      <c r="W160" s="239">
        <f>V160+W148</f>
        <v>10966701.681046136</v>
      </c>
      <c r="X160" s="238">
        <f>AVERAGE(V155:V166)/1000</f>
        <v>4706.2384506571952</v>
      </c>
      <c r="Y160" s="237"/>
      <c r="Z160" s="236"/>
      <c r="AA160" s="236"/>
    </row>
    <row r="161" spans="1:27" x14ac:dyDescent="0.25">
      <c r="A161" s="244">
        <f>A160</f>
        <v>2017</v>
      </c>
      <c r="B161" s="243" t="s">
        <v>309</v>
      </c>
      <c r="C161" s="223">
        <f>C160</f>
        <v>0</v>
      </c>
      <c r="D161" s="242">
        <f>D160</f>
        <v>0</v>
      </c>
      <c r="E161" s="223">
        <f>E160</f>
        <v>0</v>
      </c>
      <c r="F161" s="223">
        <f>F160</f>
        <v>766036.11108520592</v>
      </c>
      <c r="G161" s="223">
        <f>G160</f>
        <v>494224.15152227267</v>
      </c>
      <c r="H161" s="223">
        <f>H160</f>
        <v>457764.2301084827</v>
      </c>
      <c r="I161" s="223">
        <f>I160</f>
        <v>1118998.2460224808</v>
      </c>
      <c r="J161" s="241">
        <f>J160</f>
        <v>1645011.3333333333</v>
      </c>
      <c r="K161" s="241">
        <f>K160</f>
        <v>2905881.9166666665</v>
      </c>
      <c r="L161" s="223">
        <f>+L23</f>
        <v>4026133.903846154</v>
      </c>
      <c r="M161" s="262"/>
      <c r="N161" s="262"/>
      <c r="O161" s="262"/>
      <c r="P161" s="262"/>
      <c r="Q161" s="262"/>
      <c r="R161" s="262"/>
      <c r="S161" s="262"/>
      <c r="T161" s="258"/>
      <c r="U161" s="239">
        <f>SUM(C161:T161)</f>
        <v>11414049.892584596</v>
      </c>
      <c r="V161" s="239">
        <f>K35-K23+L23</f>
        <v>4920251.416666666</v>
      </c>
      <c r="W161" s="239">
        <f>V161+W149</f>
        <v>11414049.892584596</v>
      </c>
      <c r="X161" s="238">
        <f>AVERAGE(V156:V167)/1000</f>
        <v>4809.3021652032803</v>
      </c>
      <c r="Y161" s="237"/>
      <c r="Z161" s="236"/>
      <c r="AA161" s="236"/>
    </row>
    <row r="162" spans="1:27" x14ac:dyDescent="0.25">
      <c r="A162" s="244">
        <f>A161</f>
        <v>2017</v>
      </c>
      <c r="B162" s="243" t="s">
        <v>308</v>
      </c>
      <c r="C162" s="223">
        <f>C161</f>
        <v>0</v>
      </c>
      <c r="D162" s="242">
        <f>D161</f>
        <v>0</v>
      </c>
      <c r="E162" s="223">
        <f>E161</f>
        <v>0</v>
      </c>
      <c r="F162" s="223">
        <f>F161</f>
        <v>766036.11108520592</v>
      </c>
      <c r="G162" s="223">
        <f>G161</f>
        <v>494224.15152227267</v>
      </c>
      <c r="H162" s="223">
        <f>H161</f>
        <v>457764.2301084827</v>
      </c>
      <c r="I162" s="223">
        <f>I161</f>
        <v>1118998.2460224808</v>
      </c>
      <c r="J162" s="241">
        <f>J161</f>
        <v>1645011.3333333333</v>
      </c>
      <c r="K162" s="241">
        <f>K161</f>
        <v>2905881.9166666665</v>
      </c>
      <c r="L162" s="223">
        <f>+L24</f>
        <v>4473482.115384616</v>
      </c>
      <c r="M162" s="262"/>
      <c r="N162" s="262"/>
      <c r="O162" s="262"/>
      <c r="P162" s="262"/>
      <c r="Q162" s="262"/>
      <c r="R162" s="262"/>
      <c r="S162" s="262"/>
      <c r="T162" s="258"/>
      <c r="U162" s="239">
        <f>SUM(C162:T162)</f>
        <v>11861398.104123058</v>
      </c>
      <c r="V162" s="239">
        <f>K36-K24+L24</f>
        <v>5144070.25</v>
      </c>
      <c r="W162" s="239">
        <f>V162+W150</f>
        <v>11861398.104123056</v>
      </c>
      <c r="X162" s="238">
        <f>AVERAGE(V157:V168)/1000</f>
        <v>4865.8969836721344</v>
      </c>
      <c r="Y162" s="237"/>
      <c r="Z162" s="236"/>
      <c r="AA162" s="236"/>
    </row>
    <row r="163" spans="1:27" x14ac:dyDescent="0.25">
      <c r="A163" s="244">
        <f>A162</f>
        <v>2017</v>
      </c>
      <c r="B163" s="243" t="s">
        <v>307</v>
      </c>
      <c r="C163" s="223">
        <f>C162</f>
        <v>0</v>
      </c>
      <c r="D163" s="242">
        <f>D162</f>
        <v>0</v>
      </c>
      <c r="E163" s="223">
        <f>E162</f>
        <v>0</v>
      </c>
      <c r="F163" s="223">
        <f>F162</f>
        <v>766036.11108520592</v>
      </c>
      <c r="G163" s="223">
        <f>G162</f>
        <v>494224.15152227267</v>
      </c>
      <c r="H163" s="223">
        <f>H162</f>
        <v>457764.2301084827</v>
      </c>
      <c r="I163" s="223">
        <f>I162</f>
        <v>1118998.2460224808</v>
      </c>
      <c r="J163" s="241">
        <f>J162</f>
        <v>1645011.3333333333</v>
      </c>
      <c r="K163" s="241">
        <f>K162</f>
        <v>2905881.9166666665</v>
      </c>
      <c r="L163" s="223">
        <f>+L25</f>
        <v>4920830.326923077</v>
      </c>
      <c r="M163" s="262"/>
      <c r="N163" s="262"/>
      <c r="O163" s="262"/>
      <c r="P163" s="262"/>
      <c r="Q163" s="262"/>
      <c r="R163" s="262"/>
      <c r="S163" s="262"/>
      <c r="T163" s="258"/>
      <c r="U163" s="239">
        <f>SUM(C163:T163)</f>
        <v>12308746.31566152</v>
      </c>
      <c r="V163" s="239">
        <f>K37-K25+L25</f>
        <v>5367889.083333333</v>
      </c>
      <c r="W163" s="239">
        <f>V163+W151</f>
        <v>12308746.31566152</v>
      </c>
      <c r="X163" s="238">
        <f>AVERAGE(V158:V169)/1000</f>
        <v>4876.0229060637566</v>
      </c>
      <c r="Y163" s="237"/>
      <c r="Z163" s="236"/>
      <c r="AA163" s="236"/>
    </row>
    <row r="164" spans="1:27" x14ac:dyDescent="0.25">
      <c r="A164" s="235">
        <f>A163</f>
        <v>2017</v>
      </c>
      <c r="B164" s="234" t="s">
        <v>306</v>
      </c>
      <c r="C164" s="178">
        <f>C163</f>
        <v>0</v>
      </c>
      <c r="D164" s="177">
        <f>D163</f>
        <v>0</v>
      </c>
      <c r="E164" s="178">
        <f>E163</f>
        <v>0</v>
      </c>
      <c r="F164" s="178">
        <f>F163</f>
        <v>766036.11108520592</v>
      </c>
      <c r="G164" s="178">
        <f>G163</f>
        <v>494224.15152227267</v>
      </c>
      <c r="H164" s="178">
        <f>H163</f>
        <v>457764.2301084827</v>
      </c>
      <c r="I164" s="178">
        <f>I163</f>
        <v>1118998.2460224808</v>
      </c>
      <c r="J164" s="233">
        <f>J163</f>
        <v>1645011.3333333333</v>
      </c>
      <c r="K164" s="233">
        <f>K163</f>
        <v>2905881.9166666665</v>
      </c>
      <c r="L164" s="178">
        <f>+L26</f>
        <v>5368178.538461539</v>
      </c>
      <c r="M164" s="261"/>
      <c r="N164" s="261"/>
      <c r="O164" s="261"/>
      <c r="P164" s="261"/>
      <c r="Q164" s="261"/>
      <c r="R164" s="261"/>
      <c r="S164" s="261"/>
      <c r="T164" s="257"/>
      <c r="U164" s="231">
        <f>SUM(C164:T164)</f>
        <v>12756094.52719998</v>
      </c>
      <c r="V164" s="231">
        <f>K38-K26+L26</f>
        <v>5591707.916666667</v>
      </c>
      <c r="W164" s="231">
        <f>V164+W152</f>
        <v>12756094.52719998</v>
      </c>
      <c r="X164" s="232">
        <f>AVERAGE(V159:V170)/1000</f>
        <v>4839.6799323781497</v>
      </c>
      <c r="Y164" s="231">
        <f>SUM(X153:X164)</f>
        <v>51550.933536021221</v>
      </c>
      <c r="Z164" s="230"/>
      <c r="AA164" s="230"/>
    </row>
    <row r="165" spans="1:27" x14ac:dyDescent="0.25">
      <c r="A165" s="256">
        <f>A164+1</f>
        <v>2018</v>
      </c>
      <c r="B165" s="255" t="s">
        <v>317</v>
      </c>
      <c r="C165" s="252">
        <f>C164</f>
        <v>0</v>
      </c>
      <c r="D165" s="254">
        <f>D164</f>
        <v>0</v>
      </c>
      <c r="E165" s="252">
        <f>E164</f>
        <v>0</v>
      </c>
      <c r="F165" s="252">
        <f>F164</f>
        <v>766036.11108520592</v>
      </c>
      <c r="G165" s="252">
        <f>G164</f>
        <v>494224.15152227267</v>
      </c>
      <c r="H165" s="252">
        <f>H164</f>
        <v>457764.2301084827</v>
      </c>
      <c r="I165" s="252">
        <f>I164</f>
        <v>1118998.2460224808</v>
      </c>
      <c r="J165" s="253">
        <f>J164</f>
        <v>1645011.3333333333</v>
      </c>
      <c r="K165" s="253">
        <f>K164</f>
        <v>2905881.9166666665</v>
      </c>
      <c r="L165" s="252">
        <f>+L27</f>
        <v>5815526.75</v>
      </c>
      <c r="M165" s="252">
        <f>+M15</f>
        <v>113540.29194502263</v>
      </c>
      <c r="N165" s="263"/>
      <c r="O165" s="263"/>
      <c r="P165" s="263"/>
      <c r="Q165" s="263"/>
      <c r="R165" s="263"/>
      <c r="S165" s="263"/>
      <c r="T165" s="260"/>
      <c r="U165" s="249">
        <f>SUM(C165:T165)</f>
        <v>13316983.030683465</v>
      </c>
      <c r="V165" s="249">
        <f>L27-L15+M15</f>
        <v>5481718.8304065606</v>
      </c>
      <c r="W165" s="249">
        <f>V165+W153</f>
        <v>13316983.030683465</v>
      </c>
      <c r="X165" s="248">
        <f>AVERAGE(V160:V171)/1000</f>
        <v>4756.86806261531</v>
      </c>
      <c r="Y165" s="247"/>
      <c r="Z165" s="246"/>
      <c r="AA165" s="246"/>
    </row>
    <row r="166" spans="1:27" x14ac:dyDescent="0.25">
      <c r="A166" s="244">
        <f>A165</f>
        <v>2018</v>
      </c>
      <c r="B166" s="243" t="s">
        <v>316</v>
      </c>
      <c r="C166" s="223">
        <f>C165</f>
        <v>0</v>
      </c>
      <c r="D166" s="242">
        <f>D165</f>
        <v>0</v>
      </c>
      <c r="E166" s="223">
        <f>E165</f>
        <v>0</v>
      </c>
      <c r="F166" s="223">
        <f>F165</f>
        <v>766036.11108520592</v>
      </c>
      <c r="G166" s="223">
        <f>G165</f>
        <v>494224.15152227267</v>
      </c>
      <c r="H166" s="223">
        <f>H165</f>
        <v>457764.2301084827</v>
      </c>
      <c r="I166" s="223">
        <f>I165</f>
        <v>1118998.2460224808</v>
      </c>
      <c r="J166" s="241">
        <f>J165</f>
        <v>1645011.3333333333</v>
      </c>
      <c r="K166" s="241">
        <f>K165</f>
        <v>2905881.9166666665</v>
      </c>
      <c r="L166" s="259">
        <f>+L$27</f>
        <v>5815526.75</v>
      </c>
      <c r="M166" s="223">
        <f>+M16</f>
        <v>227080.58389004527</v>
      </c>
      <c r="N166" s="262"/>
      <c r="O166" s="262"/>
      <c r="P166" s="262"/>
      <c r="Q166" s="262"/>
      <c r="R166" s="262"/>
      <c r="S166" s="262"/>
      <c r="T166" s="258"/>
      <c r="U166" s="239">
        <f>SUM(C166:T166)</f>
        <v>13430523.322628487</v>
      </c>
      <c r="V166" s="239">
        <f>L28-L16+M16</f>
        <v>5147910.9108131221</v>
      </c>
      <c r="W166" s="239">
        <f>V166+W154</f>
        <v>13430523.322628487</v>
      </c>
      <c r="X166" s="238">
        <f>AVERAGE(V161:V172)/1000</f>
        <v>4627.5872967752393</v>
      </c>
      <c r="Y166" s="237"/>
      <c r="Z166" s="236"/>
      <c r="AA166" s="236"/>
    </row>
    <row r="167" spans="1:27" x14ac:dyDescent="0.25">
      <c r="A167" s="244">
        <f>A166</f>
        <v>2018</v>
      </c>
      <c r="B167" s="243" t="s">
        <v>315</v>
      </c>
      <c r="C167" s="223">
        <f>C166</f>
        <v>0</v>
      </c>
      <c r="D167" s="242">
        <f>D166</f>
        <v>0</v>
      </c>
      <c r="E167" s="223">
        <f>E166</f>
        <v>0</v>
      </c>
      <c r="F167" s="223">
        <f>F166</f>
        <v>766036.11108520592</v>
      </c>
      <c r="G167" s="223">
        <f>G166</f>
        <v>494224.15152227267</v>
      </c>
      <c r="H167" s="223">
        <f>H166</f>
        <v>457764.2301084827</v>
      </c>
      <c r="I167" s="223">
        <f>I166</f>
        <v>1118998.2460224808</v>
      </c>
      <c r="J167" s="241">
        <f>J166</f>
        <v>1645011.3333333333</v>
      </c>
      <c r="K167" s="241">
        <f>K166</f>
        <v>2905881.9166666665</v>
      </c>
      <c r="L167" s="241">
        <f>L166</f>
        <v>5815526.75</v>
      </c>
      <c r="M167" s="223">
        <f>+M17</f>
        <v>340620.87583506788</v>
      </c>
      <c r="N167" s="262"/>
      <c r="O167" s="262"/>
      <c r="P167" s="262"/>
      <c r="Q167" s="262"/>
      <c r="R167" s="262"/>
      <c r="S167" s="262"/>
      <c r="T167" s="258"/>
      <c r="U167" s="239">
        <f>SUM(C167:T167)</f>
        <v>13544063.61457351</v>
      </c>
      <c r="V167" s="239">
        <f>L29-L17+M17</f>
        <v>4814102.9912196826</v>
      </c>
      <c r="W167" s="239">
        <f>V167+W155</f>
        <v>13544063.61457351</v>
      </c>
      <c r="X167" s="238">
        <f>AVERAGE(V162:V173)/1000</f>
        <v>4451.8376348579386</v>
      </c>
      <c r="Y167" s="237"/>
      <c r="Z167" s="236"/>
      <c r="AA167" s="236"/>
    </row>
    <row r="168" spans="1:27" x14ac:dyDescent="0.25">
      <c r="A168" s="244">
        <f>A167</f>
        <v>2018</v>
      </c>
      <c r="B168" s="243" t="s">
        <v>314</v>
      </c>
      <c r="C168" s="223">
        <f>C167</f>
        <v>0</v>
      </c>
      <c r="D168" s="242">
        <f>D167</f>
        <v>0</v>
      </c>
      <c r="E168" s="223">
        <f>E167</f>
        <v>0</v>
      </c>
      <c r="F168" s="223">
        <f>F167</f>
        <v>766036.11108520592</v>
      </c>
      <c r="G168" s="223">
        <f>G167</f>
        <v>494224.15152227267</v>
      </c>
      <c r="H168" s="223">
        <f>H167</f>
        <v>457764.2301084827</v>
      </c>
      <c r="I168" s="223">
        <f>I167</f>
        <v>1118998.2460224808</v>
      </c>
      <c r="J168" s="241">
        <f>J167</f>
        <v>1645011.3333333333</v>
      </c>
      <c r="K168" s="241">
        <f>K167</f>
        <v>2905881.9166666665</v>
      </c>
      <c r="L168" s="241">
        <f>L167</f>
        <v>5815526.75</v>
      </c>
      <c r="M168" s="223">
        <f>+M18</f>
        <v>454161.16778009053</v>
      </c>
      <c r="N168" s="262"/>
      <c r="O168" s="262"/>
      <c r="P168" s="262"/>
      <c r="Q168" s="262"/>
      <c r="R168" s="262"/>
      <c r="S168" s="262"/>
      <c r="T168" s="258"/>
      <c r="U168" s="239">
        <f>SUM(C168:T168)</f>
        <v>13657603.906518532</v>
      </c>
      <c r="V168" s="239">
        <f>L30-L18+M18</f>
        <v>4480295.0716262441</v>
      </c>
      <c r="W168" s="239">
        <f>V168+W156</f>
        <v>13657603.906518532</v>
      </c>
      <c r="X168" s="238">
        <f>AVERAGE(V163:V174)/1000</f>
        <v>4229.619076863406</v>
      </c>
      <c r="Y168" s="237"/>
      <c r="Z168" s="236"/>
      <c r="AA168" s="236"/>
    </row>
    <row r="169" spans="1:27" x14ac:dyDescent="0.25">
      <c r="A169" s="244">
        <f>A168</f>
        <v>2018</v>
      </c>
      <c r="B169" s="243" t="s">
        <v>313</v>
      </c>
      <c r="C169" s="223">
        <f>C168</f>
        <v>0</v>
      </c>
      <c r="D169" s="242">
        <f>D168</f>
        <v>0</v>
      </c>
      <c r="E169" s="223">
        <f>E168</f>
        <v>0</v>
      </c>
      <c r="F169" s="223">
        <f>F168</f>
        <v>766036.11108520592</v>
      </c>
      <c r="G169" s="223">
        <f>G168</f>
        <v>494224.15152227267</v>
      </c>
      <c r="H169" s="223">
        <f>H168</f>
        <v>457764.2301084827</v>
      </c>
      <c r="I169" s="223">
        <f>I168</f>
        <v>1118998.2460224808</v>
      </c>
      <c r="J169" s="241">
        <f>J168</f>
        <v>1645011.3333333333</v>
      </c>
      <c r="K169" s="241">
        <f>K168</f>
        <v>2905881.9166666665</v>
      </c>
      <c r="L169" s="241">
        <f>L168</f>
        <v>5815526.75</v>
      </c>
      <c r="M169" s="223">
        <f>+M19</f>
        <v>567701.45972511312</v>
      </c>
      <c r="N169" s="262"/>
      <c r="O169" s="262"/>
      <c r="P169" s="262"/>
      <c r="Q169" s="262"/>
      <c r="R169" s="262"/>
      <c r="S169" s="262"/>
      <c r="T169" s="258"/>
      <c r="U169" s="239">
        <f>SUM(C169:T169)</f>
        <v>13771144.198463555</v>
      </c>
      <c r="V169" s="239">
        <f>L31-L19+M19</f>
        <v>4146487.1520328051</v>
      </c>
      <c r="W169" s="239">
        <f>V169+W157</f>
        <v>13771144.198463555</v>
      </c>
      <c r="X169" s="238">
        <f>AVERAGE(V164:V175)/1000</f>
        <v>3960.931622791642</v>
      </c>
      <c r="Y169" s="237"/>
      <c r="Z169" s="236"/>
      <c r="AA169" s="236"/>
    </row>
    <row r="170" spans="1:27" x14ac:dyDescent="0.25">
      <c r="A170" s="244">
        <f>A169</f>
        <v>2018</v>
      </c>
      <c r="B170" s="243" t="s">
        <v>312</v>
      </c>
      <c r="C170" s="223">
        <f>C169</f>
        <v>0</v>
      </c>
      <c r="D170" s="242">
        <f>D169</f>
        <v>0</v>
      </c>
      <c r="E170" s="223">
        <f>E169</f>
        <v>0</v>
      </c>
      <c r="F170" s="223">
        <f>F169</f>
        <v>766036.11108520592</v>
      </c>
      <c r="G170" s="223">
        <f>G169</f>
        <v>494224.15152227267</v>
      </c>
      <c r="H170" s="223">
        <f>H169</f>
        <v>457764.2301084827</v>
      </c>
      <c r="I170" s="223">
        <f>I169</f>
        <v>1118998.2460224808</v>
      </c>
      <c r="J170" s="241">
        <f>J169</f>
        <v>1645011.3333333333</v>
      </c>
      <c r="K170" s="241">
        <f>K169</f>
        <v>2905881.9166666665</v>
      </c>
      <c r="L170" s="241">
        <f>L169</f>
        <v>5815526.75</v>
      </c>
      <c r="M170" s="223">
        <f>+M20</f>
        <v>681241.75167013577</v>
      </c>
      <c r="N170" s="262"/>
      <c r="O170" s="262"/>
      <c r="P170" s="262"/>
      <c r="Q170" s="262"/>
      <c r="R170" s="262"/>
      <c r="S170" s="262"/>
      <c r="T170" s="258"/>
      <c r="U170" s="239">
        <f>SUM(C170:T170)</f>
        <v>13884684.490408577</v>
      </c>
      <c r="V170" s="239">
        <f>L32-L20+M20</f>
        <v>3812679.2324393662</v>
      </c>
      <c r="W170" s="239">
        <f>V170+W158</f>
        <v>13884684.490408577</v>
      </c>
      <c r="X170" s="238">
        <f>AVERAGE(V165:V176)/1000</f>
        <v>3645.7752726426456</v>
      </c>
      <c r="Y170" s="237"/>
      <c r="Z170" s="236"/>
      <c r="AA170" s="236"/>
    </row>
    <row r="171" spans="1:27" x14ac:dyDescent="0.25">
      <c r="A171" s="244">
        <f>A170</f>
        <v>2018</v>
      </c>
      <c r="B171" s="243" t="s">
        <v>311</v>
      </c>
      <c r="C171" s="223">
        <f>C170</f>
        <v>0</v>
      </c>
      <c r="D171" s="242">
        <f>D170</f>
        <v>0</v>
      </c>
      <c r="E171" s="223">
        <f>E170</f>
        <v>0</v>
      </c>
      <c r="F171" s="223">
        <f>F170</f>
        <v>766036.11108520592</v>
      </c>
      <c r="G171" s="223">
        <f>G170</f>
        <v>494224.15152227267</v>
      </c>
      <c r="H171" s="223">
        <f>H170</f>
        <v>457764.2301084827</v>
      </c>
      <c r="I171" s="223">
        <f>I170</f>
        <v>1118998.2460224808</v>
      </c>
      <c r="J171" s="241">
        <f>J170</f>
        <v>1645011.3333333333</v>
      </c>
      <c r="K171" s="241">
        <f>K170</f>
        <v>2905881.9166666665</v>
      </c>
      <c r="L171" s="241">
        <f>L170</f>
        <v>5815526.75</v>
      </c>
      <c r="M171" s="223">
        <f>+M21</f>
        <v>794782.04361515841</v>
      </c>
      <c r="N171" s="262"/>
      <c r="O171" s="262"/>
      <c r="P171" s="262"/>
      <c r="Q171" s="262"/>
      <c r="R171" s="262"/>
      <c r="S171" s="262"/>
      <c r="T171" s="258"/>
      <c r="U171" s="239">
        <f>SUM(C171:T171)</f>
        <v>13998224.7823536</v>
      </c>
      <c r="V171" s="239">
        <f>L33-L21+M21</f>
        <v>3478871.3128459277</v>
      </c>
      <c r="W171" s="239">
        <f>V171+W159</f>
        <v>13998224.782353599</v>
      </c>
      <c r="X171" s="238">
        <f>AVERAGE(V166:V177)/1000</f>
        <v>3303.2922286195721</v>
      </c>
      <c r="Y171" s="237"/>
      <c r="Z171" s="236"/>
      <c r="AA171" s="236"/>
    </row>
    <row r="172" spans="1:27" x14ac:dyDescent="0.25">
      <c r="A172" s="244">
        <f>A171</f>
        <v>2018</v>
      </c>
      <c r="B172" s="243" t="s">
        <v>310</v>
      </c>
      <c r="C172" s="223">
        <f>C171</f>
        <v>0</v>
      </c>
      <c r="D172" s="242">
        <f>D171</f>
        <v>0</v>
      </c>
      <c r="E172" s="223">
        <f>E171</f>
        <v>0</v>
      </c>
      <c r="F172" s="223">
        <f>F171</f>
        <v>766036.11108520592</v>
      </c>
      <c r="G172" s="223">
        <f>G171</f>
        <v>494224.15152227267</v>
      </c>
      <c r="H172" s="223">
        <f>H171</f>
        <v>457764.2301084827</v>
      </c>
      <c r="I172" s="223">
        <f>I171</f>
        <v>1118998.2460224808</v>
      </c>
      <c r="J172" s="241">
        <f>J171</f>
        <v>1645011.3333333333</v>
      </c>
      <c r="K172" s="241">
        <f>K171</f>
        <v>2905881.9166666665</v>
      </c>
      <c r="L172" s="241">
        <f>L171</f>
        <v>5815526.75</v>
      </c>
      <c r="M172" s="223">
        <f>+M22</f>
        <v>908322.33556018106</v>
      </c>
      <c r="N172" s="262"/>
      <c r="O172" s="262"/>
      <c r="P172" s="262"/>
      <c r="Q172" s="262"/>
      <c r="R172" s="262"/>
      <c r="S172" s="262"/>
      <c r="T172" s="258"/>
      <c r="U172" s="239">
        <f>SUM(C172:T172)</f>
        <v>14111765.074298622</v>
      </c>
      <c r="V172" s="239">
        <f>L34-L22+M22</f>
        <v>3145063.3932524887</v>
      </c>
      <c r="W172" s="239">
        <f>V172+W160</f>
        <v>14111765.074298624</v>
      </c>
      <c r="X172" s="238">
        <f>AVERAGE(V167:V178)/1000</f>
        <v>2979.951386799652</v>
      </c>
      <c r="Y172" s="237"/>
      <c r="Z172" s="236"/>
      <c r="AA172" s="236"/>
    </row>
    <row r="173" spans="1:27" x14ac:dyDescent="0.25">
      <c r="A173" s="244">
        <f>A172</f>
        <v>2018</v>
      </c>
      <c r="B173" s="243" t="s">
        <v>309</v>
      </c>
      <c r="C173" s="223">
        <f>C172</f>
        <v>0</v>
      </c>
      <c r="D173" s="242">
        <f>D172</f>
        <v>0</v>
      </c>
      <c r="E173" s="223">
        <f>E172</f>
        <v>0</v>
      </c>
      <c r="F173" s="223">
        <f>F172</f>
        <v>766036.11108520592</v>
      </c>
      <c r="G173" s="223">
        <f>G172</f>
        <v>494224.15152227267</v>
      </c>
      <c r="H173" s="223">
        <f>H172</f>
        <v>457764.2301084827</v>
      </c>
      <c r="I173" s="223">
        <f>I172</f>
        <v>1118998.2460224808</v>
      </c>
      <c r="J173" s="241">
        <f>J172</f>
        <v>1645011.3333333333</v>
      </c>
      <c r="K173" s="241">
        <f>K172</f>
        <v>2905881.9166666665</v>
      </c>
      <c r="L173" s="241">
        <f>L172</f>
        <v>5815526.75</v>
      </c>
      <c r="M173" s="223">
        <f>+M23</f>
        <v>1021862.6275052037</v>
      </c>
      <c r="N173" s="262"/>
      <c r="O173" s="262"/>
      <c r="P173" s="262"/>
      <c r="Q173" s="262"/>
      <c r="R173" s="262"/>
      <c r="S173" s="262"/>
      <c r="T173" s="258"/>
      <c r="U173" s="239">
        <f>SUM(C173:T173)</f>
        <v>14225305.366243646</v>
      </c>
      <c r="V173" s="239">
        <f>L35-L23+M23</f>
        <v>2811255.4736590497</v>
      </c>
      <c r="W173" s="239">
        <f>V173+W161</f>
        <v>14225305.366243646</v>
      </c>
      <c r="X173" s="238">
        <f>AVERAGE(V168:V179)/1000</f>
        <v>2675.7527471828839</v>
      </c>
      <c r="Y173" s="237"/>
      <c r="Z173" s="236"/>
      <c r="AA173" s="236"/>
    </row>
    <row r="174" spans="1:27" x14ac:dyDescent="0.25">
      <c r="A174" s="244">
        <f>A173</f>
        <v>2018</v>
      </c>
      <c r="B174" s="243" t="s">
        <v>308</v>
      </c>
      <c r="C174" s="223">
        <f>C173</f>
        <v>0</v>
      </c>
      <c r="D174" s="242">
        <f>D173</f>
        <v>0</v>
      </c>
      <c r="E174" s="223">
        <f>E173</f>
        <v>0</v>
      </c>
      <c r="F174" s="223">
        <f>F173</f>
        <v>766036.11108520592</v>
      </c>
      <c r="G174" s="223">
        <f>G173</f>
        <v>494224.15152227267</v>
      </c>
      <c r="H174" s="223">
        <f>H173</f>
        <v>457764.2301084827</v>
      </c>
      <c r="I174" s="223">
        <f>I173</f>
        <v>1118998.2460224808</v>
      </c>
      <c r="J174" s="241">
        <f>J173</f>
        <v>1645011.3333333333</v>
      </c>
      <c r="K174" s="241">
        <f>K173</f>
        <v>2905881.9166666665</v>
      </c>
      <c r="L174" s="241">
        <f>L173</f>
        <v>5815526.75</v>
      </c>
      <c r="M174" s="223">
        <f>+M24</f>
        <v>1135402.9194502262</v>
      </c>
      <c r="N174" s="262"/>
      <c r="O174" s="262"/>
      <c r="P174" s="262"/>
      <c r="Q174" s="262"/>
      <c r="R174" s="262"/>
      <c r="S174" s="262"/>
      <c r="T174" s="258"/>
      <c r="U174" s="239">
        <f>SUM(C174:T174)</f>
        <v>14338845.658188667</v>
      </c>
      <c r="V174" s="239">
        <f>L36-L24+M24</f>
        <v>2477447.5540656103</v>
      </c>
      <c r="W174" s="239">
        <f>V174+W162</f>
        <v>14338845.658188667</v>
      </c>
      <c r="X174" s="238">
        <f>AVERAGE(V169:V180)/1000</f>
        <v>2390.6963097692669</v>
      </c>
      <c r="Y174" s="237"/>
      <c r="Z174" s="236"/>
      <c r="AA174" s="236"/>
    </row>
    <row r="175" spans="1:27" x14ac:dyDescent="0.25">
      <c r="A175" s="244">
        <f>A174</f>
        <v>2018</v>
      </c>
      <c r="B175" s="243" t="s">
        <v>307</v>
      </c>
      <c r="C175" s="223">
        <f>C174</f>
        <v>0</v>
      </c>
      <c r="D175" s="242">
        <f>D174</f>
        <v>0</v>
      </c>
      <c r="E175" s="223">
        <f>E174</f>
        <v>0</v>
      </c>
      <c r="F175" s="223">
        <f>F174</f>
        <v>766036.11108520592</v>
      </c>
      <c r="G175" s="223">
        <f>G174</f>
        <v>494224.15152227267</v>
      </c>
      <c r="H175" s="223">
        <f>H174</f>
        <v>457764.2301084827</v>
      </c>
      <c r="I175" s="223">
        <f>I174</f>
        <v>1118998.2460224808</v>
      </c>
      <c r="J175" s="241">
        <f>J174</f>
        <v>1645011.3333333333</v>
      </c>
      <c r="K175" s="241">
        <f>K174</f>
        <v>2905881.9166666665</v>
      </c>
      <c r="L175" s="241">
        <f>L174</f>
        <v>5815526.75</v>
      </c>
      <c r="M175" s="223">
        <f>+M25</f>
        <v>1248943.211395249</v>
      </c>
      <c r="N175" s="262"/>
      <c r="O175" s="262"/>
      <c r="P175" s="262"/>
      <c r="Q175" s="262"/>
      <c r="R175" s="262"/>
      <c r="S175" s="262"/>
      <c r="T175" s="258"/>
      <c r="U175" s="239">
        <f>SUM(C175:T175)</f>
        <v>14452385.950133691</v>
      </c>
      <c r="V175" s="239">
        <f>L37-L25+M25</f>
        <v>2143639.6344721718</v>
      </c>
      <c r="W175" s="239">
        <f>V175+W163</f>
        <v>14452385.950133692</v>
      </c>
      <c r="X175" s="238">
        <f>AVERAGE(V170:V181)/1000</f>
        <v>2124.7820745588019</v>
      </c>
      <c r="Y175" s="237"/>
      <c r="Z175" s="236"/>
      <c r="AA175" s="236"/>
    </row>
    <row r="176" spans="1:27" x14ac:dyDescent="0.25">
      <c r="A176" s="235">
        <f>A175</f>
        <v>2018</v>
      </c>
      <c r="B176" s="234" t="s">
        <v>306</v>
      </c>
      <c r="C176" s="178">
        <f>C175</f>
        <v>0</v>
      </c>
      <c r="D176" s="177">
        <f>D175</f>
        <v>0</v>
      </c>
      <c r="E176" s="178">
        <f>E175</f>
        <v>0</v>
      </c>
      <c r="F176" s="178">
        <f>F175</f>
        <v>766036.11108520592</v>
      </c>
      <c r="G176" s="178">
        <f>G175</f>
        <v>494224.15152227267</v>
      </c>
      <c r="H176" s="178">
        <f>H175</f>
        <v>457764.2301084827</v>
      </c>
      <c r="I176" s="178">
        <f>I175</f>
        <v>1118998.2460224808</v>
      </c>
      <c r="J176" s="233">
        <f>J175</f>
        <v>1645011.3333333333</v>
      </c>
      <c r="K176" s="233">
        <f>K175</f>
        <v>2905881.9166666665</v>
      </c>
      <c r="L176" s="233">
        <f>L175</f>
        <v>5815526.75</v>
      </c>
      <c r="M176" s="178">
        <f>+M26</f>
        <v>1362483.5033402715</v>
      </c>
      <c r="N176" s="261"/>
      <c r="O176" s="261"/>
      <c r="P176" s="261"/>
      <c r="Q176" s="261"/>
      <c r="R176" s="261"/>
      <c r="S176" s="261"/>
      <c r="T176" s="257"/>
      <c r="U176" s="231">
        <f>SUM(C176:T176)</f>
        <v>14565926.242078714</v>
      </c>
      <c r="V176" s="231">
        <f>L38-L26+M26</f>
        <v>1809831.7148787326</v>
      </c>
      <c r="W176" s="231">
        <f>V176+W164</f>
        <v>14565926.242078712</v>
      </c>
      <c r="X176" s="232">
        <f>AVERAGE(V171:V182)/1000</f>
        <v>1878.0100415514892</v>
      </c>
      <c r="Y176" s="231">
        <f>SUM(X165:X176)</f>
        <v>41025.103755027849</v>
      </c>
      <c r="Z176" s="230"/>
      <c r="AA176" s="230"/>
    </row>
    <row r="177" spans="1:30" x14ac:dyDescent="0.25">
      <c r="A177" s="256">
        <f>A176+1</f>
        <v>2019</v>
      </c>
      <c r="B177" s="255" t="s">
        <v>317</v>
      </c>
      <c r="C177" s="252">
        <f>C176</f>
        <v>0</v>
      </c>
      <c r="D177" s="254">
        <f>D176</f>
        <v>0</v>
      </c>
      <c r="E177" s="252">
        <f>E176</f>
        <v>0</v>
      </c>
      <c r="F177" s="252">
        <f>F176</f>
        <v>766036.11108520592</v>
      </c>
      <c r="G177" s="252">
        <f>G176</f>
        <v>494224.15152227267</v>
      </c>
      <c r="H177" s="252">
        <f>H176</f>
        <v>457764.2301084827</v>
      </c>
      <c r="I177" s="252">
        <f>I176</f>
        <v>1118998.2460224808</v>
      </c>
      <c r="J177" s="253">
        <f>J176</f>
        <v>1645011.3333333333</v>
      </c>
      <c r="K177" s="253">
        <f>K176</f>
        <v>2905881.9166666665</v>
      </c>
      <c r="L177" s="253">
        <f>L176</f>
        <v>5815526.75</v>
      </c>
      <c r="M177" s="252">
        <f>+M27</f>
        <v>1476023.7952852941</v>
      </c>
      <c r="N177" s="252">
        <f>+N15</f>
        <v>9438.7987894092548</v>
      </c>
      <c r="O177" s="263"/>
      <c r="P177" s="263"/>
      <c r="Q177" s="263"/>
      <c r="R177" s="263"/>
      <c r="S177" s="263"/>
      <c r="T177" s="260"/>
      <c r="U177" s="249">
        <f>SUM(C177:T177)</f>
        <v>14688905.332813146</v>
      </c>
      <c r="V177" s="249">
        <f>M27-M15+N15</f>
        <v>1371922.3021296808</v>
      </c>
      <c r="W177" s="249">
        <f>V177+W165</f>
        <v>14688905.332813146</v>
      </c>
      <c r="X177" s="248">
        <f>AVERAGE(V172:V183)/1000</f>
        <v>1650.3802107473284</v>
      </c>
      <c r="Y177" s="247"/>
      <c r="Z177" s="246"/>
      <c r="AA177" s="246"/>
      <c r="AB177" s="291"/>
      <c r="AC177" s="288"/>
      <c r="AD177" s="292"/>
    </row>
    <row r="178" spans="1:30" x14ac:dyDescent="0.25">
      <c r="A178" s="244">
        <f>A177</f>
        <v>2019</v>
      </c>
      <c r="B178" s="243" t="s">
        <v>316</v>
      </c>
      <c r="C178" s="223">
        <f>C177</f>
        <v>0</v>
      </c>
      <c r="D178" s="242">
        <f>D177</f>
        <v>0</v>
      </c>
      <c r="E178" s="223">
        <f>E177</f>
        <v>0</v>
      </c>
      <c r="F178" s="223">
        <f>F177</f>
        <v>766036.11108520592</v>
      </c>
      <c r="G178" s="223">
        <f>G177</f>
        <v>494224.15152227267</v>
      </c>
      <c r="H178" s="223">
        <f>H177</f>
        <v>457764.2301084827</v>
      </c>
      <c r="I178" s="223">
        <f>I177</f>
        <v>1118998.2460224808</v>
      </c>
      <c r="J178" s="241">
        <f>J177</f>
        <v>1645011.3333333333</v>
      </c>
      <c r="K178" s="241">
        <f>K177</f>
        <v>2905881.9166666665</v>
      </c>
      <c r="L178" s="241">
        <f>L177</f>
        <v>5815526.75</v>
      </c>
      <c r="M178" s="259">
        <f>+M$27</f>
        <v>1476023.7952852941</v>
      </c>
      <c r="N178" s="223">
        <f>+N16</f>
        <v>18877.59757881851</v>
      </c>
      <c r="O178" s="262"/>
      <c r="P178" s="262"/>
      <c r="Q178" s="262"/>
      <c r="R178" s="262"/>
      <c r="S178" s="262"/>
      <c r="T178" s="258"/>
      <c r="U178" s="239">
        <f>SUM(C178:T178)</f>
        <v>14698344.131602554</v>
      </c>
      <c r="V178" s="239">
        <f>M28-M16+N16</f>
        <v>1267820.8089740672</v>
      </c>
      <c r="W178" s="239">
        <f>V178+W166</f>
        <v>14698344.131602554</v>
      </c>
      <c r="X178" s="238">
        <f>AVERAGE(V173:V184)/1000</f>
        <v>1441.8925821463195</v>
      </c>
      <c r="Y178" s="237"/>
      <c r="Z178" s="236"/>
      <c r="AA178" s="236"/>
      <c r="AB178" s="293"/>
      <c r="AC178" s="297"/>
      <c r="AD178" s="294"/>
    </row>
    <row r="179" spans="1:30" x14ac:dyDescent="0.25">
      <c r="A179" s="244">
        <f>A178</f>
        <v>2019</v>
      </c>
      <c r="B179" s="243" t="s">
        <v>315</v>
      </c>
      <c r="C179" s="223">
        <f>C178</f>
        <v>0</v>
      </c>
      <c r="D179" s="242">
        <f>D178</f>
        <v>0</v>
      </c>
      <c r="E179" s="223">
        <f>E178</f>
        <v>0</v>
      </c>
      <c r="F179" s="223">
        <f>F178</f>
        <v>766036.11108520592</v>
      </c>
      <c r="G179" s="223">
        <f>G178</f>
        <v>494224.15152227267</v>
      </c>
      <c r="H179" s="223">
        <f>H178</f>
        <v>457764.2301084827</v>
      </c>
      <c r="I179" s="223">
        <f>I178</f>
        <v>1118998.2460224808</v>
      </c>
      <c r="J179" s="241">
        <f>J178</f>
        <v>1645011.3333333333</v>
      </c>
      <c r="K179" s="241">
        <f>K178</f>
        <v>2905881.9166666665</v>
      </c>
      <c r="L179" s="241">
        <f>L178</f>
        <v>5815526.75</v>
      </c>
      <c r="M179" s="223">
        <f>M178</f>
        <v>1476023.7952852941</v>
      </c>
      <c r="N179" s="223">
        <f>+N17</f>
        <v>28316.396368227764</v>
      </c>
      <c r="O179" s="262"/>
      <c r="P179" s="262"/>
      <c r="Q179" s="262"/>
      <c r="R179" s="262"/>
      <c r="S179" s="262"/>
      <c r="T179" s="258"/>
      <c r="U179" s="239">
        <f>SUM(C179:T179)</f>
        <v>14707782.930391964</v>
      </c>
      <c r="V179" s="239">
        <f>M29-M17+N17</f>
        <v>1163719.3158184539</v>
      </c>
      <c r="W179" s="239">
        <f>V179+W167</f>
        <v>14707782.930391964</v>
      </c>
      <c r="X179" s="238">
        <f>AVERAGE(V174:V185)/1000</f>
        <v>1252.5471557484632</v>
      </c>
      <c r="Y179" s="237"/>
      <c r="Z179" s="236"/>
      <c r="AA179" s="236"/>
      <c r="AB179" s="293"/>
      <c r="AC179" s="297"/>
      <c r="AD179" s="294"/>
    </row>
    <row r="180" spans="1:30" x14ac:dyDescent="0.25">
      <c r="A180" s="244">
        <f>A179</f>
        <v>2019</v>
      </c>
      <c r="B180" s="243" t="s">
        <v>314</v>
      </c>
      <c r="C180" s="223">
        <f>C179</f>
        <v>0</v>
      </c>
      <c r="D180" s="242">
        <f>D179</f>
        <v>0</v>
      </c>
      <c r="E180" s="223">
        <f>E179</f>
        <v>0</v>
      </c>
      <c r="F180" s="223">
        <f>F179</f>
        <v>766036.11108520592</v>
      </c>
      <c r="G180" s="223">
        <f>G179</f>
        <v>494224.15152227267</v>
      </c>
      <c r="H180" s="223">
        <f>H179</f>
        <v>457764.2301084827</v>
      </c>
      <c r="I180" s="223">
        <f>I179</f>
        <v>1118998.2460224808</v>
      </c>
      <c r="J180" s="241">
        <f>J179</f>
        <v>1645011.3333333333</v>
      </c>
      <c r="K180" s="241">
        <f>K179</f>
        <v>2905881.9166666665</v>
      </c>
      <c r="L180" s="241">
        <f>L179</f>
        <v>5815526.75</v>
      </c>
      <c r="M180" s="223">
        <f>M179</f>
        <v>1476023.7952852941</v>
      </c>
      <c r="N180" s="223">
        <f>+N18</f>
        <v>37755.195157637019</v>
      </c>
      <c r="O180" s="262"/>
      <c r="P180" s="262"/>
      <c r="Q180" s="262"/>
      <c r="R180" s="262"/>
      <c r="S180" s="262"/>
      <c r="T180" s="258"/>
      <c r="U180" s="239">
        <f>SUM(C180:T180)</f>
        <v>14717221.729181373</v>
      </c>
      <c r="V180" s="239">
        <f>M30-M18+N18</f>
        <v>1059617.8226628406</v>
      </c>
      <c r="W180" s="239">
        <f>V180+W168</f>
        <v>14717221.729181372</v>
      </c>
      <c r="X180" s="238">
        <f>AVERAGE(V175:V186)/1000</f>
        <v>1082.3439315537594</v>
      </c>
      <c r="Y180" s="237"/>
      <c r="Z180" s="236"/>
      <c r="AA180" s="236"/>
      <c r="AB180" s="293"/>
      <c r="AC180" s="297"/>
      <c r="AD180" s="294"/>
    </row>
    <row r="181" spans="1:30" x14ac:dyDescent="0.25">
      <c r="A181" s="244">
        <f>A180</f>
        <v>2019</v>
      </c>
      <c r="B181" s="243" t="s">
        <v>313</v>
      </c>
      <c r="C181" s="223">
        <f>C180</f>
        <v>0</v>
      </c>
      <c r="D181" s="242">
        <f>D180</f>
        <v>0</v>
      </c>
      <c r="E181" s="223">
        <f>E180</f>
        <v>0</v>
      </c>
      <c r="F181" s="223">
        <f>F180</f>
        <v>766036.11108520592</v>
      </c>
      <c r="G181" s="223">
        <f>G180</f>
        <v>494224.15152227267</v>
      </c>
      <c r="H181" s="223">
        <f>H180</f>
        <v>457764.2301084827</v>
      </c>
      <c r="I181" s="223">
        <f>I180</f>
        <v>1118998.2460224808</v>
      </c>
      <c r="J181" s="241">
        <f>J180</f>
        <v>1645011.3333333333</v>
      </c>
      <c r="K181" s="241">
        <f>K180</f>
        <v>2905881.9166666665</v>
      </c>
      <c r="L181" s="241">
        <f>L180</f>
        <v>5815526.75</v>
      </c>
      <c r="M181" s="223">
        <f>M180</f>
        <v>1476023.7952852941</v>
      </c>
      <c r="N181" s="223">
        <f>+N19</f>
        <v>47193.99394704627</v>
      </c>
      <c r="O181" s="262"/>
      <c r="P181" s="262"/>
      <c r="Q181" s="262"/>
      <c r="R181" s="262"/>
      <c r="S181" s="262"/>
      <c r="T181" s="258"/>
      <c r="U181" s="239">
        <f>SUM(C181:T181)</f>
        <v>14726660.527970782</v>
      </c>
      <c r="V181" s="239">
        <f>M31-M19+N19</f>
        <v>955516.32950722717</v>
      </c>
      <c r="W181" s="239">
        <f>V181+W169</f>
        <v>14726660.527970783</v>
      </c>
      <c r="X181" s="238">
        <f>AVERAGE(V176:V187)/1000</f>
        <v>931.28290956220712</v>
      </c>
      <c r="Y181" s="237"/>
      <c r="Z181" s="236"/>
      <c r="AA181" s="236"/>
      <c r="AB181" s="293"/>
      <c r="AC181" s="297"/>
      <c r="AD181" s="294"/>
    </row>
    <row r="182" spans="1:30" x14ac:dyDescent="0.25">
      <c r="A182" s="244">
        <f>A181</f>
        <v>2019</v>
      </c>
      <c r="B182" s="243" t="s">
        <v>312</v>
      </c>
      <c r="C182" s="223">
        <f>C181</f>
        <v>0</v>
      </c>
      <c r="D182" s="242">
        <f>D181</f>
        <v>0</v>
      </c>
      <c r="E182" s="223">
        <f>E181</f>
        <v>0</v>
      </c>
      <c r="F182" s="223">
        <f>F181</f>
        <v>766036.11108520592</v>
      </c>
      <c r="G182" s="223">
        <f>G181</f>
        <v>494224.15152227267</v>
      </c>
      <c r="H182" s="223">
        <f>H181</f>
        <v>457764.2301084827</v>
      </c>
      <c r="I182" s="223">
        <f>I181</f>
        <v>1118998.2460224808</v>
      </c>
      <c r="J182" s="241">
        <f>J181</f>
        <v>1645011.3333333333</v>
      </c>
      <c r="K182" s="241">
        <f>K181</f>
        <v>2905881.9166666665</v>
      </c>
      <c r="L182" s="241">
        <f>L181</f>
        <v>5815526.75</v>
      </c>
      <c r="M182" s="223">
        <f>M181</f>
        <v>1476023.7952852941</v>
      </c>
      <c r="N182" s="223">
        <f>+N20</f>
        <v>56632.792736455529</v>
      </c>
      <c r="O182" s="262"/>
      <c r="P182" s="262"/>
      <c r="Q182" s="262"/>
      <c r="R182" s="262"/>
      <c r="S182" s="262"/>
      <c r="T182" s="258"/>
      <c r="U182" s="239">
        <f>SUM(C182:T182)</f>
        <v>14736099.326760191</v>
      </c>
      <c r="V182" s="239">
        <f>M32-M20+N20</f>
        <v>851414.83635161386</v>
      </c>
      <c r="W182" s="239">
        <f>V182+W170</f>
        <v>14736099.326760191</v>
      </c>
      <c r="X182" s="238">
        <f>AVERAGE(V177:V188)/1000</f>
        <v>799.36408977380711</v>
      </c>
      <c r="Y182" s="237"/>
      <c r="Z182" s="236"/>
      <c r="AA182" s="236"/>
      <c r="AB182" s="293"/>
      <c r="AC182" s="297"/>
      <c r="AD182" s="294"/>
    </row>
    <row r="183" spans="1:30" x14ac:dyDescent="0.25">
      <c r="A183" s="244">
        <f>A182</f>
        <v>2019</v>
      </c>
      <c r="B183" s="243" t="s">
        <v>311</v>
      </c>
      <c r="C183" s="223">
        <f>C182</f>
        <v>0</v>
      </c>
      <c r="D183" s="242">
        <f>D182</f>
        <v>0</v>
      </c>
      <c r="E183" s="223">
        <f>E182</f>
        <v>0</v>
      </c>
      <c r="F183" s="223">
        <f>F182</f>
        <v>766036.11108520592</v>
      </c>
      <c r="G183" s="223">
        <f>G182</f>
        <v>494224.15152227267</v>
      </c>
      <c r="H183" s="223">
        <f>H182</f>
        <v>457764.2301084827</v>
      </c>
      <c r="I183" s="223">
        <f>I182</f>
        <v>1118998.2460224808</v>
      </c>
      <c r="J183" s="241">
        <f>J182</f>
        <v>1645011.3333333333</v>
      </c>
      <c r="K183" s="241">
        <f>K182</f>
        <v>2905881.9166666665</v>
      </c>
      <c r="L183" s="241">
        <f>L182</f>
        <v>5815526.75</v>
      </c>
      <c r="M183" s="223">
        <f>M182</f>
        <v>1476023.7952852941</v>
      </c>
      <c r="N183" s="223">
        <f>+N21</f>
        <v>66071.591525864787</v>
      </c>
      <c r="O183" s="262"/>
      <c r="P183" s="262"/>
      <c r="Q183" s="262"/>
      <c r="R183" s="262"/>
      <c r="S183" s="262"/>
      <c r="T183" s="258"/>
      <c r="U183" s="239">
        <f>SUM(C183:T183)</f>
        <v>14745538.1255496</v>
      </c>
      <c r="V183" s="239">
        <f>M33-M21+N21</f>
        <v>747313.34319600044</v>
      </c>
      <c r="W183" s="239">
        <f>V183+W171</f>
        <v>14745538.1255496</v>
      </c>
      <c r="X183" s="238">
        <f>AVERAGE(V178:V189)/1000</f>
        <v>700.42549949685406</v>
      </c>
      <c r="Y183" s="237"/>
      <c r="Z183" s="236">
        <v>309132</v>
      </c>
      <c r="AA183" s="236"/>
      <c r="AB183" s="293">
        <f>W183/Z183</f>
        <v>47.69981149007414</v>
      </c>
      <c r="AC183" s="297">
        <f>AVERAGE(AB178:AB189)</f>
        <v>47.653822351761889</v>
      </c>
      <c r="AD183" s="294"/>
    </row>
    <row r="184" spans="1:30" x14ac:dyDescent="0.25">
      <c r="A184" s="244">
        <f>A183</f>
        <v>2019</v>
      </c>
      <c r="B184" s="243" t="s">
        <v>310</v>
      </c>
      <c r="C184" s="223">
        <f>C183</f>
        <v>0</v>
      </c>
      <c r="D184" s="242">
        <f>D183</f>
        <v>0</v>
      </c>
      <c r="E184" s="223">
        <f>E183</f>
        <v>0</v>
      </c>
      <c r="F184" s="223">
        <f>F183</f>
        <v>766036.11108520592</v>
      </c>
      <c r="G184" s="223">
        <f>G183</f>
        <v>494224.15152227267</v>
      </c>
      <c r="H184" s="223">
        <f>H183</f>
        <v>457764.2301084827</v>
      </c>
      <c r="I184" s="223">
        <f>I183</f>
        <v>1118998.2460224808</v>
      </c>
      <c r="J184" s="241">
        <f>J183</f>
        <v>1645011.3333333333</v>
      </c>
      <c r="K184" s="241">
        <f>K183</f>
        <v>2905881.9166666665</v>
      </c>
      <c r="L184" s="241">
        <f>L183</f>
        <v>5815526.75</v>
      </c>
      <c r="M184" s="223">
        <f>M183</f>
        <v>1476023.7952852941</v>
      </c>
      <c r="N184" s="223">
        <f>+N22</f>
        <v>75510.390315274039</v>
      </c>
      <c r="O184" s="262"/>
      <c r="P184" s="262"/>
      <c r="Q184" s="262"/>
      <c r="R184" s="262"/>
      <c r="S184" s="262"/>
      <c r="T184" s="258"/>
      <c r="U184" s="239">
        <f>SUM(C184:T184)</f>
        <v>14754976.924339009</v>
      </c>
      <c r="V184" s="239">
        <f>M34-M22+N22</f>
        <v>643211.85004038701</v>
      </c>
      <c r="W184" s="239">
        <f>V184+W172</f>
        <v>14754976.924339011</v>
      </c>
      <c r="X184" s="238">
        <f>AVERAGE(V179:V190)/1000</f>
        <v>615.32493652819585</v>
      </c>
      <c r="Y184" s="237"/>
      <c r="Z184" s="236">
        <v>309328</v>
      </c>
      <c r="AA184" s="236"/>
      <c r="AB184" s="293">
        <f>W184/Z184</f>
        <v>47.700101265772936</v>
      </c>
      <c r="AC184" s="297">
        <f>AVERAGE(AB179:AB190)</f>
        <v>47.693229330958069</v>
      </c>
      <c r="AD184" s="294"/>
    </row>
    <row r="185" spans="1:30" x14ac:dyDescent="0.25">
      <c r="A185" s="244">
        <f>A184</f>
        <v>2019</v>
      </c>
      <c r="B185" s="243" t="s">
        <v>309</v>
      </c>
      <c r="C185" s="223">
        <f>C184</f>
        <v>0</v>
      </c>
      <c r="D185" s="242">
        <f>D184</f>
        <v>0</v>
      </c>
      <c r="E185" s="223">
        <f>E184</f>
        <v>0</v>
      </c>
      <c r="F185" s="223">
        <f>F184</f>
        <v>766036.11108520592</v>
      </c>
      <c r="G185" s="223">
        <f>G184</f>
        <v>494224.15152227267</v>
      </c>
      <c r="H185" s="223">
        <f>H184</f>
        <v>457764.2301084827</v>
      </c>
      <c r="I185" s="223">
        <f>I184</f>
        <v>1118998.2460224808</v>
      </c>
      <c r="J185" s="241">
        <f>J184</f>
        <v>1645011.3333333333</v>
      </c>
      <c r="K185" s="241">
        <f>K184</f>
        <v>2905881.9166666665</v>
      </c>
      <c r="L185" s="241">
        <f>L184</f>
        <v>5815526.75</v>
      </c>
      <c r="M185" s="223">
        <f>M184</f>
        <v>1476023.7952852941</v>
      </c>
      <c r="N185" s="223">
        <f>+N23</f>
        <v>84949.18910468329</v>
      </c>
      <c r="O185" s="262"/>
      <c r="P185" s="262"/>
      <c r="Q185" s="262"/>
      <c r="R185" s="262"/>
      <c r="S185" s="262"/>
      <c r="T185" s="258"/>
      <c r="U185" s="239">
        <f>SUM(C185:T185)</f>
        <v>14764415.723128419</v>
      </c>
      <c r="V185" s="239">
        <f>M35-M23+N23</f>
        <v>539110.35688477359</v>
      </c>
      <c r="W185" s="239">
        <f>V185+W173</f>
        <v>14764415.723128419</v>
      </c>
      <c r="X185" s="238">
        <f>AVERAGE(V180:V191)/1000</f>
        <v>544.06240086783237</v>
      </c>
      <c r="Y185" s="237"/>
      <c r="Z185" s="236">
        <v>309954</v>
      </c>
      <c r="AA185" s="236"/>
      <c r="AB185" s="293">
        <f>W185/Z185</f>
        <v>47.634215796951871</v>
      </c>
      <c r="AC185" s="297">
        <f>AVERAGE(AB180:AB191)</f>
        <v>47.744274671155168</v>
      </c>
      <c r="AD185" s="294"/>
    </row>
    <row r="186" spans="1:30" x14ac:dyDescent="0.25">
      <c r="A186" s="244">
        <f>A185</f>
        <v>2019</v>
      </c>
      <c r="B186" s="243" t="s">
        <v>308</v>
      </c>
      <c r="C186" s="223">
        <f>C185</f>
        <v>0</v>
      </c>
      <c r="D186" s="242">
        <f>D185</f>
        <v>0</v>
      </c>
      <c r="E186" s="223">
        <f>E185</f>
        <v>0</v>
      </c>
      <c r="F186" s="223">
        <f>F185</f>
        <v>766036.11108520592</v>
      </c>
      <c r="G186" s="223">
        <f>G185</f>
        <v>494224.15152227267</v>
      </c>
      <c r="H186" s="223">
        <f>H185</f>
        <v>457764.2301084827</v>
      </c>
      <c r="I186" s="223">
        <f>I185</f>
        <v>1118998.2460224808</v>
      </c>
      <c r="J186" s="241">
        <f>J185</f>
        <v>1645011.3333333333</v>
      </c>
      <c r="K186" s="241">
        <f>K185</f>
        <v>2905881.9166666665</v>
      </c>
      <c r="L186" s="241">
        <f>L185</f>
        <v>5815526.75</v>
      </c>
      <c r="M186" s="223">
        <f>M185</f>
        <v>1476023.7952852941</v>
      </c>
      <c r="N186" s="223">
        <f>+N24</f>
        <v>94387.987894092541</v>
      </c>
      <c r="O186" s="262"/>
      <c r="P186" s="262"/>
      <c r="Q186" s="262"/>
      <c r="R186" s="262"/>
      <c r="S186" s="262"/>
      <c r="T186" s="258"/>
      <c r="U186" s="239">
        <f>SUM(C186:T186)</f>
        <v>14773854.521917827</v>
      </c>
      <c r="V186" s="239">
        <f>M36-M24+N24</f>
        <v>435008.8637291604</v>
      </c>
      <c r="W186" s="239">
        <f>V186+W174</f>
        <v>14773854.521917827</v>
      </c>
      <c r="X186" s="238">
        <f>AVERAGE(V181:V192)/1000</f>
        <v>486.63789251576367</v>
      </c>
      <c r="Y186" s="237"/>
      <c r="Z186" s="236">
        <v>310384</v>
      </c>
      <c r="AA186" s="236"/>
      <c r="AB186" s="293">
        <f>W186/Z186</f>
        <v>47.59863434300037</v>
      </c>
      <c r="AC186" s="297">
        <f>AVERAGE(AB181:AB192)</f>
        <v>47.803432168549421</v>
      </c>
      <c r="AD186" s="294"/>
    </row>
    <row r="187" spans="1:30" x14ac:dyDescent="0.25">
      <c r="A187" s="244">
        <f>A186</f>
        <v>2019</v>
      </c>
      <c r="B187" s="243" t="s">
        <v>307</v>
      </c>
      <c r="C187" s="223">
        <f>C186</f>
        <v>0</v>
      </c>
      <c r="D187" s="242">
        <f>D186</f>
        <v>0</v>
      </c>
      <c r="E187" s="223">
        <f>E186</f>
        <v>0</v>
      </c>
      <c r="F187" s="223">
        <f>F186</f>
        <v>766036.11108520592</v>
      </c>
      <c r="G187" s="223">
        <f>G186</f>
        <v>494224.15152227267</v>
      </c>
      <c r="H187" s="223">
        <f>H186</f>
        <v>457764.2301084827</v>
      </c>
      <c r="I187" s="223">
        <f>I186</f>
        <v>1118998.2460224808</v>
      </c>
      <c r="J187" s="241">
        <f>J186</f>
        <v>1645011.3333333333</v>
      </c>
      <c r="K187" s="241">
        <f>K186</f>
        <v>2905881.9166666665</v>
      </c>
      <c r="L187" s="241">
        <f>L186</f>
        <v>5815526.75</v>
      </c>
      <c r="M187" s="223">
        <f>M186</f>
        <v>1476023.7952852941</v>
      </c>
      <c r="N187" s="223">
        <f>+N25</f>
        <v>103826.78668350181</v>
      </c>
      <c r="O187" s="262"/>
      <c r="P187" s="262"/>
      <c r="Q187" s="262"/>
      <c r="R187" s="262"/>
      <c r="S187" s="262"/>
      <c r="T187" s="258"/>
      <c r="U187" s="239">
        <f>SUM(C187:T187)</f>
        <v>14783293.320707237</v>
      </c>
      <c r="V187" s="239">
        <f>M37-M25+N25</f>
        <v>330907.37057354685</v>
      </c>
      <c r="W187" s="239">
        <f>V187+W175</f>
        <v>14783293.320707239</v>
      </c>
      <c r="X187" s="238">
        <f>AVERAGE(V182:V193)/1000</f>
        <v>443.05141147198987</v>
      </c>
      <c r="Y187" s="237"/>
      <c r="Z187" s="236">
        <v>310659</v>
      </c>
      <c r="AA187" s="236"/>
      <c r="AB187" s="293">
        <f>W187/Z187</f>
        <v>47.586882468260178</v>
      </c>
      <c r="AC187" s="297">
        <f>AVERAGE(AB182:AB193)</f>
        <v>47.868472081944738</v>
      </c>
      <c r="AD187" s="294"/>
    </row>
    <row r="188" spans="1:30" x14ac:dyDescent="0.25">
      <c r="A188" s="235">
        <f>A187</f>
        <v>2019</v>
      </c>
      <c r="B188" s="234" t="s">
        <v>306</v>
      </c>
      <c r="C188" s="178">
        <f>C187</f>
        <v>0</v>
      </c>
      <c r="D188" s="177">
        <f>D187</f>
        <v>0</v>
      </c>
      <c r="E188" s="178">
        <f>E187</f>
        <v>0</v>
      </c>
      <c r="F188" s="178">
        <f>F187</f>
        <v>766036.11108520592</v>
      </c>
      <c r="G188" s="178">
        <f>G187</f>
        <v>494224.15152227267</v>
      </c>
      <c r="H188" s="178">
        <f>H187</f>
        <v>457764.2301084827</v>
      </c>
      <c r="I188" s="178">
        <f>I187</f>
        <v>1118998.2460224808</v>
      </c>
      <c r="J188" s="233">
        <f>J187</f>
        <v>1645011.3333333333</v>
      </c>
      <c r="K188" s="233">
        <f>K187</f>
        <v>2905881.9166666665</v>
      </c>
      <c r="L188" s="233">
        <f>L187</f>
        <v>5815526.75</v>
      </c>
      <c r="M188" s="178">
        <f>M187</f>
        <v>1476023.7952852941</v>
      </c>
      <c r="N188" s="178">
        <f>+N26</f>
        <v>113265.58547291106</v>
      </c>
      <c r="O188" s="261"/>
      <c r="P188" s="261"/>
      <c r="Q188" s="261"/>
      <c r="R188" s="261"/>
      <c r="S188" s="261"/>
      <c r="T188" s="257"/>
      <c r="U188" s="231">
        <f>SUM(C188:T188)</f>
        <v>14792732.119496647</v>
      </c>
      <c r="V188" s="231">
        <f>M38-M26+N26</f>
        <v>226805.8774179336</v>
      </c>
      <c r="W188" s="231">
        <f>V188+W176</f>
        <v>14792732.119496645</v>
      </c>
      <c r="X188" s="232">
        <f>AVERAGE(V183:V194)/1000</f>
        <v>413.30295773651073</v>
      </c>
      <c r="Y188" s="231">
        <f>SUM(X177:X188)</f>
        <v>10360.615978149033</v>
      </c>
      <c r="Z188" s="230">
        <v>310958</v>
      </c>
      <c r="AA188" s="230"/>
      <c r="AB188" s="295">
        <f>W188/Z188</f>
        <v>47.571479490788612</v>
      </c>
      <c r="AC188" s="298">
        <f>AVERAGE(AB183:AB194)</f>
        <v>47.93793406355703</v>
      </c>
      <c r="AD188" s="296"/>
    </row>
    <row r="189" spans="1:30" x14ac:dyDescent="0.25">
      <c r="A189" s="256">
        <f>A188+1</f>
        <v>2020</v>
      </c>
      <c r="B189" s="255" t="s">
        <v>317</v>
      </c>
      <c r="C189" s="252">
        <f>C188</f>
        <v>0</v>
      </c>
      <c r="D189" s="254">
        <f>D188</f>
        <v>0</v>
      </c>
      <c r="E189" s="252">
        <f>E188</f>
        <v>0</v>
      </c>
      <c r="F189" s="252">
        <f>F188</f>
        <v>766036.11108520592</v>
      </c>
      <c r="G189" s="252">
        <f>G188</f>
        <v>494224.15152227267</v>
      </c>
      <c r="H189" s="252">
        <f>H188</f>
        <v>457764.2301084827</v>
      </c>
      <c r="I189" s="252">
        <f>I188</f>
        <v>1118998.2460224808</v>
      </c>
      <c r="J189" s="253">
        <f>J188</f>
        <v>1645011.3333333333</v>
      </c>
      <c r="K189" s="253">
        <f>K188</f>
        <v>2905881.9166666665</v>
      </c>
      <c r="L189" s="253">
        <f>L188</f>
        <v>5815526.75</v>
      </c>
      <c r="M189" s="252">
        <f>M188</f>
        <v>1476023.7952852941</v>
      </c>
      <c r="N189" s="252">
        <f>+N27</f>
        <v>122704.38426232031</v>
      </c>
      <c r="O189" s="252">
        <f>+O15</f>
        <v>71393.633333333331</v>
      </c>
      <c r="P189" s="263"/>
      <c r="Q189" s="263"/>
      <c r="R189" s="263"/>
      <c r="S189" s="263"/>
      <c r="T189" s="260"/>
      <c r="U189" s="249">
        <f>SUM(C189:T189)</f>
        <v>14873564.551619388</v>
      </c>
      <c r="V189" s="249">
        <f>N27-N15+O15</f>
        <v>184659.21880624437</v>
      </c>
      <c r="W189" s="249">
        <f>V189+W177</f>
        <v>14873564.55161939</v>
      </c>
      <c r="X189" s="248">
        <f>AD189*AA189</f>
        <v>30800.938294444059</v>
      </c>
      <c r="Y189" s="247"/>
      <c r="Z189" s="246">
        <v>311256</v>
      </c>
      <c r="AA189" s="246">
        <v>311906</v>
      </c>
      <c r="AB189" s="291">
        <f>W189/Z189</f>
        <v>47.785631607485122</v>
      </c>
      <c r="AC189" s="288">
        <f>AVERAGE(AB184:AB195)</f>
        <v>48.036684771444804</v>
      </c>
      <c r="AD189" s="292">
        <f>AC189-$AC$188</f>
        <v>9.875070788777407E-2</v>
      </c>
    </row>
    <row r="190" spans="1:30" x14ac:dyDescent="0.25">
      <c r="A190" s="244">
        <f>A189</f>
        <v>2020</v>
      </c>
      <c r="B190" s="243" t="s">
        <v>316</v>
      </c>
      <c r="C190" s="223">
        <f>C189</f>
        <v>0</v>
      </c>
      <c r="D190" s="242">
        <f>D189</f>
        <v>0</v>
      </c>
      <c r="E190" s="223">
        <f>E189</f>
        <v>0</v>
      </c>
      <c r="F190" s="223">
        <f>F189</f>
        <v>766036.11108520592</v>
      </c>
      <c r="G190" s="223">
        <f>G189</f>
        <v>494224.15152227267</v>
      </c>
      <c r="H190" s="223">
        <f>H189</f>
        <v>457764.2301084827</v>
      </c>
      <c r="I190" s="223">
        <f>I189</f>
        <v>1118998.2460224808</v>
      </c>
      <c r="J190" s="241">
        <f>J189</f>
        <v>1645011.3333333333</v>
      </c>
      <c r="K190" s="241">
        <f>K189</f>
        <v>2905881.9166666665</v>
      </c>
      <c r="L190" s="241">
        <f>L189</f>
        <v>5815526.75</v>
      </c>
      <c r="M190" s="223">
        <f>M189</f>
        <v>1476023.7952852941</v>
      </c>
      <c r="N190" s="259">
        <f>+N$27</f>
        <v>122704.38426232031</v>
      </c>
      <c r="O190" s="223">
        <f>+O16</f>
        <v>142787.26666666666</v>
      </c>
      <c r="P190" s="262"/>
      <c r="Q190" s="262"/>
      <c r="R190" s="262"/>
      <c r="S190" s="262"/>
      <c r="T190" s="258"/>
      <c r="U190" s="239">
        <f>SUM(C190:T190)</f>
        <v>14944958.184952723</v>
      </c>
      <c r="V190" s="239">
        <f>N28-N16+O16</f>
        <v>246614.05335016845</v>
      </c>
      <c r="W190" s="239">
        <f>V190+W178</f>
        <v>14944958.184952723</v>
      </c>
      <c r="X190" s="238">
        <f>AD190*AA190</f>
        <v>66375.489251790234</v>
      </c>
      <c r="Y190" s="237"/>
      <c r="Z190" s="236">
        <v>311554</v>
      </c>
      <c r="AA190" s="236">
        <v>312087</v>
      </c>
      <c r="AB190" s="293">
        <f>W190/Z190</f>
        <v>47.969078185331348</v>
      </c>
      <c r="AC190" s="297">
        <f>AVERAGE(AB185:AB196)</f>
        <v>48.150616710549023</v>
      </c>
      <c r="AD190" s="294">
        <f>AC190-$AC$188</f>
        <v>0.21268264699199335</v>
      </c>
    </row>
    <row r="191" spans="1:30" x14ac:dyDescent="0.25">
      <c r="A191" s="244">
        <f>A190</f>
        <v>2020</v>
      </c>
      <c r="B191" s="243" t="s">
        <v>315</v>
      </c>
      <c r="C191" s="223">
        <f>C190</f>
        <v>0</v>
      </c>
      <c r="D191" s="242">
        <f>D190</f>
        <v>0</v>
      </c>
      <c r="E191" s="223">
        <f>E190</f>
        <v>0</v>
      </c>
      <c r="F191" s="223">
        <f>F190</f>
        <v>766036.11108520592</v>
      </c>
      <c r="G191" s="223">
        <f>G190</f>
        <v>494224.15152227267</v>
      </c>
      <c r="H191" s="223">
        <f>H190</f>
        <v>457764.2301084827</v>
      </c>
      <c r="I191" s="223">
        <f>I190</f>
        <v>1118998.2460224808</v>
      </c>
      <c r="J191" s="241">
        <f>J190</f>
        <v>1645011.3333333333</v>
      </c>
      <c r="K191" s="241">
        <f>K190</f>
        <v>2905881.9166666665</v>
      </c>
      <c r="L191" s="241">
        <f>L190</f>
        <v>5815526.75</v>
      </c>
      <c r="M191" s="223">
        <f>M190</f>
        <v>1476023.7952852941</v>
      </c>
      <c r="N191" s="223">
        <f>N190</f>
        <v>122704.38426232031</v>
      </c>
      <c r="O191" s="223">
        <f>+O17</f>
        <v>214180.9</v>
      </c>
      <c r="P191" s="262"/>
      <c r="Q191" s="262"/>
      <c r="R191" s="262"/>
      <c r="S191" s="262"/>
      <c r="T191" s="258"/>
      <c r="U191" s="239">
        <f>SUM(C191:T191)</f>
        <v>15016351.818286056</v>
      </c>
      <c r="V191" s="239">
        <f>N29-N17+O17</f>
        <v>308568.88789409254</v>
      </c>
      <c r="W191" s="239">
        <f>V191+W179</f>
        <v>15016351.818286056</v>
      </c>
      <c r="X191" s="238">
        <f>AD191*AA191</f>
        <v>108451.04547509072</v>
      </c>
      <c r="Y191" s="237"/>
      <c r="Z191" s="236">
        <v>311849</v>
      </c>
      <c r="AA191" s="236">
        <v>312238</v>
      </c>
      <c r="AB191" s="293">
        <f>W191/Z191</f>
        <v>48.152637392731918</v>
      </c>
      <c r="AC191" s="297">
        <f>AVERAGE(AB186:AB197)</f>
        <v>48.285268614364718</v>
      </c>
      <c r="AD191" s="294">
        <f>AC191-$AC$188</f>
        <v>0.34733455080768749</v>
      </c>
    </row>
    <row r="192" spans="1:30" x14ac:dyDescent="0.25">
      <c r="A192" s="244">
        <f>A191</f>
        <v>2020</v>
      </c>
      <c r="B192" s="243" t="s">
        <v>314</v>
      </c>
      <c r="C192" s="223">
        <f>C191</f>
        <v>0</v>
      </c>
      <c r="D192" s="242">
        <f>D191</f>
        <v>0</v>
      </c>
      <c r="E192" s="223">
        <f>E191</f>
        <v>0</v>
      </c>
      <c r="F192" s="223">
        <f>F191</f>
        <v>766036.11108520592</v>
      </c>
      <c r="G192" s="223">
        <f>G191</f>
        <v>494224.15152227267</v>
      </c>
      <c r="H192" s="223">
        <f>H191</f>
        <v>457764.2301084827</v>
      </c>
      <c r="I192" s="223">
        <f>I191</f>
        <v>1118998.2460224808</v>
      </c>
      <c r="J192" s="241">
        <f>J191</f>
        <v>1645011.3333333333</v>
      </c>
      <c r="K192" s="241">
        <f>K191</f>
        <v>2905881.9166666665</v>
      </c>
      <c r="L192" s="241">
        <f>L191</f>
        <v>5815526.75</v>
      </c>
      <c r="M192" s="223">
        <f>M191</f>
        <v>1476023.7952852941</v>
      </c>
      <c r="N192" s="223">
        <f>N191</f>
        <v>122704.38426232031</v>
      </c>
      <c r="O192" s="223">
        <f>+O18</f>
        <v>285574.53333333333</v>
      </c>
      <c r="P192" s="262"/>
      <c r="Q192" s="262"/>
      <c r="R192" s="262"/>
      <c r="S192" s="262"/>
      <c r="T192" s="258"/>
      <c r="U192" s="239">
        <f>SUM(C192:T192)</f>
        <v>15087745.451619389</v>
      </c>
      <c r="V192" s="239">
        <f>N30-N18+O18</f>
        <v>370523.72243801662</v>
      </c>
      <c r="W192" s="239">
        <f>V192+W180</f>
        <v>15087745.451619389</v>
      </c>
      <c r="X192" s="238">
        <f>AD192*AA192</f>
        <v>156251.87172494773</v>
      </c>
      <c r="Y192" s="237"/>
      <c r="Z192" s="236">
        <v>312144</v>
      </c>
      <c r="AA192" s="236">
        <v>312408</v>
      </c>
      <c r="AB192" s="293">
        <f>W192/Z192</f>
        <v>48.335849645097738</v>
      </c>
      <c r="AC192" s="297">
        <f>AVERAGE(AB187:AB198)</f>
        <v>48.438087298189139</v>
      </c>
      <c r="AD192" s="294">
        <f>AC192-$AC$188</f>
        <v>0.50015323463210848</v>
      </c>
    </row>
    <row r="193" spans="1:30" x14ac:dyDescent="0.25">
      <c r="A193" s="244">
        <f>A192</f>
        <v>2020</v>
      </c>
      <c r="B193" s="243" t="s">
        <v>313</v>
      </c>
      <c r="C193" s="223">
        <f>C192</f>
        <v>0</v>
      </c>
      <c r="D193" s="242">
        <f>D192</f>
        <v>0</v>
      </c>
      <c r="E193" s="223">
        <f>E192</f>
        <v>0</v>
      </c>
      <c r="F193" s="223">
        <f>F192</f>
        <v>766036.11108520592</v>
      </c>
      <c r="G193" s="223">
        <f>G192</f>
        <v>494224.15152227267</v>
      </c>
      <c r="H193" s="223">
        <f>H192</f>
        <v>457764.2301084827</v>
      </c>
      <c r="I193" s="223">
        <f>I192</f>
        <v>1118998.2460224808</v>
      </c>
      <c r="J193" s="241">
        <f>J192</f>
        <v>1645011.3333333333</v>
      </c>
      <c r="K193" s="241">
        <f>K192</f>
        <v>2905881.9166666665</v>
      </c>
      <c r="L193" s="241">
        <f>L192</f>
        <v>5815526.75</v>
      </c>
      <c r="M193" s="223">
        <f>M192</f>
        <v>1476023.7952852941</v>
      </c>
      <c r="N193" s="223">
        <f>N192</f>
        <v>122704.38426232031</v>
      </c>
      <c r="O193" s="223">
        <f>+O19</f>
        <v>356968.16666666663</v>
      </c>
      <c r="P193" s="262"/>
      <c r="Q193" s="262"/>
      <c r="R193" s="262"/>
      <c r="S193" s="262"/>
      <c r="T193" s="258"/>
      <c r="U193" s="239">
        <f>SUM(C193:T193)</f>
        <v>15159139.084952721</v>
      </c>
      <c r="V193" s="239">
        <f>N31-N19+O19</f>
        <v>432478.55698194064</v>
      </c>
      <c r="W193" s="239">
        <f>V193+W181</f>
        <v>15159139.084952723</v>
      </c>
      <c r="X193" s="238">
        <f>AD193*AA193</f>
        <v>209169.18363515349</v>
      </c>
      <c r="Y193" s="237"/>
      <c r="Z193" s="236">
        <v>312438</v>
      </c>
      <c r="AA193" s="236">
        <v>312601</v>
      </c>
      <c r="AB193" s="293">
        <f>W193/Z193</f>
        <v>48.518871215897946</v>
      </c>
      <c r="AC193" s="297">
        <f>AVERAGE(AB188:AB199)</f>
        <v>48.607059189948671</v>
      </c>
      <c r="AD193" s="294">
        <f>AC193-$AC$188</f>
        <v>0.66912512639164134</v>
      </c>
    </row>
    <row r="194" spans="1:30" x14ac:dyDescent="0.25">
      <c r="A194" s="244">
        <f>A193</f>
        <v>2020</v>
      </c>
      <c r="B194" s="243" t="s">
        <v>312</v>
      </c>
      <c r="C194" s="223">
        <f>C193</f>
        <v>0</v>
      </c>
      <c r="D194" s="242">
        <f>D193</f>
        <v>0</v>
      </c>
      <c r="E194" s="223">
        <f>E193</f>
        <v>0</v>
      </c>
      <c r="F194" s="223">
        <f>F193</f>
        <v>766036.11108520592</v>
      </c>
      <c r="G194" s="223">
        <f>G193</f>
        <v>494224.15152227267</v>
      </c>
      <c r="H194" s="223">
        <f>H193</f>
        <v>457764.2301084827</v>
      </c>
      <c r="I194" s="223">
        <f>I193</f>
        <v>1118998.2460224808</v>
      </c>
      <c r="J194" s="241">
        <f>J193</f>
        <v>1645011.3333333333</v>
      </c>
      <c r="K194" s="241">
        <f>K193</f>
        <v>2905881.9166666665</v>
      </c>
      <c r="L194" s="241">
        <f>L193</f>
        <v>5815526.75</v>
      </c>
      <c r="M194" s="223">
        <f>M193</f>
        <v>1476023.7952852941</v>
      </c>
      <c r="N194" s="223">
        <f>N193</f>
        <v>122704.38426232031</v>
      </c>
      <c r="O194" s="223">
        <f>+O20</f>
        <v>428361.8</v>
      </c>
      <c r="P194" s="262"/>
      <c r="Q194" s="262"/>
      <c r="R194" s="262"/>
      <c r="S194" s="262"/>
      <c r="T194" s="258"/>
      <c r="U194" s="239">
        <f>SUM(C194:T194)</f>
        <v>15230532.718286056</v>
      </c>
      <c r="V194" s="239">
        <f>N32-N20+O20</f>
        <v>494433.39152586478</v>
      </c>
      <c r="W194" s="239">
        <f>V194+W182</f>
        <v>15230532.718286056</v>
      </c>
      <c r="X194" s="238">
        <f>AD194*AA194</f>
        <v>267401.36661971494</v>
      </c>
      <c r="Y194" s="237"/>
      <c r="Z194" s="236">
        <v>312729</v>
      </c>
      <c r="AA194" s="236">
        <v>312904</v>
      </c>
      <c r="AB194" s="293">
        <f>W194/Z194</f>
        <v>48.702015861292224</v>
      </c>
      <c r="AC194" s="297">
        <f>AVERAGE(AB189:AB200)</f>
        <v>48.792513636268517</v>
      </c>
      <c r="AD194" s="294">
        <f>AC194-$AC$188</f>
        <v>0.85457957271148643</v>
      </c>
    </row>
    <row r="195" spans="1:30" x14ac:dyDescent="0.25">
      <c r="A195" s="244">
        <f>A194</f>
        <v>2020</v>
      </c>
      <c r="B195" s="243" t="s">
        <v>311</v>
      </c>
      <c r="C195" s="223">
        <f>C194</f>
        <v>0</v>
      </c>
      <c r="D195" s="242">
        <f>D194</f>
        <v>0</v>
      </c>
      <c r="E195" s="223">
        <f>E194</f>
        <v>0</v>
      </c>
      <c r="F195" s="223">
        <f>F194</f>
        <v>766036.11108520592</v>
      </c>
      <c r="G195" s="223">
        <f>G194</f>
        <v>494224.15152227267</v>
      </c>
      <c r="H195" s="223">
        <f>H194</f>
        <v>457764.2301084827</v>
      </c>
      <c r="I195" s="223">
        <f>I194</f>
        <v>1118998.2460224808</v>
      </c>
      <c r="J195" s="241">
        <f>J194</f>
        <v>1645011.3333333333</v>
      </c>
      <c r="K195" s="241">
        <f>K194</f>
        <v>2905881.9166666665</v>
      </c>
      <c r="L195" s="241">
        <f>L194</f>
        <v>5815526.75</v>
      </c>
      <c r="M195" s="223">
        <f>M194</f>
        <v>1476023.7952852941</v>
      </c>
      <c r="N195" s="223">
        <f>N194</f>
        <v>122704.38426232031</v>
      </c>
      <c r="O195" s="223">
        <f>+O21</f>
        <v>499755.43333333335</v>
      </c>
      <c r="P195" s="262"/>
      <c r="Q195" s="262"/>
      <c r="R195" s="262"/>
      <c r="S195" s="262"/>
      <c r="T195" s="258"/>
      <c r="U195" s="239">
        <f>SUM(C195:T195)</f>
        <v>15301926.351619389</v>
      </c>
      <c r="V195" s="239">
        <f>N33-N21+O21</f>
        <v>556388.22606978891</v>
      </c>
      <c r="W195" s="239">
        <f>V195+W183</f>
        <v>15301926.351619389</v>
      </c>
      <c r="X195" s="238">
        <f>AD195*AA195</f>
        <v>326701.87394449714</v>
      </c>
      <c r="Y195" s="237"/>
      <c r="Z195" s="236">
        <v>313020</v>
      </c>
      <c r="AA195" s="236">
        <v>313087</v>
      </c>
      <c r="AB195" s="293">
        <f>W195/Z195</f>
        <v>48.884819984727457</v>
      </c>
      <c r="AC195" s="297">
        <f>AVERAGE(AB190:AB201)</f>
        <v>48.981419976241035</v>
      </c>
      <c r="AD195" s="294">
        <f>AC195-$AC$188</f>
        <v>1.0434859126840053</v>
      </c>
    </row>
    <row r="196" spans="1:30" x14ac:dyDescent="0.25">
      <c r="A196" s="244">
        <f>A195</f>
        <v>2020</v>
      </c>
      <c r="B196" s="243" t="s">
        <v>310</v>
      </c>
      <c r="C196" s="223">
        <f>C195</f>
        <v>0</v>
      </c>
      <c r="D196" s="242">
        <f>D195</f>
        <v>0</v>
      </c>
      <c r="E196" s="223">
        <f>E195</f>
        <v>0</v>
      </c>
      <c r="F196" s="223">
        <f>F195</f>
        <v>766036.11108520592</v>
      </c>
      <c r="G196" s="223">
        <f>G195</f>
        <v>494224.15152227267</v>
      </c>
      <c r="H196" s="223">
        <f>H195</f>
        <v>457764.2301084827</v>
      </c>
      <c r="I196" s="223">
        <f>I195</f>
        <v>1118998.2460224808</v>
      </c>
      <c r="J196" s="241">
        <f>J195</f>
        <v>1645011.3333333333</v>
      </c>
      <c r="K196" s="241">
        <f>K195</f>
        <v>2905881.9166666665</v>
      </c>
      <c r="L196" s="241">
        <f>L195</f>
        <v>5815526.75</v>
      </c>
      <c r="M196" s="223">
        <f>M195</f>
        <v>1476023.7952852941</v>
      </c>
      <c r="N196" s="223">
        <f>N195</f>
        <v>122704.38426232031</v>
      </c>
      <c r="O196" s="223">
        <f>+O22</f>
        <v>571149.06666666665</v>
      </c>
      <c r="P196" s="262"/>
      <c r="Q196" s="262"/>
      <c r="R196" s="262"/>
      <c r="S196" s="262"/>
      <c r="T196" s="258"/>
      <c r="U196" s="239">
        <f>SUM(C196:T196)</f>
        <v>15373319.984952722</v>
      </c>
      <c r="V196" s="239">
        <f>N34-N22+O22</f>
        <v>618343.06061371288</v>
      </c>
      <c r="W196" s="239">
        <f>V196+W184</f>
        <v>15373319.984952724</v>
      </c>
      <c r="X196" s="238">
        <f>AD196*AA196</f>
        <v>382134.4015491716</v>
      </c>
      <c r="Y196" s="237"/>
      <c r="Z196" s="236">
        <v>313311</v>
      </c>
      <c r="AA196" s="236">
        <v>313352</v>
      </c>
      <c r="AB196" s="293">
        <f>W196/Z196</f>
        <v>49.067284535023425</v>
      </c>
      <c r="AC196" s="297">
        <f>AVERAGE(AB191:AB202)</f>
        <v>49.15743928946646</v>
      </c>
      <c r="AD196" s="294">
        <f>AC196-$AC$188</f>
        <v>1.2195052259094297</v>
      </c>
    </row>
    <row r="197" spans="1:30" x14ac:dyDescent="0.25">
      <c r="A197" s="244">
        <f>A196</f>
        <v>2020</v>
      </c>
      <c r="B197" s="243" t="s">
        <v>309</v>
      </c>
      <c r="C197" s="223">
        <f>C196</f>
        <v>0</v>
      </c>
      <c r="D197" s="242">
        <f>D196</f>
        <v>0</v>
      </c>
      <c r="E197" s="223">
        <f>E196</f>
        <v>0</v>
      </c>
      <c r="F197" s="223">
        <f>F196</f>
        <v>766036.11108520592</v>
      </c>
      <c r="G197" s="223">
        <f>G196</f>
        <v>494224.15152227267</v>
      </c>
      <c r="H197" s="223">
        <f>H196</f>
        <v>457764.2301084827</v>
      </c>
      <c r="I197" s="223">
        <f>I196</f>
        <v>1118998.2460224808</v>
      </c>
      <c r="J197" s="241">
        <f>J196</f>
        <v>1645011.3333333333</v>
      </c>
      <c r="K197" s="241">
        <f>K196</f>
        <v>2905881.9166666665</v>
      </c>
      <c r="L197" s="241">
        <f>L196</f>
        <v>5815526.75</v>
      </c>
      <c r="M197" s="223">
        <f>M196</f>
        <v>1476023.7952852941</v>
      </c>
      <c r="N197" s="223">
        <f>N196</f>
        <v>122704.38426232031</v>
      </c>
      <c r="O197" s="223">
        <f>+O23</f>
        <v>642542.69999999995</v>
      </c>
      <c r="P197" s="262"/>
      <c r="Q197" s="262"/>
      <c r="R197" s="262"/>
      <c r="S197" s="262"/>
      <c r="T197" s="258"/>
      <c r="U197" s="239">
        <f>SUM(C197:T197)</f>
        <v>15444713.618286055</v>
      </c>
      <c r="V197" s="239">
        <f>N35-N23+O23</f>
        <v>680297.89515763696</v>
      </c>
      <c r="W197" s="239">
        <f>V197+W185</f>
        <v>15444713.618286056</v>
      </c>
      <c r="X197" s="238">
        <f>AD197*AA197</f>
        <v>433684.86988701171</v>
      </c>
      <c r="Y197" s="237"/>
      <c r="Z197" s="236">
        <v>313598</v>
      </c>
      <c r="AA197" s="236">
        <v>313662</v>
      </c>
      <c r="AB197" s="293">
        <f>W197/Z197</f>
        <v>49.25003864274025</v>
      </c>
      <c r="AC197" s="297">
        <f>AVERAGE(AB192:AB203)</f>
        <v>49.320584400183755</v>
      </c>
      <c r="AD197" s="294">
        <f>AC197-$AC$188</f>
        <v>1.3826503366267247</v>
      </c>
    </row>
    <row r="198" spans="1:30" x14ac:dyDescent="0.25">
      <c r="A198" s="244">
        <f>A197</f>
        <v>2020</v>
      </c>
      <c r="B198" s="243" t="s">
        <v>308</v>
      </c>
      <c r="C198" s="223">
        <f>C197</f>
        <v>0</v>
      </c>
      <c r="D198" s="242">
        <f>D197</f>
        <v>0</v>
      </c>
      <c r="E198" s="223">
        <f>E197</f>
        <v>0</v>
      </c>
      <c r="F198" s="223">
        <f>F197</f>
        <v>766036.11108520592</v>
      </c>
      <c r="G198" s="223">
        <f>G197</f>
        <v>494224.15152227267</v>
      </c>
      <c r="H198" s="223">
        <f>H197</f>
        <v>457764.2301084827</v>
      </c>
      <c r="I198" s="223">
        <f>I197</f>
        <v>1118998.2460224808</v>
      </c>
      <c r="J198" s="241">
        <f>J197</f>
        <v>1645011.3333333333</v>
      </c>
      <c r="K198" s="241">
        <f>K197</f>
        <v>2905881.9166666665</v>
      </c>
      <c r="L198" s="241">
        <f>L197</f>
        <v>5815526.75</v>
      </c>
      <c r="M198" s="223">
        <f>M197</f>
        <v>1476023.7952852941</v>
      </c>
      <c r="N198" s="223">
        <f>N197</f>
        <v>122704.38426232031</v>
      </c>
      <c r="O198" s="223">
        <f>+O24</f>
        <v>713936.33333333326</v>
      </c>
      <c r="P198" s="262"/>
      <c r="Q198" s="262"/>
      <c r="R198" s="262"/>
      <c r="S198" s="262"/>
      <c r="T198" s="258"/>
      <c r="U198" s="239">
        <f>SUM(C198:T198)</f>
        <v>15516107.251619389</v>
      </c>
      <c r="V198" s="239">
        <f>N36-N24+O24</f>
        <v>742252.72970156104</v>
      </c>
      <c r="W198" s="239">
        <f>V198+W186</f>
        <v>15516107.251619389</v>
      </c>
      <c r="X198" s="238">
        <f>AD198*AA198</f>
        <v>481467.6402617374</v>
      </c>
      <c r="Y198" s="237"/>
      <c r="Z198" s="236">
        <v>313885</v>
      </c>
      <c r="AA198" s="236">
        <v>314080</v>
      </c>
      <c r="AB198" s="293">
        <f>W198/Z198</f>
        <v>49.432458548893351</v>
      </c>
      <c r="AC198" s="297">
        <f>AVERAGE(AB193:AB204)</f>
        <v>49.470879938053137</v>
      </c>
      <c r="AD198" s="294">
        <f>AC198-$AC$188</f>
        <v>1.5329458744961073</v>
      </c>
    </row>
    <row r="199" spans="1:30" x14ac:dyDescent="0.25">
      <c r="A199" s="244">
        <f>A198</f>
        <v>2020</v>
      </c>
      <c r="B199" s="243" t="s">
        <v>307</v>
      </c>
      <c r="C199" s="223">
        <f>C198</f>
        <v>0</v>
      </c>
      <c r="D199" s="242">
        <f>D198</f>
        <v>0</v>
      </c>
      <c r="E199" s="223">
        <f>E198</f>
        <v>0</v>
      </c>
      <c r="F199" s="223">
        <f>F198</f>
        <v>766036.11108520592</v>
      </c>
      <c r="G199" s="223">
        <f>G198</f>
        <v>494224.15152227267</v>
      </c>
      <c r="H199" s="223">
        <f>H198</f>
        <v>457764.2301084827</v>
      </c>
      <c r="I199" s="223">
        <f>I198</f>
        <v>1118998.2460224808</v>
      </c>
      <c r="J199" s="241">
        <f>J198</f>
        <v>1645011.3333333333</v>
      </c>
      <c r="K199" s="241">
        <f>K198</f>
        <v>2905881.9166666665</v>
      </c>
      <c r="L199" s="241">
        <f>L198</f>
        <v>5815526.75</v>
      </c>
      <c r="M199" s="223">
        <f>M198</f>
        <v>1476023.7952852941</v>
      </c>
      <c r="N199" s="223">
        <f>N198</f>
        <v>122704.38426232031</v>
      </c>
      <c r="O199" s="223">
        <f>+O25</f>
        <v>785329.96666666667</v>
      </c>
      <c r="P199" s="262"/>
      <c r="Q199" s="262"/>
      <c r="R199" s="262"/>
      <c r="S199" s="262"/>
      <c r="T199" s="258"/>
      <c r="U199" s="239">
        <f>SUM(C199:T199)</f>
        <v>15587500.884952722</v>
      </c>
      <c r="V199" s="239">
        <f>N37-N25+O25</f>
        <v>804207.56424548524</v>
      </c>
      <c r="W199" s="239">
        <f>V199+W187</f>
        <v>15587500.884952724</v>
      </c>
      <c r="X199" s="238">
        <f>AD199*AA199</f>
        <v>525331.83827984682</v>
      </c>
      <c r="Y199" s="237"/>
      <c r="Z199" s="236">
        <v>314172</v>
      </c>
      <c r="AA199" s="236">
        <v>314489</v>
      </c>
      <c r="AB199" s="293">
        <f>W199/Z199</f>
        <v>49.614545169374495</v>
      </c>
      <c r="AC199" s="297">
        <f>AVERAGE(AB194:AB205)</f>
        <v>49.608363993633589</v>
      </c>
      <c r="AD199" s="294">
        <f>AC199-$AC$188</f>
        <v>1.6704299300765584</v>
      </c>
    </row>
    <row r="200" spans="1:30" x14ac:dyDescent="0.25">
      <c r="A200" s="235">
        <f>A199</f>
        <v>2020</v>
      </c>
      <c r="B200" s="234" t="s">
        <v>306</v>
      </c>
      <c r="C200" s="178">
        <f>C199</f>
        <v>0</v>
      </c>
      <c r="D200" s="177">
        <f>D199</f>
        <v>0</v>
      </c>
      <c r="E200" s="178">
        <f>E199</f>
        <v>0</v>
      </c>
      <c r="F200" s="178">
        <f>F199</f>
        <v>766036.11108520592</v>
      </c>
      <c r="G200" s="178">
        <f>G199</f>
        <v>494224.15152227267</v>
      </c>
      <c r="H200" s="178">
        <f>H199</f>
        <v>457764.2301084827</v>
      </c>
      <c r="I200" s="178">
        <f>I199</f>
        <v>1118998.2460224808</v>
      </c>
      <c r="J200" s="233">
        <f>J199</f>
        <v>1645011.3333333333</v>
      </c>
      <c r="K200" s="233">
        <f>K199</f>
        <v>2905881.9166666665</v>
      </c>
      <c r="L200" s="233">
        <f>L199</f>
        <v>5815526.75</v>
      </c>
      <c r="M200" s="178">
        <f>M199</f>
        <v>1476023.7952852941</v>
      </c>
      <c r="N200" s="178">
        <f>N199</f>
        <v>122704.38426232031</v>
      </c>
      <c r="O200" s="178">
        <f>+O26</f>
        <v>856723.6</v>
      </c>
      <c r="P200" s="261"/>
      <c r="Q200" s="261"/>
      <c r="R200" s="261"/>
      <c r="S200" s="261"/>
      <c r="T200" s="257"/>
      <c r="U200" s="231">
        <f>SUM(C200:T200)</f>
        <v>15658894.518286055</v>
      </c>
      <c r="V200" s="231">
        <f>N38-N26+O26</f>
        <v>866162.3987894092</v>
      </c>
      <c r="W200" s="231">
        <f>V200+W188</f>
        <v>15658894.518286055</v>
      </c>
      <c r="X200" s="232">
        <f>AD200*AA200</f>
        <v>565092.47341744648</v>
      </c>
      <c r="Y200" s="231">
        <f>SUM(X189:X200)</f>
        <v>3552862.992340853</v>
      </c>
      <c r="Z200" s="230">
        <v>314455</v>
      </c>
      <c r="AA200" s="230">
        <v>314797</v>
      </c>
      <c r="AB200" s="295">
        <f>W200/Z200</f>
        <v>49.796932846626881</v>
      </c>
      <c r="AC200" s="298">
        <f>AVERAGE(AB195:AB206)</f>
        <v>49.733035266609939</v>
      </c>
      <c r="AD200" s="296">
        <f>AC200-$AC$188</f>
        <v>1.7951012030529085</v>
      </c>
    </row>
    <row r="201" spans="1:30" x14ac:dyDescent="0.25">
      <c r="A201" s="256">
        <f>A200+1</f>
        <v>2021</v>
      </c>
      <c r="B201" s="255" t="s">
        <v>317</v>
      </c>
      <c r="C201" s="252">
        <f>C200</f>
        <v>0</v>
      </c>
      <c r="D201" s="254">
        <f>D200</f>
        <v>0</v>
      </c>
      <c r="E201" s="252">
        <f>E200</f>
        <v>0</v>
      </c>
      <c r="F201" s="252">
        <f>F200</f>
        <v>766036.11108520592</v>
      </c>
      <c r="G201" s="252">
        <f>G200</f>
        <v>494224.15152227267</v>
      </c>
      <c r="H201" s="252">
        <f>H200</f>
        <v>457764.2301084827</v>
      </c>
      <c r="I201" s="252">
        <f>I200</f>
        <v>1118998.2460224808</v>
      </c>
      <c r="J201" s="253">
        <f>J200</f>
        <v>1645011.3333333333</v>
      </c>
      <c r="K201" s="253">
        <f>K200</f>
        <v>2905881.9166666665</v>
      </c>
      <c r="L201" s="253">
        <f>L200</f>
        <v>5815526.75</v>
      </c>
      <c r="M201" s="252">
        <f>M200</f>
        <v>1476023.7952852941</v>
      </c>
      <c r="N201" s="252">
        <f>N200</f>
        <v>122704.38426232031</v>
      </c>
      <c r="O201" s="252">
        <f>+O27</f>
        <v>928117.2333333334</v>
      </c>
      <c r="P201" s="252">
        <f>+P15</f>
        <v>23138.01282051282</v>
      </c>
      <c r="Q201" s="263"/>
      <c r="R201" s="263"/>
      <c r="S201" s="263"/>
      <c r="T201" s="260"/>
      <c r="U201" s="249">
        <f>SUM(C201:T201)</f>
        <v>15753426.164439902</v>
      </c>
      <c r="V201" s="249">
        <f>O27-O15+P15</f>
        <v>879861.61282051296</v>
      </c>
      <c r="W201" s="249">
        <f>V201+W189</f>
        <v>15753426.164439904</v>
      </c>
      <c r="X201" s="248">
        <f>AD201*AA201</f>
        <v>601123.95846495323</v>
      </c>
      <c r="Y201" s="247"/>
      <c r="Z201" s="246">
        <v>314738</v>
      </c>
      <c r="AA201" s="246">
        <v>315218</v>
      </c>
      <c r="AB201" s="291">
        <f>W201/Z201</f>
        <v>50.052507687155362</v>
      </c>
      <c r="AC201" s="288">
        <f>AVERAGE(AB196:AB207)</f>
        <v>49.844944318253631</v>
      </c>
      <c r="AD201" s="292">
        <f>AC201-$AC$188</f>
        <v>1.9070102546966012</v>
      </c>
    </row>
    <row r="202" spans="1:30" x14ac:dyDescent="0.25">
      <c r="A202" s="244">
        <f>A201</f>
        <v>2021</v>
      </c>
      <c r="B202" s="243" t="s">
        <v>316</v>
      </c>
      <c r="C202" s="223">
        <f>C201</f>
        <v>0</v>
      </c>
      <c r="D202" s="242">
        <f>D201</f>
        <v>0</v>
      </c>
      <c r="E202" s="223">
        <f>E201</f>
        <v>0</v>
      </c>
      <c r="F202" s="223">
        <f>F201</f>
        <v>766036.11108520592</v>
      </c>
      <c r="G202" s="223">
        <f>G201</f>
        <v>494224.15152227267</v>
      </c>
      <c r="H202" s="223">
        <f>H201</f>
        <v>457764.2301084827</v>
      </c>
      <c r="I202" s="223">
        <f>I201</f>
        <v>1118998.2460224808</v>
      </c>
      <c r="J202" s="241">
        <f>J201</f>
        <v>1645011.3333333333</v>
      </c>
      <c r="K202" s="241">
        <f>K201</f>
        <v>2905881.9166666665</v>
      </c>
      <c r="L202" s="241">
        <f>L201</f>
        <v>5815526.75</v>
      </c>
      <c r="M202" s="223">
        <f>M201</f>
        <v>1476023.7952852941</v>
      </c>
      <c r="N202" s="223">
        <f>N201</f>
        <v>122704.38426232031</v>
      </c>
      <c r="O202" s="259">
        <f>+O$27</f>
        <v>928117.2333333334</v>
      </c>
      <c r="P202" s="223">
        <f>+P16</f>
        <v>46276.025641025641</v>
      </c>
      <c r="Q202" s="262"/>
      <c r="R202" s="262"/>
      <c r="S202" s="262"/>
      <c r="T202" s="258"/>
      <c r="U202" s="239">
        <f>SUM(C202:T202)</f>
        <v>15776564.177260416</v>
      </c>
      <c r="V202" s="239">
        <f>O28-O16+P16</f>
        <v>831605.99230769242</v>
      </c>
      <c r="W202" s="239">
        <f>V202+W190</f>
        <v>15776564.177260416</v>
      </c>
      <c r="X202" s="238">
        <f>AD202*AA202</f>
        <v>632711.5619751662</v>
      </c>
      <c r="Y202" s="237"/>
      <c r="Z202" s="236">
        <v>315019</v>
      </c>
      <c r="AA202" s="236">
        <v>315379</v>
      </c>
      <c r="AB202" s="293">
        <f>W202/Z202</f>
        <v>50.081309944036441</v>
      </c>
      <c r="AC202" s="297">
        <f>AVERAGE(AB197:AB208)</f>
        <v>49.94412839474321</v>
      </c>
      <c r="AD202" s="294">
        <f>AC202-$AC$188</f>
        <v>2.0061943311861796</v>
      </c>
    </row>
    <row r="203" spans="1:30" x14ac:dyDescent="0.25">
      <c r="A203" s="244">
        <f>A202</f>
        <v>2021</v>
      </c>
      <c r="B203" s="243" t="s">
        <v>315</v>
      </c>
      <c r="C203" s="223">
        <f>C202</f>
        <v>0</v>
      </c>
      <c r="D203" s="242">
        <f>D202</f>
        <v>0</v>
      </c>
      <c r="E203" s="223">
        <f>E202</f>
        <v>0</v>
      </c>
      <c r="F203" s="223">
        <f>F202</f>
        <v>766036.11108520592</v>
      </c>
      <c r="G203" s="223">
        <f>G202</f>
        <v>494224.15152227267</v>
      </c>
      <c r="H203" s="223">
        <f>H202</f>
        <v>457764.2301084827</v>
      </c>
      <c r="I203" s="223">
        <f>I202</f>
        <v>1118998.2460224808</v>
      </c>
      <c r="J203" s="241">
        <f>J202</f>
        <v>1645011.3333333333</v>
      </c>
      <c r="K203" s="241">
        <f>K202</f>
        <v>2905881.9166666665</v>
      </c>
      <c r="L203" s="241">
        <f>L202</f>
        <v>5815526.75</v>
      </c>
      <c r="M203" s="223">
        <f>M202</f>
        <v>1476023.7952852941</v>
      </c>
      <c r="N203" s="223">
        <f>N202</f>
        <v>122704.38426232031</v>
      </c>
      <c r="O203" s="223">
        <f>O202</f>
        <v>928117.2333333334</v>
      </c>
      <c r="P203" s="223">
        <f>+P17</f>
        <v>69414.038461538468</v>
      </c>
      <c r="Q203" s="262"/>
      <c r="R203" s="262"/>
      <c r="S203" s="262"/>
      <c r="T203" s="258"/>
      <c r="U203" s="239">
        <f>SUM(C203:T203)</f>
        <v>15799702.190080928</v>
      </c>
      <c r="V203" s="239">
        <f>O29-O17+P17</f>
        <v>783350.37179487187</v>
      </c>
      <c r="W203" s="239">
        <f>V203+W191</f>
        <v>15799702.190080928</v>
      </c>
      <c r="X203" s="238">
        <f>AD203*AA203</f>
        <v>660254.55898576137</v>
      </c>
      <c r="Y203" s="237"/>
      <c r="Z203" s="236">
        <v>315298</v>
      </c>
      <c r="AA203" s="236">
        <v>315511</v>
      </c>
      <c r="AB203" s="293">
        <f>W203/Z203</f>
        <v>50.110378721339579</v>
      </c>
      <c r="AC203" s="297">
        <f>AVERAGE(AB198:AB209)</f>
        <v>50.030585536836128</v>
      </c>
      <c r="AD203" s="294">
        <f>AC203-$AC$188</f>
        <v>2.0926514732790977</v>
      </c>
    </row>
    <row r="204" spans="1:30" x14ac:dyDescent="0.25">
      <c r="A204" s="244">
        <f>A203</f>
        <v>2021</v>
      </c>
      <c r="B204" s="243" t="s">
        <v>314</v>
      </c>
      <c r="C204" s="223">
        <f>C203</f>
        <v>0</v>
      </c>
      <c r="D204" s="242">
        <f>D203</f>
        <v>0</v>
      </c>
      <c r="E204" s="223">
        <f>E203</f>
        <v>0</v>
      </c>
      <c r="F204" s="223">
        <f>F203</f>
        <v>766036.11108520592</v>
      </c>
      <c r="G204" s="223">
        <f>G203</f>
        <v>494224.15152227267</v>
      </c>
      <c r="H204" s="223">
        <f>H203</f>
        <v>457764.2301084827</v>
      </c>
      <c r="I204" s="223">
        <f>I203</f>
        <v>1118998.2460224808</v>
      </c>
      <c r="J204" s="241">
        <f>J203</f>
        <v>1645011.3333333333</v>
      </c>
      <c r="K204" s="241">
        <f>K203</f>
        <v>2905881.9166666665</v>
      </c>
      <c r="L204" s="241">
        <f>L203</f>
        <v>5815526.75</v>
      </c>
      <c r="M204" s="223">
        <f>M203</f>
        <v>1476023.7952852941</v>
      </c>
      <c r="N204" s="223">
        <f>N203</f>
        <v>122704.38426232031</v>
      </c>
      <c r="O204" s="223">
        <f>O203</f>
        <v>928117.2333333334</v>
      </c>
      <c r="P204" s="223">
        <f>+P18</f>
        <v>92552.051282051281</v>
      </c>
      <c r="Q204" s="262"/>
      <c r="R204" s="262"/>
      <c r="S204" s="262"/>
      <c r="T204" s="258"/>
      <c r="U204" s="239">
        <f>SUM(C204:T204)</f>
        <v>15822840.202901442</v>
      </c>
      <c r="V204" s="239">
        <f>O30-O18+P18</f>
        <v>735094.75128205132</v>
      </c>
      <c r="W204" s="239">
        <f>V204+W192</f>
        <v>15822840.20290144</v>
      </c>
      <c r="X204" s="238">
        <f>AD204*AA204</f>
        <v>683849.6492647659</v>
      </c>
      <c r="Y204" s="237"/>
      <c r="Z204" s="236">
        <v>315577</v>
      </c>
      <c r="AA204" s="236">
        <v>315661</v>
      </c>
      <c r="AB204" s="293">
        <f>W204/Z204</f>
        <v>50.139396099530195</v>
      </c>
      <c r="AC204" s="297">
        <f>AVERAGE(AB199:AB210)</f>
        <v>50.104339318766783</v>
      </c>
      <c r="AD204" s="294">
        <f>AC204-$AC$188</f>
        <v>2.166405255209753</v>
      </c>
    </row>
    <row r="205" spans="1:30" x14ac:dyDescent="0.25">
      <c r="A205" s="244">
        <f>A204</f>
        <v>2021</v>
      </c>
      <c r="B205" s="243" t="s">
        <v>313</v>
      </c>
      <c r="C205" s="223">
        <f>C204</f>
        <v>0</v>
      </c>
      <c r="D205" s="242">
        <f>D204</f>
        <v>0</v>
      </c>
      <c r="E205" s="223">
        <f>E204</f>
        <v>0</v>
      </c>
      <c r="F205" s="223">
        <f>F204</f>
        <v>766036.11108520592</v>
      </c>
      <c r="G205" s="223">
        <f>G204</f>
        <v>494224.15152227267</v>
      </c>
      <c r="H205" s="223">
        <f>H204</f>
        <v>457764.2301084827</v>
      </c>
      <c r="I205" s="223">
        <f>I204</f>
        <v>1118998.2460224808</v>
      </c>
      <c r="J205" s="241">
        <f>J204</f>
        <v>1645011.3333333333</v>
      </c>
      <c r="K205" s="241">
        <f>K204</f>
        <v>2905881.9166666665</v>
      </c>
      <c r="L205" s="241">
        <f>L204</f>
        <v>5815526.75</v>
      </c>
      <c r="M205" s="223">
        <f>M204</f>
        <v>1476023.7952852941</v>
      </c>
      <c r="N205" s="223">
        <f>N204</f>
        <v>122704.38426232031</v>
      </c>
      <c r="O205" s="223">
        <f>O204</f>
        <v>928117.2333333334</v>
      </c>
      <c r="P205" s="223">
        <f>+P19</f>
        <v>115690.06410256409</v>
      </c>
      <c r="Q205" s="262"/>
      <c r="R205" s="262"/>
      <c r="S205" s="262"/>
      <c r="T205" s="258"/>
      <c r="U205" s="239">
        <f>SUM(C205:T205)</f>
        <v>15845978.215721954</v>
      </c>
      <c r="V205" s="239">
        <f>O31-O19+P19</f>
        <v>686839.13076923089</v>
      </c>
      <c r="W205" s="239">
        <f>V205+W193</f>
        <v>15845978.215721954</v>
      </c>
      <c r="X205" s="238">
        <f>AD205*AA205</f>
        <v>703526.46371439553</v>
      </c>
      <c r="Y205" s="237"/>
      <c r="Z205" s="236">
        <v>315854</v>
      </c>
      <c r="AA205" s="236">
        <v>315836</v>
      </c>
      <c r="AB205" s="293">
        <f>W205/Z205</f>
        <v>50.168679882863458</v>
      </c>
      <c r="AC205" s="297">
        <f>AVERAGE(AB200:AB211)</f>
        <v>50.165439679491868</v>
      </c>
      <c r="AD205" s="294">
        <f>AC205-$AC$188</f>
        <v>2.2275056159348381</v>
      </c>
    </row>
    <row r="206" spans="1:30" x14ac:dyDescent="0.25">
      <c r="A206" s="244">
        <f>A205</f>
        <v>2021</v>
      </c>
      <c r="B206" s="243" t="s">
        <v>312</v>
      </c>
      <c r="C206" s="223">
        <f>C205</f>
        <v>0</v>
      </c>
      <c r="D206" s="242">
        <f>D205</f>
        <v>0</v>
      </c>
      <c r="E206" s="223">
        <f>E205</f>
        <v>0</v>
      </c>
      <c r="F206" s="223">
        <f>F205</f>
        <v>766036.11108520592</v>
      </c>
      <c r="G206" s="223">
        <f>G205</f>
        <v>494224.15152227267</v>
      </c>
      <c r="H206" s="223">
        <f>H205</f>
        <v>457764.2301084827</v>
      </c>
      <c r="I206" s="223">
        <f>I205</f>
        <v>1118998.2460224808</v>
      </c>
      <c r="J206" s="241">
        <f>J205</f>
        <v>1645011.3333333333</v>
      </c>
      <c r="K206" s="241">
        <f>K205</f>
        <v>2905881.9166666665</v>
      </c>
      <c r="L206" s="241">
        <f>L205</f>
        <v>5815526.75</v>
      </c>
      <c r="M206" s="223">
        <f>M205</f>
        <v>1476023.7952852941</v>
      </c>
      <c r="N206" s="223">
        <f>N205</f>
        <v>122704.38426232031</v>
      </c>
      <c r="O206" s="223">
        <f>O205</f>
        <v>928117.2333333334</v>
      </c>
      <c r="P206" s="223">
        <f>+P20</f>
        <v>138828.07692307694</v>
      </c>
      <c r="Q206" s="262"/>
      <c r="R206" s="262"/>
      <c r="S206" s="262"/>
      <c r="T206" s="258"/>
      <c r="U206" s="239">
        <f>SUM(C206:T206)</f>
        <v>15869116.228542466</v>
      </c>
      <c r="V206" s="239">
        <f>O32-O20+P20</f>
        <v>638583.51025641034</v>
      </c>
      <c r="W206" s="239">
        <f>V206+W194</f>
        <v>15869116.228542466</v>
      </c>
      <c r="X206" s="238">
        <f>AD206*AA206</f>
        <v>719477.74698777951</v>
      </c>
      <c r="Y206" s="237"/>
      <c r="Z206" s="236">
        <v>316130</v>
      </c>
      <c r="AA206" s="236">
        <v>316122</v>
      </c>
      <c r="AB206" s="293">
        <f>W206/Z206</f>
        <v>50.198071137008398</v>
      </c>
      <c r="AC206" s="297">
        <f>AVERAGE(AB201:AB212)</f>
        <v>50.213883687397761</v>
      </c>
      <c r="AD206" s="294">
        <f>AC206-$AC$188</f>
        <v>2.2759496238407309</v>
      </c>
    </row>
    <row r="207" spans="1:30" x14ac:dyDescent="0.25">
      <c r="A207" s="244">
        <f>A206</f>
        <v>2021</v>
      </c>
      <c r="B207" s="243" t="s">
        <v>311</v>
      </c>
      <c r="C207" s="223">
        <f>C206</f>
        <v>0</v>
      </c>
      <c r="D207" s="242">
        <f>D206</f>
        <v>0</v>
      </c>
      <c r="E207" s="223">
        <f>E206</f>
        <v>0</v>
      </c>
      <c r="F207" s="223">
        <f>F206</f>
        <v>766036.11108520592</v>
      </c>
      <c r="G207" s="223">
        <f>G206</f>
        <v>494224.15152227267</v>
      </c>
      <c r="H207" s="223">
        <f>H206</f>
        <v>457764.2301084827</v>
      </c>
      <c r="I207" s="223">
        <f>I206</f>
        <v>1118998.2460224808</v>
      </c>
      <c r="J207" s="241">
        <f>J206</f>
        <v>1645011.3333333333</v>
      </c>
      <c r="K207" s="241">
        <f>K206</f>
        <v>2905881.9166666665</v>
      </c>
      <c r="L207" s="241">
        <f>L206</f>
        <v>5815526.75</v>
      </c>
      <c r="M207" s="223">
        <f>M206</f>
        <v>1476023.7952852941</v>
      </c>
      <c r="N207" s="223">
        <f>N206</f>
        <v>122704.38426232031</v>
      </c>
      <c r="O207" s="223">
        <f>O206</f>
        <v>928117.2333333334</v>
      </c>
      <c r="P207" s="223">
        <f>+P21</f>
        <v>161966.08974358975</v>
      </c>
      <c r="Q207" s="262"/>
      <c r="R207" s="262"/>
      <c r="S207" s="262"/>
      <c r="T207" s="258"/>
      <c r="U207" s="239">
        <f>SUM(C207:T207)</f>
        <v>15892254.24136298</v>
      </c>
      <c r="V207" s="239">
        <f>O33-O21+P21</f>
        <v>590327.8897435898</v>
      </c>
      <c r="W207" s="239">
        <f>V207+W195</f>
        <v>15892254.241362978</v>
      </c>
      <c r="X207" s="238">
        <f>AD207*AA207</f>
        <v>729503.47269891866</v>
      </c>
      <c r="Y207" s="237"/>
      <c r="Z207" s="236">
        <v>316404</v>
      </c>
      <c r="AA207" s="236">
        <v>316287</v>
      </c>
      <c r="AB207" s="293">
        <f>W207/Z207</f>
        <v>50.227728604451833</v>
      </c>
      <c r="AC207" s="297">
        <f>AVERAGE(AB202:AB213)</f>
        <v>50.244394565249856</v>
      </c>
      <c r="AD207" s="294">
        <f>AC207-$AC$188</f>
        <v>2.3064605016928255</v>
      </c>
    </row>
    <row r="208" spans="1:30" x14ac:dyDescent="0.25">
      <c r="A208" s="244">
        <f>A207</f>
        <v>2021</v>
      </c>
      <c r="B208" s="243" t="s">
        <v>310</v>
      </c>
      <c r="C208" s="223">
        <f>C207</f>
        <v>0</v>
      </c>
      <c r="D208" s="242">
        <f>D207</f>
        <v>0</v>
      </c>
      <c r="E208" s="223">
        <f>E207</f>
        <v>0</v>
      </c>
      <c r="F208" s="223">
        <f>F207</f>
        <v>766036.11108520592</v>
      </c>
      <c r="G208" s="223">
        <f>G207</f>
        <v>494224.15152227267</v>
      </c>
      <c r="H208" s="223">
        <f>H207</f>
        <v>457764.2301084827</v>
      </c>
      <c r="I208" s="223">
        <f>I207</f>
        <v>1118998.2460224808</v>
      </c>
      <c r="J208" s="241">
        <f>J207</f>
        <v>1645011.3333333333</v>
      </c>
      <c r="K208" s="241">
        <f>K207</f>
        <v>2905881.9166666665</v>
      </c>
      <c r="L208" s="241">
        <f>L207</f>
        <v>5815526.75</v>
      </c>
      <c r="M208" s="223">
        <f>M207</f>
        <v>1476023.7952852941</v>
      </c>
      <c r="N208" s="223">
        <f>N207</f>
        <v>122704.38426232031</v>
      </c>
      <c r="O208" s="223">
        <f>O207</f>
        <v>928117.2333333334</v>
      </c>
      <c r="P208" s="223">
        <f>+P22</f>
        <v>185104.10256410256</v>
      </c>
      <c r="Q208" s="262"/>
      <c r="R208" s="262"/>
      <c r="S208" s="262"/>
      <c r="T208" s="258"/>
      <c r="U208" s="239">
        <f>SUM(C208:T208)</f>
        <v>15915392.254183492</v>
      </c>
      <c r="V208" s="239">
        <f>O34-O22+P22</f>
        <v>542072.26923076925</v>
      </c>
      <c r="W208" s="239">
        <f>V208+W196</f>
        <v>15915392.254183494</v>
      </c>
      <c r="X208" s="238">
        <f>AD208*AA208</f>
        <v>738129.91495976015</v>
      </c>
      <c r="Y208" s="237"/>
      <c r="Z208" s="236">
        <v>316677</v>
      </c>
      <c r="AA208" s="236">
        <v>316536</v>
      </c>
      <c r="AB208" s="293">
        <f>W208/Z208</f>
        <v>50.257493452898359</v>
      </c>
      <c r="AC208" s="297">
        <f>AVERAGE(AB203:AB214)</f>
        <v>50.269832852193268</v>
      </c>
      <c r="AD208" s="294">
        <f>AC208-$AC$188</f>
        <v>2.3318987886362379</v>
      </c>
    </row>
    <row r="209" spans="1:30" x14ac:dyDescent="0.25">
      <c r="A209" s="244">
        <f>A208</f>
        <v>2021</v>
      </c>
      <c r="B209" s="243" t="s">
        <v>309</v>
      </c>
      <c r="C209" s="223">
        <f>C208</f>
        <v>0</v>
      </c>
      <c r="D209" s="242">
        <f>D208</f>
        <v>0</v>
      </c>
      <c r="E209" s="223">
        <f>E208</f>
        <v>0</v>
      </c>
      <c r="F209" s="223">
        <f>F208</f>
        <v>766036.11108520592</v>
      </c>
      <c r="G209" s="223">
        <f>G208</f>
        <v>494224.15152227267</v>
      </c>
      <c r="H209" s="223">
        <f>H208</f>
        <v>457764.2301084827</v>
      </c>
      <c r="I209" s="223">
        <f>I208</f>
        <v>1118998.2460224808</v>
      </c>
      <c r="J209" s="241">
        <f>J208</f>
        <v>1645011.3333333333</v>
      </c>
      <c r="K209" s="241">
        <f>K208</f>
        <v>2905881.9166666665</v>
      </c>
      <c r="L209" s="241">
        <f>L208</f>
        <v>5815526.75</v>
      </c>
      <c r="M209" s="223">
        <f>M208</f>
        <v>1476023.7952852941</v>
      </c>
      <c r="N209" s="223">
        <f>N208</f>
        <v>122704.38426232031</v>
      </c>
      <c r="O209" s="223">
        <f>O208</f>
        <v>928117.2333333334</v>
      </c>
      <c r="P209" s="223">
        <f>+P23</f>
        <v>208242.11538461538</v>
      </c>
      <c r="Q209" s="262"/>
      <c r="R209" s="262"/>
      <c r="S209" s="262"/>
      <c r="T209" s="258"/>
      <c r="U209" s="239">
        <f>SUM(C209:T209)</f>
        <v>15938530.267004006</v>
      </c>
      <c r="V209" s="239">
        <f>O35-O23+P23</f>
        <v>493816.64871794882</v>
      </c>
      <c r="W209" s="239">
        <f>V209+W197</f>
        <v>15938530.267004006</v>
      </c>
      <c r="X209" s="238">
        <f>AD209*AA209</f>
        <v>745270.67570087069</v>
      </c>
      <c r="Y209" s="237"/>
      <c r="Z209" s="236">
        <v>316948</v>
      </c>
      <c r="AA209" s="236">
        <v>316830</v>
      </c>
      <c r="AB209" s="293">
        <f>W209/Z209</f>
        <v>50.287524347855189</v>
      </c>
      <c r="AC209" s="297">
        <f>AVERAGE(AB204:AB215)</f>
        <v>50.29020713018857</v>
      </c>
      <c r="AD209" s="294">
        <f>AC209-$AC$188</f>
        <v>2.3522730666315397</v>
      </c>
    </row>
    <row r="210" spans="1:30" x14ac:dyDescent="0.25">
      <c r="A210" s="244">
        <f>A209</f>
        <v>2021</v>
      </c>
      <c r="B210" s="243" t="s">
        <v>308</v>
      </c>
      <c r="C210" s="223">
        <f>C209</f>
        <v>0</v>
      </c>
      <c r="D210" s="242">
        <f>D209</f>
        <v>0</v>
      </c>
      <c r="E210" s="223">
        <f>E209</f>
        <v>0</v>
      </c>
      <c r="F210" s="223">
        <f>F209</f>
        <v>766036.11108520592</v>
      </c>
      <c r="G210" s="223">
        <f>G209</f>
        <v>494224.15152227267</v>
      </c>
      <c r="H210" s="223">
        <f>H209</f>
        <v>457764.2301084827</v>
      </c>
      <c r="I210" s="223">
        <f>I209</f>
        <v>1118998.2460224808</v>
      </c>
      <c r="J210" s="241">
        <f>J209</f>
        <v>1645011.3333333333</v>
      </c>
      <c r="K210" s="241">
        <f>K209</f>
        <v>2905881.9166666665</v>
      </c>
      <c r="L210" s="241">
        <f>L209</f>
        <v>5815526.75</v>
      </c>
      <c r="M210" s="223">
        <f>M209</f>
        <v>1476023.7952852941</v>
      </c>
      <c r="N210" s="223">
        <f>N209</f>
        <v>122704.38426232031</v>
      </c>
      <c r="O210" s="223">
        <f>O209</f>
        <v>928117.2333333334</v>
      </c>
      <c r="P210" s="223">
        <f>+P24</f>
        <v>231380.12820512819</v>
      </c>
      <c r="Q210" s="262"/>
      <c r="R210" s="262"/>
      <c r="S210" s="262"/>
      <c r="T210" s="258"/>
      <c r="U210" s="239">
        <f>SUM(C210:T210)</f>
        <v>15961668.279824518</v>
      </c>
      <c r="V210" s="239">
        <f>O36-O24+P24</f>
        <v>445561.02820512833</v>
      </c>
      <c r="W210" s="239">
        <f>V210+W198</f>
        <v>15961668.279824518</v>
      </c>
      <c r="X210" s="238">
        <f>AD210*AA210</f>
        <v>751080.11094664235</v>
      </c>
      <c r="Y210" s="237"/>
      <c r="Z210" s="236">
        <v>317219</v>
      </c>
      <c r="AA210" s="236">
        <v>317232</v>
      </c>
      <c r="AB210" s="293">
        <f>W210/Z210</f>
        <v>50.317503932061186</v>
      </c>
      <c r="AC210" s="297">
        <f>AVERAGE(AB205:AB216)</f>
        <v>50.305539194649235</v>
      </c>
      <c r="AD210" s="294">
        <f>AC210-$AC$188</f>
        <v>2.3676051310922048</v>
      </c>
    </row>
    <row r="211" spans="1:30" x14ac:dyDescent="0.25">
      <c r="A211" s="244">
        <f>A210</f>
        <v>2021</v>
      </c>
      <c r="B211" s="243" t="s">
        <v>307</v>
      </c>
      <c r="C211" s="223">
        <f>C210</f>
        <v>0</v>
      </c>
      <c r="D211" s="242">
        <f>D210</f>
        <v>0</v>
      </c>
      <c r="E211" s="223">
        <f>E210</f>
        <v>0</v>
      </c>
      <c r="F211" s="223">
        <f>F210</f>
        <v>766036.11108520592</v>
      </c>
      <c r="G211" s="223">
        <f>G210</f>
        <v>494224.15152227267</v>
      </c>
      <c r="H211" s="223">
        <f>H210</f>
        <v>457764.2301084827</v>
      </c>
      <c r="I211" s="223">
        <f>I210</f>
        <v>1118998.2460224808</v>
      </c>
      <c r="J211" s="241">
        <f>J210</f>
        <v>1645011.3333333333</v>
      </c>
      <c r="K211" s="241">
        <f>K210</f>
        <v>2905881.9166666665</v>
      </c>
      <c r="L211" s="241">
        <f>L210</f>
        <v>5815526.75</v>
      </c>
      <c r="M211" s="223">
        <f>M210</f>
        <v>1476023.7952852941</v>
      </c>
      <c r="N211" s="223">
        <f>N210</f>
        <v>122704.38426232031</v>
      </c>
      <c r="O211" s="223">
        <f>O210</f>
        <v>928117.2333333334</v>
      </c>
      <c r="P211" s="223">
        <f>+P25</f>
        <v>254518.14102564103</v>
      </c>
      <c r="Q211" s="262"/>
      <c r="R211" s="262"/>
      <c r="S211" s="262"/>
      <c r="T211" s="258"/>
      <c r="U211" s="239">
        <f>SUM(C211:T211)</f>
        <v>15984806.292645032</v>
      </c>
      <c r="V211" s="239">
        <f>O37-O25+P25</f>
        <v>397305.40769230772</v>
      </c>
      <c r="W211" s="239">
        <f>V211+W199</f>
        <v>15984806.292645032</v>
      </c>
      <c r="X211" s="238">
        <f>AD211*AA211</f>
        <v>755273.21103576804</v>
      </c>
      <c r="Y211" s="237"/>
      <c r="Z211" s="236">
        <v>317488</v>
      </c>
      <c r="AA211" s="236">
        <v>317625</v>
      </c>
      <c r="AB211" s="293">
        <f>W211/Z211</f>
        <v>50.347749498075615</v>
      </c>
      <c r="AC211" s="297">
        <f>AVERAGE(AB206:AB217)</f>
        <v>50.315811154578732</v>
      </c>
      <c r="AD211" s="294">
        <f>AC211-$AC$188</f>
        <v>2.377877091021702</v>
      </c>
    </row>
    <row r="212" spans="1:30" x14ac:dyDescent="0.25">
      <c r="A212" s="235">
        <f>A211</f>
        <v>2021</v>
      </c>
      <c r="B212" s="234" t="s">
        <v>306</v>
      </c>
      <c r="C212" s="178">
        <f>C211</f>
        <v>0</v>
      </c>
      <c r="D212" s="177">
        <f>D211</f>
        <v>0</v>
      </c>
      <c r="E212" s="178">
        <f>E211</f>
        <v>0</v>
      </c>
      <c r="F212" s="178">
        <f>F211</f>
        <v>766036.11108520592</v>
      </c>
      <c r="G212" s="178">
        <f>G211</f>
        <v>494224.15152227267</v>
      </c>
      <c r="H212" s="178">
        <f>H211</f>
        <v>457764.2301084827</v>
      </c>
      <c r="I212" s="178">
        <f>I211</f>
        <v>1118998.2460224808</v>
      </c>
      <c r="J212" s="233">
        <f>J211</f>
        <v>1645011.3333333333</v>
      </c>
      <c r="K212" s="233">
        <f>K211</f>
        <v>2905881.9166666665</v>
      </c>
      <c r="L212" s="233">
        <f>L211</f>
        <v>5815526.75</v>
      </c>
      <c r="M212" s="178">
        <f>M211</f>
        <v>1476023.7952852941</v>
      </c>
      <c r="N212" s="178">
        <f>N211</f>
        <v>122704.38426232031</v>
      </c>
      <c r="O212" s="178">
        <f>O211</f>
        <v>928117.2333333334</v>
      </c>
      <c r="P212" s="178">
        <f>+P26</f>
        <v>277656.15384615387</v>
      </c>
      <c r="Q212" s="261"/>
      <c r="R212" s="261"/>
      <c r="S212" s="261"/>
      <c r="T212" s="257"/>
      <c r="U212" s="231">
        <f>SUM(C212:T212)</f>
        <v>16007944.305465544</v>
      </c>
      <c r="V212" s="231">
        <f>O38-O26+P26</f>
        <v>349049.78717948729</v>
      </c>
      <c r="W212" s="231">
        <f>V212+W200</f>
        <v>16007944.305465542</v>
      </c>
      <c r="X212" s="232">
        <f>AD212*AA212</f>
        <v>757642.66680879425</v>
      </c>
      <c r="Y212" s="231">
        <f>SUM(X201:X212)</f>
        <v>8477843.9915435761</v>
      </c>
      <c r="Z212" s="230">
        <v>317755</v>
      </c>
      <c r="AA212" s="230">
        <v>317920</v>
      </c>
      <c r="AB212" s="295">
        <f>W212/Z212</f>
        <v>50.378260941497508</v>
      </c>
      <c r="AC212" s="298">
        <f>AVERAGE(AB207:AB218)</f>
        <v>50.321057700977747</v>
      </c>
      <c r="AD212" s="296">
        <f>AC212-$AC$188</f>
        <v>2.3831236374207165</v>
      </c>
    </row>
    <row r="213" spans="1:30" x14ac:dyDescent="0.25">
      <c r="A213" s="256">
        <f>A212+1</f>
        <v>2022</v>
      </c>
      <c r="B213" s="255" t="s">
        <v>317</v>
      </c>
      <c r="C213" s="252">
        <f>C212</f>
        <v>0</v>
      </c>
      <c r="D213" s="254">
        <f>D212</f>
        <v>0</v>
      </c>
      <c r="E213" s="252">
        <f>E212</f>
        <v>0</v>
      </c>
      <c r="F213" s="252">
        <f>F212</f>
        <v>766036.11108520592</v>
      </c>
      <c r="G213" s="252">
        <f>G212</f>
        <v>494224.15152227267</v>
      </c>
      <c r="H213" s="252">
        <f>H212</f>
        <v>457764.2301084827</v>
      </c>
      <c r="I213" s="252">
        <f>I212</f>
        <v>1118998.2460224808</v>
      </c>
      <c r="J213" s="253">
        <f>J212</f>
        <v>1645011.3333333333</v>
      </c>
      <c r="K213" s="253">
        <f>K212</f>
        <v>2905881.9166666665</v>
      </c>
      <c r="L213" s="253">
        <f>L212</f>
        <v>5815526.75</v>
      </c>
      <c r="M213" s="252">
        <f>M212</f>
        <v>1476023.7952852941</v>
      </c>
      <c r="N213" s="252">
        <f>N212</f>
        <v>122704.38426232031</v>
      </c>
      <c r="O213" s="252">
        <f>O212</f>
        <v>928117.2333333334</v>
      </c>
      <c r="P213" s="252">
        <f>+P27</f>
        <v>300794.16666666669</v>
      </c>
      <c r="Q213" s="252">
        <f>+Q15</f>
        <v>3153.8461538461538</v>
      </c>
      <c r="R213" s="263"/>
      <c r="S213" s="263"/>
      <c r="T213" s="260"/>
      <c r="U213" s="249">
        <f>SUM(C213:T213)</f>
        <v>16034236.164439902</v>
      </c>
      <c r="V213" s="249">
        <f>P27-P15+Q15</f>
        <v>280810</v>
      </c>
      <c r="W213" s="249">
        <f>V213+W201</f>
        <v>16034236.164439904</v>
      </c>
      <c r="X213" s="248">
        <f>AD213*AA213</f>
        <v>758679.04389698955</v>
      </c>
      <c r="Y213" s="247"/>
      <c r="Z213" s="246">
        <v>318022</v>
      </c>
      <c r="AA213" s="246">
        <v>318326</v>
      </c>
      <c r="AB213" s="291">
        <f>W213/Z213</f>
        <v>50.418638221380604</v>
      </c>
      <c r="AC213" s="288">
        <f>AVERAGE(AB208:AB219)</f>
        <v>50.321273922371546</v>
      </c>
      <c r="AD213" s="292">
        <f>AC213-$AC$188</f>
        <v>2.3833398588145158</v>
      </c>
    </row>
    <row r="214" spans="1:30" x14ac:dyDescent="0.25">
      <c r="A214" s="244">
        <f>A213</f>
        <v>2022</v>
      </c>
      <c r="B214" s="243" t="s">
        <v>316</v>
      </c>
      <c r="C214" s="223">
        <f>C213</f>
        <v>0</v>
      </c>
      <c r="D214" s="242">
        <f>D213</f>
        <v>0</v>
      </c>
      <c r="E214" s="223">
        <f>E213</f>
        <v>0</v>
      </c>
      <c r="F214" s="223">
        <f>F213</f>
        <v>766036.11108520592</v>
      </c>
      <c r="G214" s="223">
        <f>G213</f>
        <v>494224.15152227267</v>
      </c>
      <c r="H214" s="223">
        <f>H213</f>
        <v>457764.2301084827</v>
      </c>
      <c r="I214" s="223">
        <f>I213</f>
        <v>1118998.2460224808</v>
      </c>
      <c r="J214" s="241">
        <f>J213</f>
        <v>1645011.3333333333</v>
      </c>
      <c r="K214" s="241">
        <f>K213</f>
        <v>2905881.9166666665</v>
      </c>
      <c r="L214" s="241">
        <f>L213</f>
        <v>5815526.75</v>
      </c>
      <c r="M214" s="223">
        <f>M213</f>
        <v>1476023.7952852941</v>
      </c>
      <c r="N214" s="223">
        <f>N213</f>
        <v>122704.38426232031</v>
      </c>
      <c r="O214" s="223">
        <f>O213</f>
        <v>928117.2333333334</v>
      </c>
      <c r="P214" s="259">
        <f>+P$27</f>
        <v>300794.16666666669</v>
      </c>
      <c r="Q214" s="223">
        <f>+Q16</f>
        <v>6307.6923076923076</v>
      </c>
      <c r="R214" s="262"/>
      <c r="S214" s="262"/>
      <c r="T214" s="258"/>
      <c r="U214" s="239">
        <f>SUM(C214:T214)</f>
        <v>16037390.010593748</v>
      </c>
      <c r="V214" s="239">
        <f>P28-P16+Q16</f>
        <v>260825.83333333337</v>
      </c>
      <c r="W214" s="239">
        <f>V214+W202</f>
        <v>16037390.01059375</v>
      </c>
      <c r="X214" s="238">
        <f>AD214*AA214</f>
        <v>759031.77819609409</v>
      </c>
      <c r="Y214" s="237"/>
      <c r="Z214" s="236">
        <v>318287</v>
      </c>
      <c r="AA214" s="236">
        <v>318474</v>
      </c>
      <c r="AB214" s="293">
        <f>W214/Z214</f>
        <v>50.386569387357163</v>
      </c>
      <c r="AC214" s="297">
        <f>AC213</f>
        <v>50.321273922371546</v>
      </c>
      <c r="AD214" s="294">
        <f>AC214-$AC$188</f>
        <v>2.3833398588145158</v>
      </c>
    </row>
    <row r="215" spans="1:30" x14ac:dyDescent="0.25">
      <c r="A215" s="244">
        <f>A214</f>
        <v>2022</v>
      </c>
      <c r="B215" s="243" t="s">
        <v>315</v>
      </c>
      <c r="C215" s="223">
        <f>C214</f>
        <v>0</v>
      </c>
      <c r="D215" s="242">
        <f>D214</f>
        <v>0</v>
      </c>
      <c r="E215" s="223">
        <f>E214</f>
        <v>0</v>
      </c>
      <c r="F215" s="223">
        <f>F214</f>
        <v>766036.11108520592</v>
      </c>
      <c r="G215" s="223">
        <f>G214</f>
        <v>494224.15152227267</v>
      </c>
      <c r="H215" s="223">
        <f>H214</f>
        <v>457764.2301084827</v>
      </c>
      <c r="I215" s="223">
        <f>I214</f>
        <v>1118998.2460224808</v>
      </c>
      <c r="J215" s="241">
        <f>J214</f>
        <v>1645011.3333333333</v>
      </c>
      <c r="K215" s="241">
        <f>K214</f>
        <v>2905881.9166666665</v>
      </c>
      <c r="L215" s="241">
        <f>L214</f>
        <v>5815526.75</v>
      </c>
      <c r="M215" s="223">
        <f>M214</f>
        <v>1476023.7952852941</v>
      </c>
      <c r="N215" s="223">
        <f>N214</f>
        <v>122704.38426232031</v>
      </c>
      <c r="O215" s="223">
        <f>O214</f>
        <v>928117.2333333334</v>
      </c>
      <c r="P215" s="223">
        <f>P214</f>
        <v>300794.16666666669</v>
      </c>
      <c r="Q215" s="223">
        <f>+Q17</f>
        <v>9461.538461538461</v>
      </c>
      <c r="R215" s="262"/>
      <c r="S215" s="262"/>
      <c r="T215" s="258"/>
      <c r="U215" s="239">
        <f>SUM(C215:T215)</f>
        <v>16040543.856747594</v>
      </c>
      <c r="V215" s="239">
        <f>P29-P17+Q17</f>
        <v>240841.66666666669</v>
      </c>
      <c r="W215" s="239">
        <f>V215+W203</f>
        <v>16040543.856747594</v>
      </c>
      <c r="X215" s="238">
        <f>AD215*AA215</f>
        <v>759313.01229943428</v>
      </c>
      <c r="Y215" s="237"/>
      <c r="Z215" s="236">
        <v>318550</v>
      </c>
      <c r="AA215" s="236">
        <v>318592</v>
      </c>
      <c r="AB215" s="293">
        <f>W215/Z215</f>
        <v>50.354870057283293</v>
      </c>
      <c r="AC215" s="297">
        <f>AC214</f>
        <v>50.321273922371546</v>
      </c>
      <c r="AD215" s="294">
        <f>AC215-$AC$188</f>
        <v>2.3833398588145158</v>
      </c>
    </row>
    <row r="216" spans="1:30" x14ac:dyDescent="0.25">
      <c r="A216" s="244">
        <f>A215</f>
        <v>2022</v>
      </c>
      <c r="B216" s="243" t="s">
        <v>314</v>
      </c>
      <c r="C216" s="223">
        <f>C215</f>
        <v>0</v>
      </c>
      <c r="D216" s="242">
        <f>D215</f>
        <v>0</v>
      </c>
      <c r="E216" s="223">
        <f>E215</f>
        <v>0</v>
      </c>
      <c r="F216" s="223">
        <f>F215</f>
        <v>766036.11108520592</v>
      </c>
      <c r="G216" s="223">
        <f>G215</f>
        <v>494224.15152227267</v>
      </c>
      <c r="H216" s="223">
        <f>H215</f>
        <v>457764.2301084827</v>
      </c>
      <c r="I216" s="223">
        <f>I215</f>
        <v>1118998.2460224808</v>
      </c>
      <c r="J216" s="241">
        <f>J215</f>
        <v>1645011.3333333333</v>
      </c>
      <c r="K216" s="241">
        <f>K215</f>
        <v>2905881.9166666665</v>
      </c>
      <c r="L216" s="241">
        <f>L215</f>
        <v>5815526.75</v>
      </c>
      <c r="M216" s="223">
        <f>M215</f>
        <v>1476023.7952852941</v>
      </c>
      <c r="N216" s="223">
        <f>N215</f>
        <v>122704.38426232031</v>
      </c>
      <c r="O216" s="223">
        <f>O215</f>
        <v>928117.2333333334</v>
      </c>
      <c r="P216" s="223">
        <f>P215</f>
        <v>300794.16666666669</v>
      </c>
      <c r="Q216" s="223">
        <f>+Q18</f>
        <v>12615.384615384615</v>
      </c>
      <c r="R216" s="262"/>
      <c r="S216" s="262"/>
      <c r="T216" s="258"/>
      <c r="U216" s="239">
        <f>SUM(C216:T216)</f>
        <v>16043697.70290144</v>
      </c>
      <c r="V216" s="239">
        <f>P30-P18+Q18</f>
        <v>220857.50000000003</v>
      </c>
      <c r="W216" s="239">
        <f>V216+W204</f>
        <v>16043697.70290144</v>
      </c>
      <c r="X216" s="238">
        <f>AD216*AA216</f>
        <v>759639.52986009186</v>
      </c>
      <c r="Y216" s="237"/>
      <c r="Z216" s="236">
        <v>318812</v>
      </c>
      <c r="AA216" s="236">
        <v>318729</v>
      </c>
      <c r="AB216" s="293">
        <f>W216/Z216</f>
        <v>50.323380873058227</v>
      </c>
      <c r="AC216" s="297">
        <f>AC215</f>
        <v>50.321273922371546</v>
      </c>
      <c r="AD216" s="294">
        <f>AC216-$AC$188</f>
        <v>2.3833398588145158</v>
      </c>
    </row>
    <row r="217" spans="1:30" x14ac:dyDescent="0.25">
      <c r="A217" s="244">
        <f>A216</f>
        <v>2022</v>
      </c>
      <c r="B217" s="243" t="s">
        <v>313</v>
      </c>
      <c r="C217" s="223">
        <f>C216</f>
        <v>0</v>
      </c>
      <c r="D217" s="242">
        <f>D216</f>
        <v>0</v>
      </c>
      <c r="E217" s="223">
        <f>E216</f>
        <v>0</v>
      </c>
      <c r="F217" s="223">
        <f>F216</f>
        <v>766036.11108520592</v>
      </c>
      <c r="G217" s="223">
        <f>G216</f>
        <v>494224.15152227267</v>
      </c>
      <c r="H217" s="223">
        <f>H216</f>
        <v>457764.2301084827</v>
      </c>
      <c r="I217" s="223">
        <f>I216</f>
        <v>1118998.2460224808</v>
      </c>
      <c r="J217" s="241">
        <f>J216</f>
        <v>1645011.3333333333</v>
      </c>
      <c r="K217" s="241">
        <f>K216</f>
        <v>2905881.9166666665</v>
      </c>
      <c r="L217" s="241">
        <f>L216</f>
        <v>5815526.75</v>
      </c>
      <c r="M217" s="223">
        <f>M216</f>
        <v>1476023.7952852941</v>
      </c>
      <c r="N217" s="223">
        <f>N216</f>
        <v>122704.38426232031</v>
      </c>
      <c r="O217" s="223">
        <f>O216</f>
        <v>928117.2333333334</v>
      </c>
      <c r="P217" s="223">
        <f>P216</f>
        <v>300794.16666666669</v>
      </c>
      <c r="Q217" s="223">
        <f>+Q19</f>
        <v>15769.23076923077</v>
      </c>
      <c r="R217" s="262"/>
      <c r="S217" s="262"/>
      <c r="T217" s="258"/>
      <c r="U217" s="239">
        <f>SUM(C217:T217)</f>
        <v>16046851.549055286</v>
      </c>
      <c r="V217" s="239">
        <f>P31-P19+Q19</f>
        <v>200873.33333333337</v>
      </c>
      <c r="W217" s="239">
        <f>V217+W205</f>
        <v>16046851.549055288</v>
      </c>
      <c r="X217" s="238">
        <f>AD217*AA217</f>
        <v>760028.01425707852</v>
      </c>
      <c r="Y217" s="237"/>
      <c r="Z217" s="236">
        <v>319074</v>
      </c>
      <c r="AA217" s="236">
        <v>318892</v>
      </c>
      <c r="AB217" s="293">
        <f>W217/Z217</f>
        <v>50.29194340201736</v>
      </c>
      <c r="AC217" s="297">
        <f>AC216</f>
        <v>50.321273922371546</v>
      </c>
      <c r="AD217" s="294">
        <f>AC217-$AC$188</f>
        <v>2.3833398588145158</v>
      </c>
    </row>
    <row r="218" spans="1:30" x14ac:dyDescent="0.25">
      <c r="A218" s="244">
        <f>A217</f>
        <v>2022</v>
      </c>
      <c r="B218" s="243" t="s">
        <v>312</v>
      </c>
      <c r="C218" s="223">
        <f>C217</f>
        <v>0</v>
      </c>
      <c r="D218" s="242">
        <f>D217</f>
        <v>0</v>
      </c>
      <c r="E218" s="223">
        <f>E217</f>
        <v>0</v>
      </c>
      <c r="F218" s="223">
        <f>F217</f>
        <v>766036.11108520592</v>
      </c>
      <c r="G218" s="223">
        <f>G217</f>
        <v>494224.15152227267</v>
      </c>
      <c r="H218" s="223">
        <f>H217</f>
        <v>457764.2301084827</v>
      </c>
      <c r="I218" s="223">
        <f>I217</f>
        <v>1118998.2460224808</v>
      </c>
      <c r="J218" s="241">
        <f>J217</f>
        <v>1645011.3333333333</v>
      </c>
      <c r="K218" s="241">
        <f>K217</f>
        <v>2905881.9166666665</v>
      </c>
      <c r="L218" s="241">
        <f>L217</f>
        <v>5815526.75</v>
      </c>
      <c r="M218" s="223">
        <f>M217</f>
        <v>1476023.7952852941</v>
      </c>
      <c r="N218" s="223">
        <f>N217</f>
        <v>122704.38426232031</v>
      </c>
      <c r="O218" s="223">
        <f>O217</f>
        <v>928117.2333333334</v>
      </c>
      <c r="P218" s="223">
        <f>P217</f>
        <v>300794.16666666669</v>
      </c>
      <c r="Q218" s="223">
        <f>+Q20</f>
        <v>18923.076923076922</v>
      </c>
      <c r="R218" s="262"/>
      <c r="S218" s="262"/>
      <c r="T218" s="258"/>
      <c r="U218" s="239">
        <f>SUM(C218:T218)</f>
        <v>16050005.395209132</v>
      </c>
      <c r="V218" s="239">
        <f>P32-P20+Q20</f>
        <v>180889.16666666669</v>
      </c>
      <c r="W218" s="239">
        <f>V218+W206</f>
        <v>16050005.395209132</v>
      </c>
      <c r="X218" s="238">
        <f>AD218*AA218</f>
        <v>760678.66603853495</v>
      </c>
      <c r="Y218" s="237"/>
      <c r="Z218" s="236">
        <v>319333</v>
      </c>
      <c r="AA218" s="236">
        <v>319165</v>
      </c>
      <c r="AB218" s="293">
        <f>W218/Z218</f>
        <v>50.261029693796544</v>
      </c>
      <c r="AC218" s="297">
        <f>AC217</f>
        <v>50.321273922371546</v>
      </c>
      <c r="AD218" s="294">
        <f>AC218-$AC$188</f>
        <v>2.3833398588145158</v>
      </c>
    </row>
    <row r="219" spans="1:30" x14ac:dyDescent="0.25">
      <c r="A219" s="244">
        <f>A218</f>
        <v>2022</v>
      </c>
      <c r="B219" s="243" t="s">
        <v>311</v>
      </c>
      <c r="C219" s="223">
        <f>C218</f>
        <v>0</v>
      </c>
      <c r="D219" s="242">
        <f>D218</f>
        <v>0</v>
      </c>
      <c r="E219" s="223">
        <f>E218</f>
        <v>0</v>
      </c>
      <c r="F219" s="223">
        <f>F218</f>
        <v>766036.11108520592</v>
      </c>
      <c r="G219" s="223">
        <f>G218</f>
        <v>494224.15152227267</v>
      </c>
      <c r="H219" s="223">
        <f>H218</f>
        <v>457764.2301084827</v>
      </c>
      <c r="I219" s="223">
        <f>I218</f>
        <v>1118998.2460224808</v>
      </c>
      <c r="J219" s="241">
        <f>J218</f>
        <v>1645011.3333333333</v>
      </c>
      <c r="K219" s="241">
        <f>K218</f>
        <v>2905881.9166666665</v>
      </c>
      <c r="L219" s="241">
        <f>L218</f>
        <v>5815526.75</v>
      </c>
      <c r="M219" s="223">
        <f>M218</f>
        <v>1476023.7952852941</v>
      </c>
      <c r="N219" s="223">
        <f>N218</f>
        <v>122704.38426232031</v>
      </c>
      <c r="O219" s="223">
        <f>O218</f>
        <v>928117.2333333334</v>
      </c>
      <c r="P219" s="223">
        <f>P218</f>
        <v>300794.16666666669</v>
      </c>
      <c r="Q219" s="223">
        <f>+Q21</f>
        <v>22076.923076923078</v>
      </c>
      <c r="R219" s="262"/>
      <c r="S219" s="262"/>
      <c r="T219" s="258"/>
      <c r="U219" s="239">
        <f>SUM(C219:T219)</f>
        <v>16053159.24136298</v>
      </c>
      <c r="V219" s="239">
        <f>P33-P21+Q21</f>
        <v>160905</v>
      </c>
      <c r="W219" s="239">
        <f>V219+W207</f>
        <v>16053159.241362978</v>
      </c>
      <c r="X219" s="238">
        <f>AD219*AA219</f>
        <v>761045.70037679235</v>
      </c>
      <c r="Y219" s="237"/>
      <c r="Z219" s="236">
        <v>319591</v>
      </c>
      <c r="AA219" s="236">
        <v>319319</v>
      </c>
      <c r="AB219" s="293">
        <f>W219/Z219</f>
        <v>50.230323261177496</v>
      </c>
      <c r="AC219" s="297">
        <f>AC218</f>
        <v>50.321273922371546</v>
      </c>
      <c r="AD219" s="294">
        <f>AC219-$AC$188</f>
        <v>2.3833398588145158</v>
      </c>
    </row>
    <row r="220" spans="1:30" x14ac:dyDescent="0.25">
      <c r="A220" s="244">
        <f>A219</f>
        <v>2022</v>
      </c>
      <c r="B220" s="243" t="s">
        <v>310</v>
      </c>
      <c r="C220" s="223">
        <f>C219</f>
        <v>0</v>
      </c>
      <c r="D220" s="242">
        <f>D219</f>
        <v>0</v>
      </c>
      <c r="E220" s="223">
        <f>E219</f>
        <v>0</v>
      </c>
      <c r="F220" s="223">
        <f>F219</f>
        <v>766036.11108520592</v>
      </c>
      <c r="G220" s="223">
        <f>G219</f>
        <v>494224.15152227267</v>
      </c>
      <c r="H220" s="223">
        <f>H219</f>
        <v>457764.2301084827</v>
      </c>
      <c r="I220" s="223">
        <f>I219</f>
        <v>1118998.2460224808</v>
      </c>
      <c r="J220" s="241">
        <f>J219</f>
        <v>1645011.3333333333</v>
      </c>
      <c r="K220" s="241">
        <f>K219</f>
        <v>2905881.9166666665</v>
      </c>
      <c r="L220" s="241">
        <f>L219</f>
        <v>5815526.75</v>
      </c>
      <c r="M220" s="223">
        <f>M219</f>
        <v>1476023.7952852941</v>
      </c>
      <c r="N220" s="223">
        <f>N219</f>
        <v>122704.38426232031</v>
      </c>
      <c r="O220" s="223">
        <f>O219</f>
        <v>928117.2333333334</v>
      </c>
      <c r="P220" s="223">
        <f>P219</f>
        <v>300794.16666666669</v>
      </c>
      <c r="Q220" s="223">
        <f>+Q22</f>
        <v>25230.76923076923</v>
      </c>
      <c r="R220" s="262"/>
      <c r="S220" s="262"/>
      <c r="T220" s="258"/>
      <c r="U220" s="239">
        <f>SUM(C220:T220)</f>
        <v>16056313.087516826</v>
      </c>
      <c r="V220" s="239">
        <f>P34-P22+Q22</f>
        <v>140920.83333333334</v>
      </c>
      <c r="W220" s="239">
        <f>V220+W208</f>
        <v>16056313.087516828</v>
      </c>
      <c r="X220" s="238">
        <f>AD220*AA220</f>
        <v>761610.55192333146</v>
      </c>
      <c r="Y220" s="237"/>
      <c r="Z220" s="236">
        <v>319848</v>
      </c>
      <c r="AA220" s="236">
        <v>319556</v>
      </c>
      <c r="AB220" s="293">
        <f>W220/Z220</f>
        <v>50.199823314564505</v>
      </c>
      <c r="AC220" s="297">
        <f>AC219</f>
        <v>50.321273922371546</v>
      </c>
      <c r="AD220" s="294">
        <f>AC220-$AC$188</f>
        <v>2.3833398588145158</v>
      </c>
    </row>
    <row r="221" spans="1:30" x14ac:dyDescent="0.25">
      <c r="A221" s="244">
        <f>A220</f>
        <v>2022</v>
      </c>
      <c r="B221" s="243" t="s">
        <v>309</v>
      </c>
      <c r="C221" s="223">
        <f>C220</f>
        <v>0</v>
      </c>
      <c r="D221" s="242">
        <f>D220</f>
        <v>0</v>
      </c>
      <c r="E221" s="223">
        <f>E220</f>
        <v>0</v>
      </c>
      <c r="F221" s="223">
        <f>F220</f>
        <v>766036.11108520592</v>
      </c>
      <c r="G221" s="223">
        <f>G220</f>
        <v>494224.15152227267</v>
      </c>
      <c r="H221" s="223">
        <f>H220</f>
        <v>457764.2301084827</v>
      </c>
      <c r="I221" s="223">
        <f>I220</f>
        <v>1118998.2460224808</v>
      </c>
      <c r="J221" s="241">
        <f>J220</f>
        <v>1645011.3333333333</v>
      </c>
      <c r="K221" s="241">
        <f>K220</f>
        <v>2905881.9166666665</v>
      </c>
      <c r="L221" s="241">
        <f>L220</f>
        <v>5815526.75</v>
      </c>
      <c r="M221" s="223">
        <f>M220</f>
        <v>1476023.7952852941</v>
      </c>
      <c r="N221" s="223">
        <f>N220</f>
        <v>122704.38426232031</v>
      </c>
      <c r="O221" s="223">
        <f>O220</f>
        <v>928117.2333333334</v>
      </c>
      <c r="P221" s="223">
        <f>P220</f>
        <v>300794.16666666669</v>
      </c>
      <c r="Q221" s="223">
        <f>+Q23</f>
        <v>28384.615384615383</v>
      </c>
      <c r="R221" s="262"/>
      <c r="S221" s="262"/>
      <c r="T221" s="258"/>
      <c r="U221" s="239">
        <f>SUM(C221:T221)</f>
        <v>16059466.933670672</v>
      </c>
      <c r="V221" s="239">
        <f>P35-P23+Q23</f>
        <v>120936.66666666669</v>
      </c>
      <c r="W221" s="239">
        <f>V221+W209</f>
        <v>16059466.933670672</v>
      </c>
      <c r="X221" s="238">
        <f>AD221*AA221</f>
        <v>762285.03710337589</v>
      </c>
      <c r="Y221" s="237"/>
      <c r="Z221" s="236">
        <v>320103</v>
      </c>
      <c r="AA221" s="236">
        <v>319839</v>
      </c>
      <c r="AB221" s="293">
        <f>W221/Z221</f>
        <v>50.169685800103942</v>
      </c>
      <c r="AC221" s="297">
        <f>AC220</f>
        <v>50.321273922371546</v>
      </c>
      <c r="AD221" s="294">
        <f>AC221-$AC$188</f>
        <v>2.3833398588145158</v>
      </c>
    </row>
    <row r="222" spans="1:30" x14ac:dyDescent="0.25">
      <c r="A222" s="244">
        <f>A221</f>
        <v>2022</v>
      </c>
      <c r="B222" s="243" t="s">
        <v>308</v>
      </c>
      <c r="C222" s="223">
        <f>C221</f>
        <v>0</v>
      </c>
      <c r="D222" s="242">
        <f>D221</f>
        <v>0</v>
      </c>
      <c r="E222" s="223">
        <f>E221</f>
        <v>0</v>
      </c>
      <c r="F222" s="223">
        <f>F221</f>
        <v>766036.11108520592</v>
      </c>
      <c r="G222" s="223">
        <f>G221</f>
        <v>494224.15152227267</v>
      </c>
      <c r="H222" s="223">
        <f>H221</f>
        <v>457764.2301084827</v>
      </c>
      <c r="I222" s="223">
        <f>I221</f>
        <v>1118998.2460224808</v>
      </c>
      <c r="J222" s="241">
        <f>J221</f>
        <v>1645011.3333333333</v>
      </c>
      <c r="K222" s="241">
        <f>K221</f>
        <v>2905881.9166666665</v>
      </c>
      <c r="L222" s="241">
        <f>L221</f>
        <v>5815526.75</v>
      </c>
      <c r="M222" s="223">
        <f>M221</f>
        <v>1476023.7952852941</v>
      </c>
      <c r="N222" s="223">
        <f>N221</f>
        <v>122704.38426232031</v>
      </c>
      <c r="O222" s="223">
        <f>O221</f>
        <v>928117.2333333334</v>
      </c>
      <c r="P222" s="223">
        <f>P221</f>
        <v>300794.16666666669</v>
      </c>
      <c r="Q222" s="223">
        <f>+Q24</f>
        <v>31538.461538461539</v>
      </c>
      <c r="R222" s="262"/>
      <c r="S222" s="262"/>
      <c r="T222" s="258"/>
      <c r="U222" s="239">
        <f>SUM(C222:T222)</f>
        <v>16062620.779824518</v>
      </c>
      <c r="V222" s="239">
        <f>P36-P24+Q24</f>
        <v>100952.50000000003</v>
      </c>
      <c r="W222" s="239">
        <f>V222+W210</f>
        <v>16062620.779824518</v>
      </c>
      <c r="X222" s="238">
        <f>AD222*AA222</f>
        <v>763216.92298817239</v>
      </c>
      <c r="Y222" s="237"/>
      <c r="Z222" s="236">
        <v>320357</v>
      </c>
      <c r="AA222" s="236">
        <v>320230</v>
      </c>
      <c r="AB222" s="293">
        <f>W222/Z222</f>
        <v>50.139752775261719</v>
      </c>
      <c r="AC222" s="297">
        <f>AC221</f>
        <v>50.321273922371546</v>
      </c>
      <c r="AD222" s="294">
        <f>AC222-$AC$188</f>
        <v>2.3833398588145158</v>
      </c>
    </row>
    <row r="223" spans="1:30" x14ac:dyDescent="0.25">
      <c r="A223" s="244">
        <f>A222</f>
        <v>2022</v>
      </c>
      <c r="B223" s="243" t="s">
        <v>307</v>
      </c>
      <c r="C223" s="223">
        <f>C222</f>
        <v>0</v>
      </c>
      <c r="D223" s="242">
        <f>D222</f>
        <v>0</v>
      </c>
      <c r="E223" s="223">
        <f>E222</f>
        <v>0</v>
      </c>
      <c r="F223" s="223">
        <f>F222</f>
        <v>766036.11108520592</v>
      </c>
      <c r="G223" s="223">
        <f>G222</f>
        <v>494224.15152227267</v>
      </c>
      <c r="H223" s="223">
        <f>H222</f>
        <v>457764.2301084827</v>
      </c>
      <c r="I223" s="223">
        <f>I222</f>
        <v>1118998.2460224808</v>
      </c>
      <c r="J223" s="241">
        <f>J222</f>
        <v>1645011.3333333333</v>
      </c>
      <c r="K223" s="241">
        <f>K222</f>
        <v>2905881.9166666665</v>
      </c>
      <c r="L223" s="241">
        <f>L222</f>
        <v>5815526.75</v>
      </c>
      <c r="M223" s="223">
        <f>M222</f>
        <v>1476023.7952852941</v>
      </c>
      <c r="N223" s="223">
        <f>N222</f>
        <v>122704.38426232031</v>
      </c>
      <c r="O223" s="223">
        <f>O222</f>
        <v>928117.2333333334</v>
      </c>
      <c r="P223" s="223">
        <f>P222</f>
        <v>300794.16666666669</v>
      </c>
      <c r="Q223" s="223">
        <f>+Q25</f>
        <v>34692.307692307695</v>
      </c>
      <c r="R223" s="262"/>
      <c r="S223" s="262"/>
      <c r="T223" s="258"/>
      <c r="U223" s="239">
        <f>SUM(C223:T223)</f>
        <v>16065774.625978364</v>
      </c>
      <c r="V223" s="239">
        <f>P37-P25+Q25</f>
        <v>80968.333333333343</v>
      </c>
      <c r="W223" s="239">
        <f>V223+W211</f>
        <v>16065774.625978366</v>
      </c>
      <c r="X223" s="238">
        <f>AD223*AA223</f>
        <v>764129.74215409835</v>
      </c>
      <c r="Y223" s="237"/>
      <c r="Z223" s="236">
        <v>320610</v>
      </c>
      <c r="AA223" s="236">
        <v>320613</v>
      </c>
      <c r="AB223" s="293">
        <f>W223/Z223</f>
        <v>50.1100234739352</v>
      </c>
      <c r="AC223" s="297">
        <f>AC222</f>
        <v>50.321273922371546</v>
      </c>
      <c r="AD223" s="294">
        <f>AC223-$AC$188</f>
        <v>2.3833398588145158</v>
      </c>
    </row>
    <row r="224" spans="1:30" x14ac:dyDescent="0.25">
      <c r="A224" s="235">
        <f>A223</f>
        <v>2022</v>
      </c>
      <c r="B224" s="234" t="s">
        <v>306</v>
      </c>
      <c r="C224" s="178">
        <f>C223</f>
        <v>0</v>
      </c>
      <c r="D224" s="177">
        <f>D223</f>
        <v>0</v>
      </c>
      <c r="E224" s="178">
        <f>E223</f>
        <v>0</v>
      </c>
      <c r="F224" s="178">
        <f>F223</f>
        <v>766036.11108520592</v>
      </c>
      <c r="G224" s="178">
        <f>G223</f>
        <v>494224.15152227267</v>
      </c>
      <c r="H224" s="178">
        <f>H223</f>
        <v>457764.2301084827</v>
      </c>
      <c r="I224" s="178">
        <f>I223</f>
        <v>1118998.2460224808</v>
      </c>
      <c r="J224" s="233">
        <f>J223</f>
        <v>1645011.3333333333</v>
      </c>
      <c r="K224" s="233">
        <f>K223</f>
        <v>2905881.9166666665</v>
      </c>
      <c r="L224" s="233">
        <f>L223</f>
        <v>5815526.75</v>
      </c>
      <c r="M224" s="178">
        <f>M223</f>
        <v>1476023.7952852941</v>
      </c>
      <c r="N224" s="178">
        <f>N223</f>
        <v>122704.38426232031</v>
      </c>
      <c r="O224" s="178">
        <f>O223</f>
        <v>928117.2333333334</v>
      </c>
      <c r="P224" s="178">
        <f>P223</f>
        <v>300794.16666666669</v>
      </c>
      <c r="Q224" s="178">
        <f>+Q26</f>
        <v>37846.153846153844</v>
      </c>
      <c r="R224" s="261"/>
      <c r="S224" s="261"/>
      <c r="T224" s="257"/>
      <c r="U224" s="231">
        <f>SUM(C224:T224)</f>
        <v>16068928.47213221</v>
      </c>
      <c r="V224" s="231">
        <f>P38-P26+Q26</f>
        <v>60984.166666666657</v>
      </c>
      <c r="W224" s="231">
        <f>V224+W212</f>
        <v>16068928.472132208</v>
      </c>
      <c r="X224" s="232">
        <f>AD224*AA224</f>
        <v>764806.61067400163</v>
      </c>
      <c r="Y224" s="231">
        <f>SUM(X213:X224)</f>
        <v>9134464.6097679958</v>
      </c>
      <c r="Z224" s="230">
        <v>320860</v>
      </c>
      <c r="AA224" s="230">
        <v>320897</v>
      </c>
      <c r="AB224" s="295">
        <f>W224/Z224</f>
        <v>50.080809300418274</v>
      </c>
      <c r="AC224" s="298">
        <f>AC223</f>
        <v>50.321273922371546</v>
      </c>
      <c r="AD224" s="296">
        <f>AC224-$AC$188</f>
        <v>2.3833398588145158</v>
      </c>
    </row>
    <row r="225" spans="1:30" x14ac:dyDescent="0.25">
      <c r="A225" s="256">
        <f>A224+1</f>
        <v>2023</v>
      </c>
      <c r="B225" s="255" t="s">
        <v>317</v>
      </c>
      <c r="C225" s="252">
        <f>C224</f>
        <v>0</v>
      </c>
      <c r="D225" s="254">
        <f>D224</f>
        <v>0</v>
      </c>
      <c r="E225" s="252">
        <f>E224</f>
        <v>0</v>
      </c>
      <c r="F225" s="252">
        <f>F224</f>
        <v>766036.11108520592</v>
      </c>
      <c r="G225" s="252">
        <f>G224</f>
        <v>494224.15152227267</v>
      </c>
      <c r="H225" s="252">
        <f>H224</f>
        <v>457764.2301084827</v>
      </c>
      <c r="I225" s="252">
        <f>I224</f>
        <v>1118998.2460224808</v>
      </c>
      <c r="J225" s="253">
        <f>J224</f>
        <v>1645011.3333333333</v>
      </c>
      <c r="K225" s="253">
        <f>K224</f>
        <v>2905881.9166666665</v>
      </c>
      <c r="L225" s="253">
        <f>L224</f>
        <v>5815526.75</v>
      </c>
      <c r="M225" s="252">
        <f>M224</f>
        <v>1476023.7952852941</v>
      </c>
      <c r="N225" s="252">
        <f>N224</f>
        <v>122704.38426232031</v>
      </c>
      <c r="O225" s="252">
        <f>O224</f>
        <v>928117.2333333334</v>
      </c>
      <c r="P225" s="252">
        <f>P224</f>
        <v>300794.16666666669</v>
      </c>
      <c r="Q225" s="252">
        <f>+Q27</f>
        <v>41000</v>
      </c>
      <c r="R225" s="252">
        <f>+R15</f>
        <v>3153.8461538461538</v>
      </c>
      <c r="S225" s="263"/>
      <c r="T225" s="260"/>
      <c r="U225" s="249">
        <f>SUM(C225:T225)</f>
        <v>16075236.164439902</v>
      </c>
      <c r="V225" s="249">
        <f>Q27-Q15+R15</f>
        <v>41000</v>
      </c>
      <c r="W225" s="249">
        <f>V225+W213</f>
        <v>16075236.164439904</v>
      </c>
      <c r="X225" s="248">
        <f>AD225*AA225</f>
        <v>765752.79659795109</v>
      </c>
      <c r="Y225" s="247"/>
      <c r="Z225" s="246">
        <v>321110</v>
      </c>
      <c r="AA225" s="246">
        <v>321294</v>
      </c>
      <c r="AB225" s="291">
        <f>W225/Z225</f>
        <v>50.061462316464464</v>
      </c>
      <c r="AC225" s="288">
        <f>AC224</f>
        <v>50.321273922371546</v>
      </c>
      <c r="AD225" s="292">
        <f>AC225-$AC$188</f>
        <v>2.3833398588145158</v>
      </c>
    </row>
    <row r="226" spans="1:30" x14ac:dyDescent="0.25">
      <c r="A226" s="244">
        <f>A225</f>
        <v>2023</v>
      </c>
      <c r="B226" s="243" t="s">
        <v>316</v>
      </c>
      <c r="C226" s="223">
        <f>C225</f>
        <v>0</v>
      </c>
      <c r="D226" s="242">
        <f>D225</f>
        <v>0</v>
      </c>
      <c r="E226" s="223">
        <f>E225</f>
        <v>0</v>
      </c>
      <c r="F226" s="223">
        <f>F225</f>
        <v>766036.11108520592</v>
      </c>
      <c r="G226" s="223">
        <f>G225</f>
        <v>494224.15152227267</v>
      </c>
      <c r="H226" s="223">
        <f>H225</f>
        <v>457764.2301084827</v>
      </c>
      <c r="I226" s="223">
        <f>I225</f>
        <v>1118998.2460224808</v>
      </c>
      <c r="J226" s="241">
        <f>J225</f>
        <v>1645011.3333333333</v>
      </c>
      <c r="K226" s="241">
        <f>K225</f>
        <v>2905881.9166666665</v>
      </c>
      <c r="L226" s="241">
        <f>L225</f>
        <v>5815526.75</v>
      </c>
      <c r="M226" s="223">
        <f>M225</f>
        <v>1476023.7952852941</v>
      </c>
      <c r="N226" s="223">
        <f>N225</f>
        <v>122704.38426232031</v>
      </c>
      <c r="O226" s="223">
        <f>O225</f>
        <v>928117.2333333334</v>
      </c>
      <c r="P226" s="223">
        <f>P225</f>
        <v>300794.16666666669</v>
      </c>
      <c r="Q226" s="259">
        <f>+Q$27</f>
        <v>41000</v>
      </c>
      <c r="R226" s="223">
        <f>+R16</f>
        <v>6307.6923076923076</v>
      </c>
      <c r="S226" s="262"/>
      <c r="T226" s="258"/>
      <c r="U226" s="239">
        <f>SUM(C226:T226)</f>
        <v>16078390.010593748</v>
      </c>
      <c r="V226" s="239">
        <f>Q28-Q16+R16</f>
        <v>41000</v>
      </c>
      <c r="W226" s="239">
        <f>V226+W214</f>
        <v>16078390.01059375</v>
      </c>
      <c r="X226" s="238">
        <f>AD226*AA226</f>
        <v>766081.6974984674</v>
      </c>
      <c r="Y226" s="237"/>
      <c r="Z226" s="236">
        <v>321359</v>
      </c>
      <c r="AA226" s="236">
        <v>321432</v>
      </c>
      <c r="AB226" s="293">
        <f>W226/Z226</f>
        <v>50.032487064602982</v>
      </c>
      <c r="AC226" s="297">
        <f>AC225</f>
        <v>50.321273922371546</v>
      </c>
      <c r="AD226" s="294">
        <f>AC226-$AC$188</f>
        <v>2.3833398588145158</v>
      </c>
    </row>
    <row r="227" spans="1:30" x14ac:dyDescent="0.25">
      <c r="A227" s="244">
        <f>A226</f>
        <v>2023</v>
      </c>
      <c r="B227" s="243" t="s">
        <v>315</v>
      </c>
      <c r="C227" s="223">
        <f>C226</f>
        <v>0</v>
      </c>
      <c r="D227" s="242">
        <f>D226</f>
        <v>0</v>
      </c>
      <c r="E227" s="223">
        <f>E226</f>
        <v>0</v>
      </c>
      <c r="F227" s="223">
        <f>F226</f>
        <v>766036.11108520592</v>
      </c>
      <c r="G227" s="223">
        <f>G226</f>
        <v>494224.15152227267</v>
      </c>
      <c r="H227" s="223">
        <f>H226</f>
        <v>457764.2301084827</v>
      </c>
      <c r="I227" s="223">
        <f>I226</f>
        <v>1118998.2460224808</v>
      </c>
      <c r="J227" s="241">
        <f>J226</f>
        <v>1645011.3333333333</v>
      </c>
      <c r="K227" s="241">
        <f>K226</f>
        <v>2905881.9166666665</v>
      </c>
      <c r="L227" s="241">
        <f>L226</f>
        <v>5815526.75</v>
      </c>
      <c r="M227" s="223">
        <f>M226</f>
        <v>1476023.7952852941</v>
      </c>
      <c r="N227" s="223">
        <f>N226</f>
        <v>122704.38426232031</v>
      </c>
      <c r="O227" s="223">
        <f>O226</f>
        <v>928117.2333333334</v>
      </c>
      <c r="P227" s="223">
        <f>P226</f>
        <v>300794.16666666669</v>
      </c>
      <c r="Q227" s="223">
        <f>Q226</f>
        <v>41000</v>
      </c>
      <c r="R227" s="223">
        <f>+R17</f>
        <v>9461.538461538461</v>
      </c>
      <c r="S227" s="262"/>
      <c r="T227" s="258"/>
      <c r="U227" s="239">
        <f>SUM(C227:T227)</f>
        <v>16081543.856747594</v>
      </c>
      <c r="V227" s="239">
        <f>Q29-Q17+R17</f>
        <v>41000</v>
      </c>
      <c r="W227" s="239">
        <f>V227+W215</f>
        <v>16081543.856747594</v>
      </c>
      <c r="X227" s="238">
        <f>AD227*AA227</f>
        <v>766341.4815430782</v>
      </c>
      <c r="Y227" s="237"/>
      <c r="Z227" s="236">
        <v>321605</v>
      </c>
      <c r="AA227" s="236">
        <v>321541</v>
      </c>
      <c r="AB227" s="293">
        <f>W227/Z227</f>
        <v>50.004023123855639</v>
      </c>
      <c r="AC227" s="297">
        <f>AC226</f>
        <v>50.321273922371546</v>
      </c>
      <c r="AD227" s="294">
        <f>AC227-$AC$188</f>
        <v>2.3833398588145158</v>
      </c>
    </row>
    <row r="228" spans="1:30" x14ac:dyDescent="0.25">
      <c r="A228" s="244">
        <f>A227</f>
        <v>2023</v>
      </c>
      <c r="B228" s="243" t="s">
        <v>314</v>
      </c>
      <c r="C228" s="223">
        <f>C227</f>
        <v>0</v>
      </c>
      <c r="D228" s="242">
        <f>D227</f>
        <v>0</v>
      </c>
      <c r="E228" s="223">
        <f>E227</f>
        <v>0</v>
      </c>
      <c r="F228" s="223">
        <f>F227</f>
        <v>766036.11108520592</v>
      </c>
      <c r="G228" s="223">
        <f>G227</f>
        <v>494224.15152227267</v>
      </c>
      <c r="H228" s="223">
        <f>H227</f>
        <v>457764.2301084827</v>
      </c>
      <c r="I228" s="223">
        <f>I227</f>
        <v>1118998.2460224808</v>
      </c>
      <c r="J228" s="241">
        <f>J227</f>
        <v>1645011.3333333333</v>
      </c>
      <c r="K228" s="241">
        <f>K227</f>
        <v>2905881.9166666665</v>
      </c>
      <c r="L228" s="241">
        <f>L227</f>
        <v>5815526.75</v>
      </c>
      <c r="M228" s="223">
        <f>M227</f>
        <v>1476023.7952852941</v>
      </c>
      <c r="N228" s="223">
        <f>N227</f>
        <v>122704.38426232031</v>
      </c>
      <c r="O228" s="223">
        <f>O227</f>
        <v>928117.2333333334</v>
      </c>
      <c r="P228" s="223">
        <f>P227</f>
        <v>300794.16666666669</v>
      </c>
      <c r="Q228" s="223">
        <f>Q227</f>
        <v>41000</v>
      </c>
      <c r="R228" s="223">
        <f>+R18</f>
        <v>12615.384615384615</v>
      </c>
      <c r="S228" s="262"/>
      <c r="T228" s="258"/>
      <c r="U228" s="239">
        <f>SUM(C228:T228)</f>
        <v>16084697.70290144</v>
      </c>
      <c r="V228" s="239">
        <f>Q30-Q18+R18</f>
        <v>41000</v>
      </c>
      <c r="W228" s="239">
        <f>V228+W216</f>
        <v>16084697.70290144</v>
      </c>
      <c r="X228" s="238">
        <f>AD228*AA228</f>
        <v>766646.54904500651</v>
      </c>
      <c r="Y228" s="237"/>
      <c r="Z228" s="236">
        <v>321851</v>
      </c>
      <c r="AA228" s="236">
        <v>321669</v>
      </c>
      <c r="AB228" s="293">
        <f>W228/Z228</f>
        <v>49.975602694729673</v>
      </c>
      <c r="AC228" s="297">
        <f>AC227</f>
        <v>50.321273922371546</v>
      </c>
      <c r="AD228" s="294">
        <f>AC228-$AC$188</f>
        <v>2.3833398588145158</v>
      </c>
    </row>
    <row r="229" spans="1:30" x14ac:dyDescent="0.25">
      <c r="A229" s="244">
        <f>A228</f>
        <v>2023</v>
      </c>
      <c r="B229" s="243" t="s">
        <v>313</v>
      </c>
      <c r="C229" s="223">
        <f>C228</f>
        <v>0</v>
      </c>
      <c r="D229" s="242">
        <f>D228</f>
        <v>0</v>
      </c>
      <c r="E229" s="223">
        <f>E228</f>
        <v>0</v>
      </c>
      <c r="F229" s="223">
        <f>F228</f>
        <v>766036.11108520592</v>
      </c>
      <c r="G229" s="223">
        <f>G228</f>
        <v>494224.15152227267</v>
      </c>
      <c r="H229" s="223">
        <f>H228</f>
        <v>457764.2301084827</v>
      </c>
      <c r="I229" s="223">
        <f>I228</f>
        <v>1118998.2460224808</v>
      </c>
      <c r="J229" s="241">
        <f>J228</f>
        <v>1645011.3333333333</v>
      </c>
      <c r="K229" s="241">
        <f>K228</f>
        <v>2905881.9166666665</v>
      </c>
      <c r="L229" s="241">
        <f>L228</f>
        <v>5815526.75</v>
      </c>
      <c r="M229" s="223">
        <f>M228</f>
        <v>1476023.7952852941</v>
      </c>
      <c r="N229" s="223">
        <f>N228</f>
        <v>122704.38426232031</v>
      </c>
      <c r="O229" s="223">
        <f>O228</f>
        <v>928117.2333333334</v>
      </c>
      <c r="P229" s="223">
        <f>P228</f>
        <v>300794.16666666669</v>
      </c>
      <c r="Q229" s="223">
        <f>Q228</f>
        <v>41000</v>
      </c>
      <c r="R229" s="223">
        <f>+R19</f>
        <v>15769.23076923077</v>
      </c>
      <c r="S229" s="262"/>
      <c r="T229" s="258"/>
      <c r="U229" s="239">
        <f>SUM(C229:T229)</f>
        <v>16087851.549055286</v>
      </c>
      <c r="V229" s="239">
        <f>Q31-Q19+R19</f>
        <v>41000</v>
      </c>
      <c r="W229" s="239">
        <f>V229+W217</f>
        <v>16087851.549055288</v>
      </c>
      <c r="X229" s="238">
        <f>AD229*AA229</f>
        <v>767013.5833832639</v>
      </c>
      <c r="Y229" s="237"/>
      <c r="Z229" s="236">
        <v>322095</v>
      </c>
      <c r="AA229" s="236">
        <v>321823</v>
      </c>
      <c r="AB229" s="293">
        <f>W229/Z229</f>
        <v>49.947535817244251</v>
      </c>
      <c r="AC229" s="297">
        <f>AC228</f>
        <v>50.321273922371546</v>
      </c>
      <c r="AD229" s="294">
        <f>AC229-$AC$188</f>
        <v>2.3833398588145158</v>
      </c>
    </row>
    <row r="230" spans="1:30" x14ac:dyDescent="0.25">
      <c r="A230" s="244">
        <f>A229</f>
        <v>2023</v>
      </c>
      <c r="B230" s="243" t="s">
        <v>312</v>
      </c>
      <c r="C230" s="223">
        <f>C229</f>
        <v>0</v>
      </c>
      <c r="D230" s="242">
        <f>D229</f>
        <v>0</v>
      </c>
      <c r="E230" s="223">
        <f>E229</f>
        <v>0</v>
      </c>
      <c r="F230" s="223">
        <f>F229</f>
        <v>766036.11108520592</v>
      </c>
      <c r="G230" s="223">
        <f>G229</f>
        <v>494224.15152227267</v>
      </c>
      <c r="H230" s="223">
        <f>H229</f>
        <v>457764.2301084827</v>
      </c>
      <c r="I230" s="223">
        <f>I229</f>
        <v>1118998.2460224808</v>
      </c>
      <c r="J230" s="241">
        <f>J229</f>
        <v>1645011.3333333333</v>
      </c>
      <c r="K230" s="241">
        <f>K229</f>
        <v>2905881.9166666665</v>
      </c>
      <c r="L230" s="241">
        <f>L229</f>
        <v>5815526.75</v>
      </c>
      <c r="M230" s="223">
        <f>M229</f>
        <v>1476023.7952852941</v>
      </c>
      <c r="N230" s="223">
        <f>N229</f>
        <v>122704.38426232031</v>
      </c>
      <c r="O230" s="223">
        <f>O229</f>
        <v>928117.2333333334</v>
      </c>
      <c r="P230" s="223">
        <f>P229</f>
        <v>300794.16666666669</v>
      </c>
      <c r="Q230" s="223">
        <f>Q229</f>
        <v>41000</v>
      </c>
      <c r="R230" s="223">
        <f>+R20</f>
        <v>18923.076923076922</v>
      </c>
      <c r="S230" s="262"/>
      <c r="T230" s="258"/>
      <c r="U230" s="239">
        <f>SUM(C230:T230)</f>
        <v>16091005.395209132</v>
      </c>
      <c r="V230" s="239">
        <f>Q32-Q20+R20</f>
        <v>41000</v>
      </c>
      <c r="W230" s="239">
        <f>V230+W218</f>
        <v>16091005.395209132</v>
      </c>
      <c r="X230" s="238">
        <f>AD230*AA230</f>
        <v>767645.16844584979</v>
      </c>
      <c r="Y230" s="237"/>
      <c r="Z230" s="236">
        <v>322337</v>
      </c>
      <c r="AA230" s="236">
        <v>322088</v>
      </c>
      <c r="AB230" s="293">
        <f>W230/Z230</f>
        <v>49.919821166075046</v>
      </c>
      <c r="AC230" s="297">
        <f>AC229</f>
        <v>50.321273922371546</v>
      </c>
      <c r="AD230" s="294">
        <f>AC230-$AC$188</f>
        <v>2.3833398588145158</v>
      </c>
    </row>
    <row r="231" spans="1:30" x14ac:dyDescent="0.25">
      <c r="A231" s="244">
        <f>A230</f>
        <v>2023</v>
      </c>
      <c r="B231" s="243" t="s">
        <v>311</v>
      </c>
      <c r="C231" s="223">
        <f>C230</f>
        <v>0</v>
      </c>
      <c r="D231" s="242">
        <f>D230</f>
        <v>0</v>
      </c>
      <c r="E231" s="223">
        <f>E230</f>
        <v>0</v>
      </c>
      <c r="F231" s="223">
        <f>F230</f>
        <v>766036.11108520592</v>
      </c>
      <c r="G231" s="223">
        <f>G230</f>
        <v>494224.15152227267</v>
      </c>
      <c r="H231" s="223">
        <f>H230</f>
        <v>457764.2301084827</v>
      </c>
      <c r="I231" s="223">
        <f>I230</f>
        <v>1118998.2460224808</v>
      </c>
      <c r="J231" s="241">
        <f>J230</f>
        <v>1645011.3333333333</v>
      </c>
      <c r="K231" s="241">
        <f>K230</f>
        <v>2905881.9166666665</v>
      </c>
      <c r="L231" s="241">
        <f>L230</f>
        <v>5815526.75</v>
      </c>
      <c r="M231" s="223">
        <f>M230</f>
        <v>1476023.7952852941</v>
      </c>
      <c r="N231" s="223">
        <f>N230</f>
        <v>122704.38426232031</v>
      </c>
      <c r="O231" s="223">
        <f>O230</f>
        <v>928117.2333333334</v>
      </c>
      <c r="P231" s="223">
        <f>P230</f>
        <v>300794.16666666669</v>
      </c>
      <c r="Q231" s="223">
        <f>Q230</f>
        <v>41000</v>
      </c>
      <c r="R231" s="223">
        <f>+R21</f>
        <v>22076.923076923078</v>
      </c>
      <c r="S231" s="262"/>
      <c r="T231" s="258"/>
      <c r="U231" s="239">
        <f>SUM(C231:T231)</f>
        <v>16094159.24136298</v>
      </c>
      <c r="V231" s="239">
        <f>Q33-Q21+R21</f>
        <v>41000</v>
      </c>
      <c r="W231" s="239">
        <f>V231+W219</f>
        <v>16094159.241362978</v>
      </c>
      <c r="X231" s="238">
        <f>AD231*AA231</f>
        <v>767990.75272537791</v>
      </c>
      <c r="Y231" s="237"/>
      <c r="Z231" s="236">
        <v>322578</v>
      </c>
      <c r="AA231" s="236">
        <v>322233</v>
      </c>
      <c r="AB231" s="293">
        <f>W231/Z231</f>
        <v>49.892302765107907</v>
      </c>
      <c r="AC231" s="297">
        <f>AC230</f>
        <v>50.321273922371546</v>
      </c>
      <c r="AD231" s="294">
        <f>AC231-$AC$188</f>
        <v>2.3833398588145158</v>
      </c>
    </row>
    <row r="232" spans="1:30" x14ac:dyDescent="0.25">
      <c r="A232" s="244">
        <f>A231</f>
        <v>2023</v>
      </c>
      <c r="B232" s="243" t="s">
        <v>310</v>
      </c>
      <c r="C232" s="223">
        <f>C231</f>
        <v>0</v>
      </c>
      <c r="D232" s="242">
        <f>D231</f>
        <v>0</v>
      </c>
      <c r="E232" s="223">
        <f>E231</f>
        <v>0</v>
      </c>
      <c r="F232" s="223">
        <f>F231</f>
        <v>766036.11108520592</v>
      </c>
      <c r="G232" s="223">
        <f>G231</f>
        <v>494224.15152227267</v>
      </c>
      <c r="H232" s="223">
        <f>H231</f>
        <v>457764.2301084827</v>
      </c>
      <c r="I232" s="223">
        <f>I231</f>
        <v>1118998.2460224808</v>
      </c>
      <c r="J232" s="241">
        <f>J231</f>
        <v>1645011.3333333333</v>
      </c>
      <c r="K232" s="241">
        <f>K231</f>
        <v>2905881.9166666665</v>
      </c>
      <c r="L232" s="241">
        <f>L231</f>
        <v>5815526.75</v>
      </c>
      <c r="M232" s="223">
        <f>M231</f>
        <v>1476023.7952852941</v>
      </c>
      <c r="N232" s="223">
        <f>N231</f>
        <v>122704.38426232031</v>
      </c>
      <c r="O232" s="223">
        <f>O231</f>
        <v>928117.2333333334</v>
      </c>
      <c r="P232" s="223">
        <f>P231</f>
        <v>300794.16666666669</v>
      </c>
      <c r="Q232" s="223">
        <f>Q231</f>
        <v>41000</v>
      </c>
      <c r="R232" s="223">
        <f>+R22</f>
        <v>25230.76923076923</v>
      </c>
      <c r="S232" s="262"/>
      <c r="T232" s="258"/>
      <c r="U232" s="239">
        <f>SUM(C232:T232)</f>
        <v>16097313.087516826</v>
      </c>
      <c r="V232" s="239">
        <f>Q34-Q22+R22</f>
        <v>41000</v>
      </c>
      <c r="W232" s="239">
        <f>V232+W220</f>
        <v>16097313.087516828</v>
      </c>
      <c r="X232" s="238">
        <f>AD232*AA232</f>
        <v>768536.53755304636</v>
      </c>
      <c r="Y232" s="237"/>
      <c r="Z232" s="236">
        <v>322818</v>
      </c>
      <c r="AA232" s="236">
        <v>322462</v>
      </c>
      <c r="AB232" s="293">
        <f>W232/Z232</f>
        <v>49.864979919077705</v>
      </c>
      <c r="AC232" s="297">
        <f>AC231</f>
        <v>50.321273922371546</v>
      </c>
      <c r="AD232" s="294">
        <f>AC232-$AC$188</f>
        <v>2.3833398588145158</v>
      </c>
    </row>
    <row r="233" spans="1:30" x14ac:dyDescent="0.25">
      <c r="A233" s="244">
        <f>A232</f>
        <v>2023</v>
      </c>
      <c r="B233" s="243" t="s">
        <v>309</v>
      </c>
      <c r="C233" s="223">
        <f>C232</f>
        <v>0</v>
      </c>
      <c r="D233" s="242">
        <f>D232</f>
        <v>0</v>
      </c>
      <c r="E233" s="223">
        <f>E232</f>
        <v>0</v>
      </c>
      <c r="F233" s="223">
        <f>F232</f>
        <v>766036.11108520592</v>
      </c>
      <c r="G233" s="223">
        <f>G232</f>
        <v>494224.15152227267</v>
      </c>
      <c r="H233" s="223">
        <f>H232</f>
        <v>457764.2301084827</v>
      </c>
      <c r="I233" s="223">
        <f>I232</f>
        <v>1118998.2460224808</v>
      </c>
      <c r="J233" s="241">
        <f>J232</f>
        <v>1645011.3333333333</v>
      </c>
      <c r="K233" s="241">
        <f>K232</f>
        <v>2905881.9166666665</v>
      </c>
      <c r="L233" s="241">
        <f>L232</f>
        <v>5815526.75</v>
      </c>
      <c r="M233" s="223">
        <f>M232</f>
        <v>1476023.7952852941</v>
      </c>
      <c r="N233" s="223">
        <f>N232</f>
        <v>122704.38426232031</v>
      </c>
      <c r="O233" s="223">
        <f>O232</f>
        <v>928117.2333333334</v>
      </c>
      <c r="P233" s="223">
        <f>P232</f>
        <v>300794.16666666669</v>
      </c>
      <c r="Q233" s="223">
        <f>Q232</f>
        <v>41000</v>
      </c>
      <c r="R233" s="223">
        <f>+R23</f>
        <v>28384.615384615383</v>
      </c>
      <c r="S233" s="262"/>
      <c r="T233" s="258"/>
      <c r="U233" s="239">
        <f>SUM(C233:T233)</f>
        <v>16100466.933670672</v>
      </c>
      <c r="V233" s="239">
        <f>Q35-Q23+R23</f>
        <v>41000</v>
      </c>
      <c r="W233" s="239">
        <f>V233+W221</f>
        <v>16100466.933670672</v>
      </c>
      <c r="X233" s="238">
        <f>AD233*AA233</f>
        <v>769191.95601422037</v>
      </c>
      <c r="Y233" s="237"/>
      <c r="Z233" s="236">
        <v>323056</v>
      </c>
      <c r="AA233" s="236">
        <v>322737</v>
      </c>
      <c r="AB233" s="293">
        <f>W233/Z233</f>
        <v>49.838006208430336</v>
      </c>
      <c r="AC233" s="297">
        <f>AC232</f>
        <v>50.321273922371546</v>
      </c>
      <c r="AD233" s="294">
        <f>AC233-$AC$188</f>
        <v>2.3833398588145158</v>
      </c>
    </row>
    <row r="234" spans="1:30" x14ac:dyDescent="0.25">
      <c r="A234" s="244">
        <f>A233</f>
        <v>2023</v>
      </c>
      <c r="B234" s="243" t="s">
        <v>308</v>
      </c>
      <c r="C234" s="223">
        <f>C233</f>
        <v>0</v>
      </c>
      <c r="D234" s="242">
        <f>D233</f>
        <v>0</v>
      </c>
      <c r="E234" s="223">
        <f>E233</f>
        <v>0</v>
      </c>
      <c r="F234" s="223">
        <f>F233</f>
        <v>766036.11108520592</v>
      </c>
      <c r="G234" s="223">
        <f>G233</f>
        <v>494224.15152227267</v>
      </c>
      <c r="H234" s="223">
        <f>H233</f>
        <v>457764.2301084827</v>
      </c>
      <c r="I234" s="223">
        <f>I233</f>
        <v>1118998.2460224808</v>
      </c>
      <c r="J234" s="241">
        <f>J233</f>
        <v>1645011.3333333333</v>
      </c>
      <c r="K234" s="241">
        <f>K233</f>
        <v>2905881.9166666665</v>
      </c>
      <c r="L234" s="241">
        <f>L233</f>
        <v>5815526.75</v>
      </c>
      <c r="M234" s="223">
        <f>M233</f>
        <v>1476023.7952852941</v>
      </c>
      <c r="N234" s="223">
        <f>N233</f>
        <v>122704.38426232031</v>
      </c>
      <c r="O234" s="223">
        <f>O233</f>
        <v>928117.2333333334</v>
      </c>
      <c r="P234" s="223">
        <f>P233</f>
        <v>300794.16666666669</v>
      </c>
      <c r="Q234" s="223">
        <f>Q233</f>
        <v>41000</v>
      </c>
      <c r="R234" s="223">
        <f>+R24</f>
        <v>31538.461538461539</v>
      </c>
      <c r="S234" s="262"/>
      <c r="T234" s="258"/>
      <c r="U234" s="239">
        <f>SUM(C234:T234)</f>
        <v>16103620.779824518</v>
      </c>
      <c r="V234" s="239">
        <f>Q36-Q24+R24</f>
        <v>41000</v>
      </c>
      <c r="W234" s="239">
        <f>V234+W222</f>
        <v>16103620.779824518</v>
      </c>
      <c r="X234" s="238">
        <f>AD234*AA234</f>
        <v>770107.15852000518</v>
      </c>
      <c r="Y234" s="237"/>
      <c r="Z234" s="236">
        <v>323293</v>
      </c>
      <c r="AA234" s="236">
        <v>323121</v>
      </c>
      <c r="AB234" s="293">
        <f>W234/Z234</f>
        <v>49.811226286447642</v>
      </c>
      <c r="AC234" s="297">
        <f>AC233</f>
        <v>50.321273922371546</v>
      </c>
      <c r="AD234" s="294">
        <f>AC234-$AC$188</f>
        <v>2.3833398588145158</v>
      </c>
    </row>
    <row r="235" spans="1:30" x14ac:dyDescent="0.25">
      <c r="A235" s="244">
        <f>A234</f>
        <v>2023</v>
      </c>
      <c r="B235" s="243" t="s">
        <v>307</v>
      </c>
      <c r="C235" s="223">
        <f>C234</f>
        <v>0</v>
      </c>
      <c r="D235" s="242">
        <f>D234</f>
        <v>0</v>
      </c>
      <c r="E235" s="223">
        <f>E234</f>
        <v>0</v>
      </c>
      <c r="F235" s="223">
        <f>F234</f>
        <v>766036.11108520592</v>
      </c>
      <c r="G235" s="223">
        <f>G234</f>
        <v>494224.15152227267</v>
      </c>
      <c r="H235" s="223">
        <f>H234</f>
        <v>457764.2301084827</v>
      </c>
      <c r="I235" s="223">
        <f>I234</f>
        <v>1118998.2460224808</v>
      </c>
      <c r="J235" s="241">
        <f>J234</f>
        <v>1645011.3333333333</v>
      </c>
      <c r="K235" s="241">
        <f>K234</f>
        <v>2905881.9166666665</v>
      </c>
      <c r="L235" s="241">
        <f>L234</f>
        <v>5815526.75</v>
      </c>
      <c r="M235" s="223">
        <f>M234</f>
        <v>1476023.7952852941</v>
      </c>
      <c r="N235" s="223">
        <f>N234</f>
        <v>122704.38426232031</v>
      </c>
      <c r="O235" s="223">
        <f>O234</f>
        <v>928117.2333333334</v>
      </c>
      <c r="P235" s="223">
        <f>P234</f>
        <v>300794.16666666669</v>
      </c>
      <c r="Q235" s="223">
        <f>Q234</f>
        <v>41000</v>
      </c>
      <c r="R235" s="223">
        <f>+R25</f>
        <v>34692.307692307695</v>
      </c>
      <c r="S235" s="262"/>
      <c r="T235" s="258"/>
      <c r="U235" s="239">
        <f>SUM(C235:T235)</f>
        <v>16106774.625978364</v>
      </c>
      <c r="V235" s="239">
        <f>Q37-Q25+R25</f>
        <v>41000</v>
      </c>
      <c r="W235" s="239">
        <f>V235+W223</f>
        <v>16106774.625978366</v>
      </c>
      <c r="X235" s="238">
        <f>AD235*AA235</f>
        <v>771000.9109670606</v>
      </c>
      <c r="Y235" s="237"/>
      <c r="Z235" s="236">
        <v>323529</v>
      </c>
      <c r="AA235" s="236">
        <v>323496</v>
      </c>
      <c r="AB235" s="293">
        <f>W235/Z235</f>
        <v>49.784639478928831</v>
      </c>
      <c r="AC235" s="297">
        <f>AC234</f>
        <v>50.321273922371546</v>
      </c>
      <c r="AD235" s="294">
        <f>AC235-$AC$188</f>
        <v>2.3833398588145158</v>
      </c>
    </row>
    <row r="236" spans="1:30" x14ac:dyDescent="0.25">
      <c r="A236" s="235">
        <f>A235</f>
        <v>2023</v>
      </c>
      <c r="B236" s="234" t="s">
        <v>306</v>
      </c>
      <c r="C236" s="178">
        <f>C235</f>
        <v>0</v>
      </c>
      <c r="D236" s="177">
        <f>D235</f>
        <v>0</v>
      </c>
      <c r="E236" s="178">
        <f>E235</f>
        <v>0</v>
      </c>
      <c r="F236" s="178">
        <f>F235</f>
        <v>766036.11108520592</v>
      </c>
      <c r="G236" s="178">
        <f>G235</f>
        <v>494224.15152227267</v>
      </c>
      <c r="H236" s="178">
        <f>H235</f>
        <v>457764.2301084827</v>
      </c>
      <c r="I236" s="178">
        <f>I235</f>
        <v>1118998.2460224808</v>
      </c>
      <c r="J236" s="233">
        <f>J235</f>
        <v>1645011.3333333333</v>
      </c>
      <c r="K236" s="233">
        <f>K235</f>
        <v>2905881.9166666665</v>
      </c>
      <c r="L236" s="233">
        <f>L235</f>
        <v>5815526.75</v>
      </c>
      <c r="M236" s="178">
        <f>M235</f>
        <v>1476023.7952852941</v>
      </c>
      <c r="N236" s="178">
        <f>N235</f>
        <v>122704.38426232031</v>
      </c>
      <c r="O236" s="178">
        <f>O235</f>
        <v>928117.2333333334</v>
      </c>
      <c r="P236" s="178">
        <f>P235</f>
        <v>300794.16666666669</v>
      </c>
      <c r="Q236" s="178">
        <f>Q235</f>
        <v>41000</v>
      </c>
      <c r="R236" s="178">
        <f>+R26</f>
        <v>37846.153846153844</v>
      </c>
      <c r="S236" s="261"/>
      <c r="T236" s="257"/>
      <c r="U236" s="231">
        <f>SUM(C236:T236)</f>
        <v>16109928.47213221</v>
      </c>
      <c r="V236" s="231">
        <f>Q38-Q26+R26</f>
        <v>41000</v>
      </c>
      <c r="W236" s="231">
        <f>V236+W224</f>
        <v>16109928.472132208</v>
      </c>
      <c r="X236" s="232">
        <f>AD236*AA236</f>
        <v>771661.09610795218</v>
      </c>
      <c r="Y236" s="231">
        <f>SUM(X225:X236)</f>
        <v>9217969.68840128</v>
      </c>
      <c r="Z236" s="230">
        <v>323773</v>
      </c>
      <c r="AA236" s="230">
        <v>323773</v>
      </c>
      <c r="AB236" s="295">
        <f>W236/Z236</f>
        <v>49.756861974692789</v>
      </c>
      <c r="AC236" s="298">
        <f>AC235</f>
        <v>50.321273922371546</v>
      </c>
      <c r="AD236" s="296">
        <f>AC236-$AC$188</f>
        <v>2.3833398588145158</v>
      </c>
    </row>
    <row r="237" spans="1:30" x14ac:dyDescent="0.25">
      <c r="A237" s="256">
        <f>A236+1</f>
        <v>2024</v>
      </c>
      <c r="B237" s="255" t="s">
        <v>317</v>
      </c>
      <c r="C237" s="252">
        <f>C236</f>
        <v>0</v>
      </c>
      <c r="D237" s="254">
        <f>D236</f>
        <v>0</v>
      </c>
      <c r="E237" s="252">
        <f>E236</f>
        <v>0</v>
      </c>
      <c r="F237" s="252">
        <f>F236</f>
        <v>766036.11108520592</v>
      </c>
      <c r="G237" s="252">
        <f>G236</f>
        <v>494224.15152227267</v>
      </c>
      <c r="H237" s="252">
        <f>H236</f>
        <v>457764.2301084827</v>
      </c>
      <c r="I237" s="252">
        <f>I236</f>
        <v>1118998.2460224808</v>
      </c>
      <c r="J237" s="253">
        <f>J236</f>
        <v>1645011.3333333333</v>
      </c>
      <c r="K237" s="253">
        <f>K236</f>
        <v>2905881.9166666665</v>
      </c>
      <c r="L237" s="253">
        <f>L236</f>
        <v>5815526.75</v>
      </c>
      <c r="M237" s="252">
        <f>M236</f>
        <v>1476023.7952852941</v>
      </c>
      <c r="N237" s="252">
        <f>N236</f>
        <v>122704.38426232031</v>
      </c>
      <c r="O237" s="252">
        <f>O236</f>
        <v>928117.2333333334</v>
      </c>
      <c r="P237" s="252">
        <f>P236</f>
        <v>300794.16666666669</v>
      </c>
      <c r="Q237" s="252">
        <f>Q236</f>
        <v>41000</v>
      </c>
      <c r="R237" s="252">
        <f>+R27</f>
        <v>41000</v>
      </c>
      <c r="S237" s="252">
        <f>+S15</f>
        <v>3153.8461538461538</v>
      </c>
      <c r="T237" s="260"/>
      <c r="U237" s="249">
        <f>SUM(C237:T237)</f>
        <v>16116236.164439902</v>
      </c>
      <c r="V237" s="249">
        <f>R27-R15+S15</f>
        <v>41000</v>
      </c>
      <c r="W237" s="249">
        <f>V237+W225</f>
        <v>16116236.164439904</v>
      </c>
      <c r="X237" s="248">
        <f>AD237*AA237</f>
        <v>772590.59865288984</v>
      </c>
      <c r="Y237" s="247"/>
      <c r="Z237" s="246">
        <v>324016</v>
      </c>
      <c r="AA237" s="246">
        <v>324163</v>
      </c>
      <c r="AB237" s="291">
        <f>W237/Z237</f>
        <v>49.739013395757937</v>
      </c>
      <c r="AC237" s="288">
        <f>AC236</f>
        <v>50.321273922371546</v>
      </c>
      <c r="AD237" s="292">
        <f>AC237-$AC$188</f>
        <v>2.3833398588145158</v>
      </c>
    </row>
    <row r="238" spans="1:30" x14ac:dyDescent="0.25">
      <c r="A238" s="244">
        <f>A237</f>
        <v>2024</v>
      </c>
      <c r="B238" s="243" t="s">
        <v>316</v>
      </c>
      <c r="C238" s="223">
        <f>C237</f>
        <v>0</v>
      </c>
      <c r="D238" s="242">
        <f>D237</f>
        <v>0</v>
      </c>
      <c r="E238" s="223">
        <f>E237</f>
        <v>0</v>
      </c>
      <c r="F238" s="223">
        <f>F237</f>
        <v>766036.11108520592</v>
      </c>
      <c r="G238" s="223">
        <f>G237</f>
        <v>494224.15152227267</v>
      </c>
      <c r="H238" s="223">
        <f>H237</f>
        <v>457764.2301084827</v>
      </c>
      <c r="I238" s="223">
        <f>I237</f>
        <v>1118998.2460224808</v>
      </c>
      <c r="J238" s="241">
        <f>J237</f>
        <v>1645011.3333333333</v>
      </c>
      <c r="K238" s="241">
        <f>K237</f>
        <v>2905881.9166666665</v>
      </c>
      <c r="L238" s="241">
        <f>L237</f>
        <v>5815526.75</v>
      </c>
      <c r="M238" s="223">
        <f>M237</f>
        <v>1476023.7952852941</v>
      </c>
      <c r="N238" s="223">
        <f>N237</f>
        <v>122704.38426232031</v>
      </c>
      <c r="O238" s="223">
        <f>O237</f>
        <v>928117.2333333334</v>
      </c>
      <c r="P238" s="223">
        <f>P237</f>
        <v>300794.16666666669</v>
      </c>
      <c r="Q238" s="223">
        <f>Q237</f>
        <v>41000</v>
      </c>
      <c r="R238" s="259">
        <f>+R$27</f>
        <v>41000</v>
      </c>
      <c r="S238" s="223">
        <f>+S16</f>
        <v>6307.6923076923076</v>
      </c>
      <c r="T238" s="258"/>
      <c r="U238" s="239">
        <f>SUM(C238:T238)</f>
        <v>16119390.010593748</v>
      </c>
      <c r="V238" s="239">
        <f>R28-R16+S16</f>
        <v>41000</v>
      </c>
      <c r="W238" s="239">
        <f>V238+W226</f>
        <v>16119390.01059375</v>
      </c>
      <c r="X238" s="238">
        <f>AD238*AA238</f>
        <v>772905.19951425341</v>
      </c>
      <c r="Y238" s="237"/>
      <c r="Z238" s="236">
        <v>324258</v>
      </c>
      <c r="AA238" s="236">
        <v>324295</v>
      </c>
      <c r="AB238" s="293">
        <f>W238/Z238</f>
        <v>49.71161855865931</v>
      </c>
      <c r="AC238" s="297">
        <f>AC237</f>
        <v>50.321273922371546</v>
      </c>
      <c r="AD238" s="294">
        <f>AC238-$AC$188</f>
        <v>2.3833398588145158</v>
      </c>
    </row>
    <row r="239" spans="1:30" x14ac:dyDescent="0.25">
      <c r="A239" s="244">
        <f>A238</f>
        <v>2024</v>
      </c>
      <c r="B239" s="243" t="s">
        <v>315</v>
      </c>
      <c r="C239" s="223">
        <f>C238</f>
        <v>0</v>
      </c>
      <c r="D239" s="242">
        <f>D238</f>
        <v>0</v>
      </c>
      <c r="E239" s="223">
        <f>E238</f>
        <v>0</v>
      </c>
      <c r="F239" s="223">
        <f>F238</f>
        <v>766036.11108520592</v>
      </c>
      <c r="G239" s="223">
        <f>G238</f>
        <v>494224.15152227267</v>
      </c>
      <c r="H239" s="223">
        <f>H238</f>
        <v>457764.2301084827</v>
      </c>
      <c r="I239" s="223">
        <f>I238</f>
        <v>1118998.2460224808</v>
      </c>
      <c r="J239" s="241">
        <f>J238</f>
        <v>1645011.3333333333</v>
      </c>
      <c r="K239" s="241">
        <f>K238</f>
        <v>2905881.9166666665</v>
      </c>
      <c r="L239" s="241">
        <f>L238</f>
        <v>5815526.75</v>
      </c>
      <c r="M239" s="223">
        <f>M238</f>
        <v>1476023.7952852941</v>
      </c>
      <c r="N239" s="223">
        <f>N238</f>
        <v>122704.38426232031</v>
      </c>
      <c r="O239" s="223">
        <f>O238</f>
        <v>928117.2333333334</v>
      </c>
      <c r="P239" s="223">
        <f>P238</f>
        <v>300794.16666666669</v>
      </c>
      <c r="Q239" s="223">
        <f>Q238</f>
        <v>41000</v>
      </c>
      <c r="R239" s="223">
        <f>R238</f>
        <v>41000</v>
      </c>
      <c r="S239" s="223">
        <f>+S17</f>
        <v>9461.538461538461</v>
      </c>
      <c r="T239" s="258"/>
      <c r="U239" s="239">
        <f>SUM(C239:T239)</f>
        <v>16122543.856747594</v>
      </c>
      <c r="V239" s="239">
        <f>R29-R17+S17</f>
        <v>41000</v>
      </c>
      <c r="W239" s="239">
        <f>V239+W227</f>
        <v>16122543.856747594</v>
      </c>
      <c r="X239" s="238">
        <f>AD239*AA239</f>
        <v>773150.68351971125</v>
      </c>
      <c r="Y239" s="237"/>
      <c r="Z239" s="236">
        <v>324500</v>
      </c>
      <c r="AA239" s="236">
        <v>324398</v>
      </c>
      <c r="AB239" s="293">
        <f>W239/Z239</f>
        <v>49.684264581656684</v>
      </c>
      <c r="AC239" s="297">
        <f>AC238</f>
        <v>50.321273922371546</v>
      </c>
      <c r="AD239" s="294">
        <f>AC239-$AC$188</f>
        <v>2.3833398588145158</v>
      </c>
    </row>
    <row r="240" spans="1:30" x14ac:dyDescent="0.25">
      <c r="A240" s="244">
        <f>A239</f>
        <v>2024</v>
      </c>
      <c r="B240" s="243" t="s">
        <v>314</v>
      </c>
      <c r="C240" s="223">
        <f>C239</f>
        <v>0</v>
      </c>
      <c r="D240" s="242">
        <f>D239</f>
        <v>0</v>
      </c>
      <c r="E240" s="223">
        <f>E239</f>
        <v>0</v>
      </c>
      <c r="F240" s="223">
        <f>F239</f>
        <v>766036.11108520592</v>
      </c>
      <c r="G240" s="223">
        <f>G239</f>
        <v>494224.15152227267</v>
      </c>
      <c r="H240" s="223">
        <f>H239</f>
        <v>457764.2301084827</v>
      </c>
      <c r="I240" s="223">
        <f>I239</f>
        <v>1118998.2460224808</v>
      </c>
      <c r="J240" s="241">
        <f>J239</f>
        <v>1645011.3333333333</v>
      </c>
      <c r="K240" s="241">
        <f>K239</f>
        <v>2905881.9166666665</v>
      </c>
      <c r="L240" s="241">
        <f>L239</f>
        <v>5815526.75</v>
      </c>
      <c r="M240" s="223">
        <f>M239</f>
        <v>1476023.7952852941</v>
      </c>
      <c r="N240" s="223">
        <f>N239</f>
        <v>122704.38426232031</v>
      </c>
      <c r="O240" s="223">
        <f>O239</f>
        <v>928117.2333333334</v>
      </c>
      <c r="P240" s="223">
        <f>P239</f>
        <v>300794.16666666669</v>
      </c>
      <c r="Q240" s="223">
        <f>Q239</f>
        <v>41000</v>
      </c>
      <c r="R240" s="223">
        <f>R239</f>
        <v>41000</v>
      </c>
      <c r="S240" s="223">
        <f>+S18</f>
        <v>12615.384615384615</v>
      </c>
      <c r="T240" s="258"/>
      <c r="U240" s="239">
        <f>SUM(C240:T240)</f>
        <v>16125697.70290144</v>
      </c>
      <c r="V240" s="239">
        <f>R30-R18+S18</f>
        <v>41000</v>
      </c>
      <c r="W240" s="239">
        <f>V240+W228</f>
        <v>16125697.70290144</v>
      </c>
      <c r="X240" s="238">
        <f>AD240*AA240</f>
        <v>773446.21766220429</v>
      </c>
      <c r="Y240" s="237"/>
      <c r="Z240" s="236">
        <v>324741</v>
      </c>
      <c r="AA240" s="236">
        <v>324522</v>
      </c>
      <c r="AB240" s="293">
        <f>W240/Z240</f>
        <v>49.657104285881488</v>
      </c>
      <c r="AC240" s="297">
        <f>AC239</f>
        <v>50.321273922371546</v>
      </c>
      <c r="AD240" s="294">
        <f>AC240-$AC$188</f>
        <v>2.3833398588145158</v>
      </c>
    </row>
    <row r="241" spans="1:30" x14ac:dyDescent="0.25">
      <c r="A241" s="244">
        <f>A240</f>
        <v>2024</v>
      </c>
      <c r="B241" s="243" t="s">
        <v>313</v>
      </c>
      <c r="C241" s="223">
        <f>C240</f>
        <v>0</v>
      </c>
      <c r="D241" s="242">
        <f>D240</f>
        <v>0</v>
      </c>
      <c r="E241" s="223">
        <f>E240</f>
        <v>0</v>
      </c>
      <c r="F241" s="223">
        <f>F240</f>
        <v>766036.11108520592</v>
      </c>
      <c r="G241" s="223">
        <f>G240</f>
        <v>494224.15152227267</v>
      </c>
      <c r="H241" s="223">
        <f>H240</f>
        <v>457764.2301084827</v>
      </c>
      <c r="I241" s="223">
        <f>I240</f>
        <v>1118998.2460224808</v>
      </c>
      <c r="J241" s="241">
        <f>J240</f>
        <v>1645011.3333333333</v>
      </c>
      <c r="K241" s="241">
        <f>K240</f>
        <v>2905881.9166666665</v>
      </c>
      <c r="L241" s="241">
        <f>L240</f>
        <v>5815526.75</v>
      </c>
      <c r="M241" s="223">
        <f>M240</f>
        <v>1476023.7952852941</v>
      </c>
      <c r="N241" s="223">
        <f>N240</f>
        <v>122704.38426232031</v>
      </c>
      <c r="O241" s="223">
        <f>O240</f>
        <v>928117.2333333334</v>
      </c>
      <c r="P241" s="223">
        <f>P240</f>
        <v>300794.16666666669</v>
      </c>
      <c r="Q241" s="223">
        <f>Q240</f>
        <v>41000</v>
      </c>
      <c r="R241" s="223">
        <f>R240</f>
        <v>41000</v>
      </c>
      <c r="S241" s="223">
        <f>+S19</f>
        <v>15769.23076923077</v>
      </c>
      <c r="T241" s="258"/>
      <c r="U241" s="239">
        <f>SUM(C241:T241)</f>
        <v>16128851.549055286</v>
      </c>
      <c r="V241" s="239">
        <f>R31-R19+S19</f>
        <v>41000</v>
      </c>
      <c r="W241" s="239">
        <f>V241+W229</f>
        <v>16128851.549055288</v>
      </c>
      <c r="X241" s="238">
        <f>AD241*AA241</f>
        <v>773798.95196130883</v>
      </c>
      <c r="Y241" s="237"/>
      <c r="Z241" s="236">
        <v>324980</v>
      </c>
      <c r="AA241" s="236">
        <v>324670</v>
      </c>
      <c r="AB241" s="293">
        <f>W241/Z241</f>
        <v>49.630289707229025</v>
      </c>
      <c r="AC241" s="297">
        <f>AC240</f>
        <v>50.321273922371546</v>
      </c>
      <c r="AD241" s="294">
        <f>AC241-$AC$188</f>
        <v>2.3833398588145158</v>
      </c>
    </row>
    <row r="242" spans="1:30" x14ac:dyDescent="0.25">
      <c r="A242" s="244">
        <f>A241</f>
        <v>2024</v>
      </c>
      <c r="B242" s="243" t="s">
        <v>312</v>
      </c>
      <c r="C242" s="223">
        <f>C241</f>
        <v>0</v>
      </c>
      <c r="D242" s="242">
        <f>D241</f>
        <v>0</v>
      </c>
      <c r="E242" s="223">
        <f>E241</f>
        <v>0</v>
      </c>
      <c r="F242" s="223">
        <f>F241</f>
        <v>766036.11108520592</v>
      </c>
      <c r="G242" s="223">
        <f>G241</f>
        <v>494224.15152227267</v>
      </c>
      <c r="H242" s="223">
        <f>H241</f>
        <v>457764.2301084827</v>
      </c>
      <c r="I242" s="223">
        <f>I241</f>
        <v>1118998.2460224808</v>
      </c>
      <c r="J242" s="241">
        <f>J241</f>
        <v>1645011.3333333333</v>
      </c>
      <c r="K242" s="241">
        <f>K241</f>
        <v>2905881.9166666665</v>
      </c>
      <c r="L242" s="241">
        <f>L241</f>
        <v>5815526.75</v>
      </c>
      <c r="M242" s="223">
        <f>M241</f>
        <v>1476023.7952852941</v>
      </c>
      <c r="N242" s="223">
        <f>N241</f>
        <v>122704.38426232031</v>
      </c>
      <c r="O242" s="223">
        <f>O241</f>
        <v>928117.2333333334</v>
      </c>
      <c r="P242" s="223">
        <f>P241</f>
        <v>300794.16666666669</v>
      </c>
      <c r="Q242" s="223">
        <f>Q241</f>
        <v>41000</v>
      </c>
      <c r="R242" s="223">
        <f>R241</f>
        <v>41000</v>
      </c>
      <c r="S242" s="223">
        <f>+S20</f>
        <v>18923.076923076922</v>
      </c>
      <c r="T242" s="258"/>
      <c r="U242" s="239">
        <f>SUM(C242:T242)</f>
        <v>16132005.395209132</v>
      </c>
      <c r="V242" s="239">
        <f>R32-R20+S20</f>
        <v>41000</v>
      </c>
      <c r="W242" s="239">
        <f>V242+W230</f>
        <v>16132005.395209132</v>
      </c>
      <c r="X242" s="238">
        <f>AD242*AA242</f>
        <v>774421.00366445945</v>
      </c>
      <c r="Y242" s="237"/>
      <c r="Z242" s="236">
        <v>325220</v>
      </c>
      <c r="AA242" s="236">
        <v>324931</v>
      </c>
      <c r="AB242" s="293">
        <f>W242/Z242</f>
        <v>49.603362017124198</v>
      </c>
      <c r="AC242" s="297">
        <f>AC241</f>
        <v>50.321273922371546</v>
      </c>
      <c r="AD242" s="294">
        <f>AC242-$AC$188</f>
        <v>2.3833398588145158</v>
      </c>
    </row>
    <row r="243" spans="1:30" x14ac:dyDescent="0.25">
      <c r="A243" s="244">
        <f>A242</f>
        <v>2024</v>
      </c>
      <c r="B243" s="243" t="s">
        <v>311</v>
      </c>
      <c r="C243" s="223">
        <f>C242</f>
        <v>0</v>
      </c>
      <c r="D243" s="242">
        <f>D242</f>
        <v>0</v>
      </c>
      <c r="E243" s="223">
        <f>E242</f>
        <v>0</v>
      </c>
      <c r="F243" s="223">
        <f>F242</f>
        <v>766036.11108520592</v>
      </c>
      <c r="G243" s="223">
        <f>G242</f>
        <v>494224.15152227267</v>
      </c>
      <c r="H243" s="223">
        <f>H242</f>
        <v>457764.2301084827</v>
      </c>
      <c r="I243" s="223">
        <f>I242</f>
        <v>1118998.2460224808</v>
      </c>
      <c r="J243" s="241">
        <f>J242</f>
        <v>1645011.3333333333</v>
      </c>
      <c r="K243" s="241">
        <f>K242</f>
        <v>2905881.9166666665</v>
      </c>
      <c r="L243" s="241">
        <f>L242</f>
        <v>5815526.75</v>
      </c>
      <c r="M243" s="223">
        <f>M242</f>
        <v>1476023.7952852941</v>
      </c>
      <c r="N243" s="223">
        <f>N242</f>
        <v>122704.38426232031</v>
      </c>
      <c r="O243" s="223">
        <f>O242</f>
        <v>928117.2333333334</v>
      </c>
      <c r="P243" s="223">
        <f>P242</f>
        <v>300794.16666666669</v>
      </c>
      <c r="Q243" s="223">
        <f>Q242</f>
        <v>41000</v>
      </c>
      <c r="R243" s="223">
        <f>R242</f>
        <v>41000</v>
      </c>
      <c r="S243" s="223">
        <f>+S21</f>
        <v>22076.923076923078</v>
      </c>
      <c r="T243" s="258"/>
      <c r="U243" s="239">
        <f>SUM(C243:T243)</f>
        <v>16135159.24136298</v>
      </c>
      <c r="V243" s="239">
        <f>R33-R21+S21</f>
        <v>41000</v>
      </c>
      <c r="W243" s="239">
        <f>V243+W231</f>
        <v>16135159.241362978</v>
      </c>
      <c r="X243" s="238">
        <f>AD243*AA243</f>
        <v>774759.43792441115</v>
      </c>
      <c r="Y243" s="237"/>
      <c r="Z243" s="236">
        <v>325459</v>
      </c>
      <c r="AA243" s="236">
        <v>325073</v>
      </c>
      <c r="AB243" s="293">
        <f>W243/Z243</f>
        <v>49.576626368799076</v>
      </c>
      <c r="AC243" s="297">
        <f>AC242</f>
        <v>50.321273922371546</v>
      </c>
      <c r="AD243" s="294">
        <f>AC243-$AC$188</f>
        <v>2.3833398588145158</v>
      </c>
    </row>
    <row r="244" spans="1:30" x14ac:dyDescent="0.25">
      <c r="A244" s="244">
        <f>A243</f>
        <v>2024</v>
      </c>
      <c r="B244" s="243" t="s">
        <v>310</v>
      </c>
      <c r="C244" s="223">
        <f>C243</f>
        <v>0</v>
      </c>
      <c r="D244" s="242">
        <f>D243</f>
        <v>0</v>
      </c>
      <c r="E244" s="223">
        <f>E243</f>
        <v>0</v>
      </c>
      <c r="F244" s="223">
        <f>F243</f>
        <v>766036.11108520592</v>
      </c>
      <c r="G244" s="223">
        <f>G243</f>
        <v>494224.15152227267</v>
      </c>
      <c r="H244" s="223">
        <f>H243</f>
        <v>457764.2301084827</v>
      </c>
      <c r="I244" s="223">
        <f>I243</f>
        <v>1118998.2460224808</v>
      </c>
      <c r="J244" s="241">
        <f>J243</f>
        <v>1645011.3333333333</v>
      </c>
      <c r="K244" s="241">
        <f>K243</f>
        <v>2905881.9166666665</v>
      </c>
      <c r="L244" s="241">
        <f>L243</f>
        <v>5815526.75</v>
      </c>
      <c r="M244" s="223">
        <f>M243</f>
        <v>1476023.7952852941</v>
      </c>
      <c r="N244" s="223">
        <f>N243</f>
        <v>122704.38426232031</v>
      </c>
      <c r="O244" s="223">
        <f>O243</f>
        <v>928117.2333333334</v>
      </c>
      <c r="P244" s="223">
        <f>P243</f>
        <v>300794.16666666669</v>
      </c>
      <c r="Q244" s="223">
        <f>Q243</f>
        <v>41000</v>
      </c>
      <c r="R244" s="223">
        <f>R243</f>
        <v>41000</v>
      </c>
      <c r="S244" s="223">
        <f>+S22</f>
        <v>25230.76923076923</v>
      </c>
      <c r="T244" s="258"/>
      <c r="U244" s="239">
        <f>SUM(C244:T244)</f>
        <v>16138313.087516826</v>
      </c>
      <c r="V244" s="239">
        <f>R34-R22+S22</f>
        <v>41000</v>
      </c>
      <c r="W244" s="239">
        <f>V244+W232</f>
        <v>16138313.087516828</v>
      </c>
      <c r="X244" s="238">
        <f>AD244*AA244</f>
        <v>775298.07273250318</v>
      </c>
      <c r="Y244" s="237"/>
      <c r="Z244" s="236">
        <v>325696</v>
      </c>
      <c r="AA244" s="236">
        <v>325299</v>
      </c>
      <c r="AB244" s="293">
        <f>W244/Z244</f>
        <v>49.550234229210147</v>
      </c>
      <c r="AC244" s="297">
        <f>AC243</f>
        <v>50.321273922371546</v>
      </c>
      <c r="AD244" s="294">
        <f>AC244-$AC$188</f>
        <v>2.3833398588145158</v>
      </c>
    </row>
    <row r="245" spans="1:30" x14ac:dyDescent="0.25">
      <c r="A245" s="244">
        <f>A244</f>
        <v>2024</v>
      </c>
      <c r="B245" s="243" t="s">
        <v>309</v>
      </c>
      <c r="C245" s="223">
        <f>C244</f>
        <v>0</v>
      </c>
      <c r="D245" s="242">
        <f>D244</f>
        <v>0</v>
      </c>
      <c r="E245" s="223">
        <f>E244</f>
        <v>0</v>
      </c>
      <c r="F245" s="223">
        <f>F244</f>
        <v>766036.11108520592</v>
      </c>
      <c r="G245" s="223">
        <f>G244</f>
        <v>494224.15152227267</v>
      </c>
      <c r="H245" s="223">
        <f>H244</f>
        <v>457764.2301084827</v>
      </c>
      <c r="I245" s="223">
        <f>I244</f>
        <v>1118998.2460224808</v>
      </c>
      <c r="J245" s="241">
        <f>J244</f>
        <v>1645011.3333333333</v>
      </c>
      <c r="K245" s="241">
        <f>K244</f>
        <v>2905881.9166666665</v>
      </c>
      <c r="L245" s="241">
        <f>L244</f>
        <v>5815526.75</v>
      </c>
      <c r="M245" s="223">
        <f>M244</f>
        <v>1476023.7952852941</v>
      </c>
      <c r="N245" s="223">
        <f>N244</f>
        <v>122704.38426232031</v>
      </c>
      <c r="O245" s="223">
        <f>O244</f>
        <v>928117.2333333334</v>
      </c>
      <c r="P245" s="223">
        <f>P244</f>
        <v>300794.16666666669</v>
      </c>
      <c r="Q245" s="223">
        <f>Q244</f>
        <v>41000</v>
      </c>
      <c r="R245" s="223">
        <f>R244</f>
        <v>41000</v>
      </c>
      <c r="S245" s="223">
        <f>+S23</f>
        <v>28384.615384615383</v>
      </c>
      <c r="T245" s="258"/>
      <c r="U245" s="239">
        <f>SUM(C245:T245)</f>
        <v>16141466.933670672</v>
      </c>
      <c r="V245" s="239">
        <f>R35-R23+S23</f>
        <v>41000</v>
      </c>
      <c r="W245" s="239">
        <f>V245+W233</f>
        <v>16141466.933670672</v>
      </c>
      <c r="X245" s="238">
        <f>AD245*AA245</f>
        <v>775946.34117410076</v>
      </c>
      <c r="Y245" s="237"/>
      <c r="Z245" s="236">
        <v>325933</v>
      </c>
      <c r="AA245" s="236">
        <v>325571</v>
      </c>
      <c r="AB245" s="293">
        <f>W245/Z245</f>
        <v>49.523880471356605</v>
      </c>
      <c r="AC245" s="297">
        <f>AC244</f>
        <v>50.321273922371546</v>
      </c>
      <c r="AD245" s="294">
        <f>AC245-$AC$188</f>
        <v>2.3833398588145158</v>
      </c>
    </row>
    <row r="246" spans="1:30" x14ac:dyDescent="0.25">
      <c r="A246" s="244">
        <f>A245</f>
        <v>2024</v>
      </c>
      <c r="B246" s="243" t="s">
        <v>308</v>
      </c>
      <c r="C246" s="223">
        <f>C245</f>
        <v>0</v>
      </c>
      <c r="D246" s="242">
        <f>D245</f>
        <v>0</v>
      </c>
      <c r="E246" s="223">
        <f>E245</f>
        <v>0</v>
      </c>
      <c r="F246" s="223">
        <f>F245</f>
        <v>766036.11108520592</v>
      </c>
      <c r="G246" s="223">
        <f>G245</f>
        <v>494224.15152227267</v>
      </c>
      <c r="H246" s="223">
        <f>H245</f>
        <v>457764.2301084827</v>
      </c>
      <c r="I246" s="223">
        <f>I245</f>
        <v>1118998.2460224808</v>
      </c>
      <c r="J246" s="241">
        <f>J245</f>
        <v>1645011.3333333333</v>
      </c>
      <c r="K246" s="241">
        <f>K245</f>
        <v>2905881.9166666665</v>
      </c>
      <c r="L246" s="241">
        <f>L245</f>
        <v>5815526.75</v>
      </c>
      <c r="M246" s="223">
        <f>M245</f>
        <v>1476023.7952852941</v>
      </c>
      <c r="N246" s="223">
        <f>N245</f>
        <v>122704.38426232031</v>
      </c>
      <c r="O246" s="223">
        <f>O245</f>
        <v>928117.2333333334</v>
      </c>
      <c r="P246" s="223">
        <f>P245</f>
        <v>300794.16666666669</v>
      </c>
      <c r="Q246" s="223">
        <f>Q245</f>
        <v>41000</v>
      </c>
      <c r="R246" s="223">
        <f>R245</f>
        <v>41000</v>
      </c>
      <c r="S246" s="223">
        <f>+S24</f>
        <v>31538.461538461539</v>
      </c>
      <c r="T246" s="258"/>
      <c r="U246" s="239">
        <f>SUM(C246:T246)</f>
        <v>16144620.779824518</v>
      </c>
      <c r="V246" s="239">
        <f>R36-R24+S24</f>
        <v>41000</v>
      </c>
      <c r="W246" s="239">
        <f>V246+W234</f>
        <v>16144620.779824518</v>
      </c>
      <c r="X246" s="238">
        <f>AD246*AA246</f>
        <v>776856.77700016787</v>
      </c>
      <c r="Y246" s="237"/>
      <c r="Z246" s="236">
        <v>326169</v>
      </c>
      <c r="AA246" s="236">
        <v>325953</v>
      </c>
      <c r="AB246" s="293">
        <f>W246/Z246</f>
        <v>49.497716765923549</v>
      </c>
      <c r="AC246" s="297">
        <f>AC245</f>
        <v>50.321273922371546</v>
      </c>
      <c r="AD246" s="294">
        <f>AC246-$AC$188</f>
        <v>2.3833398588145158</v>
      </c>
    </row>
    <row r="247" spans="1:30" x14ac:dyDescent="0.25">
      <c r="A247" s="244">
        <f>A246</f>
        <v>2024</v>
      </c>
      <c r="B247" s="243" t="s">
        <v>307</v>
      </c>
      <c r="C247" s="223">
        <f>C246</f>
        <v>0</v>
      </c>
      <c r="D247" s="242">
        <f>D246</f>
        <v>0</v>
      </c>
      <c r="E247" s="223">
        <f>E246</f>
        <v>0</v>
      </c>
      <c r="F247" s="223">
        <f>F246</f>
        <v>766036.11108520592</v>
      </c>
      <c r="G247" s="223">
        <f>G246</f>
        <v>494224.15152227267</v>
      </c>
      <c r="H247" s="223">
        <f>H246</f>
        <v>457764.2301084827</v>
      </c>
      <c r="I247" s="223">
        <f>I246</f>
        <v>1118998.2460224808</v>
      </c>
      <c r="J247" s="241">
        <f>J246</f>
        <v>1645011.3333333333</v>
      </c>
      <c r="K247" s="241">
        <f>K246</f>
        <v>2905881.9166666665</v>
      </c>
      <c r="L247" s="241">
        <f>L246</f>
        <v>5815526.75</v>
      </c>
      <c r="M247" s="223">
        <f>M246</f>
        <v>1476023.7952852941</v>
      </c>
      <c r="N247" s="223">
        <f>N246</f>
        <v>122704.38426232031</v>
      </c>
      <c r="O247" s="223">
        <f>O246</f>
        <v>928117.2333333334</v>
      </c>
      <c r="P247" s="223">
        <f>P246</f>
        <v>300794.16666666669</v>
      </c>
      <c r="Q247" s="223">
        <f>Q246</f>
        <v>41000</v>
      </c>
      <c r="R247" s="223">
        <f>R246</f>
        <v>41000</v>
      </c>
      <c r="S247" s="223">
        <f>+S25</f>
        <v>34692.307692307695</v>
      </c>
      <c r="T247" s="258"/>
      <c r="U247" s="239">
        <f>SUM(C247:T247)</f>
        <v>16147774.625978364</v>
      </c>
      <c r="V247" s="239">
        <f>R37-R25+S25</f>
        <v>41000</v>
      </c>
      <c r="W247" s="239">
        <f>V247+W235</f>
        <v>16147774.625978366</v>
      </c>
      <c r="X247" s="238">
        <f>AD247*AA247</f>
        <v>777745.76276750572</v>
      </c>
      <c r="Y247" s="237"/>
      <c r="Z247" s="236">
        <v>326404</v>
      </c>
      <c r="AA247" s="236">
        <v>326326</v>
      </c>
      <c r="AB247" s="293">
        <f>W247/Z247</f>
        <v>49.471742460197689</v>
      </c>
      <c r="AC247" s="297">
        <f>AC246</f>
        <v>50.321273922371546</v>
      </c>
      <c r="AD247" s="294">
        <f>AC247-$AC$188</f>
        <v>2.3833398588145158</v>
      </c>
    </row>
    <row r="248" spans="1:30" x14ac:dyDescent="0.25">
      <c r="A248" s="235">
        <f>A247</f>
        <v>2024</v>
      </c>
      <c r="B248" s="234" t="s">
        <v>306</v>
      </c>
      <c r="C248" s="178">
        <f>C247</f>
        <v>0</v>
      </c>
      <c r="D248" s="177">
        <f>D247</f>
        <v>0</v>
      </c>
      <c r="E248" s="178">
        <f>E247</f>
        <v>0</v>
      </c>
      <c r="F248" s="178">
        <f>F247</f>
        <v>766036.11108520592</v>
      </c>
      <c r="G248" s="178">
        <f>G247</f>
        <v>494224.15152227267</v>
      </c>
      <c r="H248" s="178">
        <f>H247</f>
        <v>457764.2301084827</v>
      </c>
      <c r="I248" s="178">
        <f>I247</f>
        <v>1118998.2460224808</v>
      </c>
      <c r="J248" s="233">
        <f>J247</f>
        <v>1645011.3333333333</v>
      </c>
      <c r="K248" s="233">
        <f>K247</f>
        <v>2905881.9166666665</v>
      </c>
      <c r="L248" s="233">
        <f>L247</f>
        <v>5815526.75</v>
      </c>
      <c r="M248" s="178">
        <f>M247</f>
        <v>1476023.7952852941</v>
      </c>
      <c r="N248" s="178">
        <f>N247</f>
        <v>122704.38426232031</v>
      </c>
      <c r="O248" s="178">
        <f>O247</f>
        <v>928117.2333333334</v>
      </c>
      <c r="P248" s="178">
        <f>P247</f>
        <v>300794.16666666669</v>
      </c>
      <c r="Q248" s="178">
        <f>Q247</f>
        <v>41000</v>
      </c>
      <c r="R248" s="178">
        <f>R247</f>
        <v>41000</v>
      </c>
      <c r="S248" s="178">
        <f>+S26</f>
        <v>37846.153846153844</v>
      </c>
      <c r="T248" s="257"/>
      <c r="U248" s="231">
        <f>SUM(C248:T248)</f>
        <v>16150928.47213221</v>
      </c>
      <c r="V248" s="231">
        <f>R38-R26+S26</f>
        <v>41000</v>
      </c>
      <c r="W248" s="231">
        <f>V248+W236</f>
        <v>16150928.472132208</v>
      </c>
      <c r="X248" s="232">
        <f>AD248*AA248</f>
        <v>778403.56456853845</v>
      </c>
      <c r="Y248" s="231">
        <f>SUM(X237:X248)</f>
        <v>9299322.6111420523</v>
      </c>
      <c r="Z248" s="230">
        <v>326639</v>
      </c>
      <c r="AA248" s="230">
        <v>326602</v>
      </c>
      <c r="AB248" s="295">
        <f>W248/Z248</f>
        <v>49.44580552883216</v>
      </c>
      <c r="AC248" s="298">
        <f>AC247</f>
        <v>50.321273922371546</v>
      </c>
      <c r="AD248" s="296">
        <f>AC248-$AC$188</f>
        <v>2.3833398588145158</v>
      </c>
    </row>
    <row r="249" spans="1:30" x14ac:dyDescent="0.25">
      <c r="A249" s="256">
        <f>A248+1</f>
        <v>2025</v>
      </c>
      <c r="B249" s="255" t="s">
        <v>317</v>
      </c>
      <c r="C249" s="252">
        <f>C248</f>
        <v>0</v>
      </c>
      <c r="D249" s="254">
        <f>D248</f>
        <v>0</v>
      </c>
      <c r="E249" s="252">
        <f>E248</f>
        <v>0</v>
      </c>
      <c r="F249" s="252">
        <f>F248</f>
        <v>766036.11108520592</v>
      </c>
      <c r="G249" s="252">
        <f>G248</f>
        <v>494224.15152227267</v>
      </c>
      <c r="H249" s="252">
        <f>H248</f>
        <v>457764.2301084827</v>
      </c>
      <c r="I249" s="252">
        <f>I248</f>
        <v>1118998.2460224808</v>
      </c>
      <c r="J249" s="253">
        <f>J248</f>
        <v>1645011.3333333333</v>
      </c>
      <c r="K249" s="253">
        <f>K248</f>
        <v>2905881.9166666665</v>
      </c>
      <c r="L249" s="253">
        <f>L248</f>
        <v>5815526.75</v>
      </c>
      <c r="M249" s="252">
        <f>M248</f>
        <v>1476023.7952852941</v>
      </c>
      <c r="N249" s="252">
        <f>N248</f>
        <v>122704.38426232031</v>
      </c>
      <c r="O249" s="252">
        <f>O248</f>
        <v>928117.2333333334</v>
      </c>
      <c r="P249" s="252">
        <f>P248</f>
        <v>300794.16666666669</v>
      </c>
      <c r="Q249" s="252">
        <f>Q248</f>
        <v>41000</v>
      </c>
      <c r="R249" s="252">
        <f>R248</f>
        <v>41000</v>
      </c>
      <c r="S249" s="252">
        <f>+S27</f>
        <v>41000</v>
      </c>
      <c r="T249" s="251">
        <f>+T15</f>
        <v>3153.8461538461538</v>
      </c>
      <c r="U249" s="249">
        <f>SUM(C249:T249)</f>
        <v>16157236.164439902</v>
      </c>
      <c r="V249" s="249">
        <f>S27-S15+T15</f>
        <v>41000</v>
      </c>
      <c r="W249" s="249">
        <f>V249+W237</f>
        <v>16157236.164439904</v>
      </c>
      <c r="X249" s="248">
        <f>AD249*AA249</f>
        <v>779330.68377361738</v>
      </c>
      <c r="Y249" s="247"/>
      <c r="Z249" s="246">
        <v>326872</v>
      </c>
      <c r="AA249" s="246">
        <v>326991</v>
      </c>
      <c r="AB249" s="291">
        <f>W249/Z249</f>
        <v>49.429856838272791</v>
      </c>
      <c r="AC249" s="288">
        <f>AC248</f>
        <v>50.321273922371546</v>
      </c>
      <c r="AD249" s="292">
        <f>AC249-$AC$188</f>
        <v>2.3833398588145158</v>
      </c>
    </row>
    <row r="250" spans="1:30" x14ac:dyDescent="0.25">
      <c r="A250" s="244">
        <f>A249</f>
        <v>2025</v>
      </c>
      <c r="B250" s="243" t="s">
        <v>316</v>
      </c>
      <c r="C250" s="223">
        <f>C249</f>
        <v>0</v>
      </c>
      <c r="D250" s="242">
        <f>D249</f>
        <v>0</v>
      </c>
      <c r="E250" s="223">
        <f>E249</f>
        <v>0</v>
      </c>
      <c r="F250" s="223">
        <f>F249</f>
        <v>766036.11108520592</v>
      </c>
      <c r="G250" s="223">
        <f>G249</f>
        <v>494224.15152227267</v>
      </c>
      <c r="H250" s="223">
        <f>H249</f>
        <v>457764.2301084827</v>
      </c>
      <c r="I250" s="223">
        <f>I249</f>
        <v>1118998.2460224808</v>
      </c>
      <c r="J250" s="241">
        <f>J249</f>
        <v>1645011.3333333333</v>
      </c>
      <c r="K250" s="241">
        <f>K249</f>
        <v>2905881.9166666665</v>
      </c>
      <c r="L250" s="241">
        <f>L249</f>
        <v>5815526.75</v>
      </c>
      <c r="M250" s="223">
        <f>M249</f>
        <v>1476023.7952852941</v>
      </c>
      <c r="N250" s="223">
        <f>N249</f>
        <v>122704.38426232031</v>
      </c>
      <c r="O250" s="223">
        <f>O249</f>
        <v>928117.2333333334</v>
      </c>
      <c r="P250" s="223">
        <f>P249</f>
        <v>300794.16666666669</v>
      </c>
      <c r="Q250" s="223">
        <f>Q249</f>
        <v>41000</v>
      </c>
      <c r="R250" s="223">
        <f>R249</f>
        <v>41000</v>
      </c>
      <c r="S250" s="245">
        <f>S249</f>
        <v>41000</v>
      </c>
      <c r="T250" s="222">
        <f>+T16</f>
        <v>6307.6923076923076</v>
      </c>
      <c r="U250" s="239">
        <f>SUM(C250:T250)</f>
        <v>16160390.010593748</v>
      </c>
      <c r="V250" s="239">
        <f>S28-S16+T16</f>
        <v>41000</v>
      </c>
      <c r="W250" s="239">
        <f>V250+W238</f>
        <v>16160390.01059375</v>
      </c>
      <c r="X250" s="238">
        <f>AD250*AA250</f>
        <v>779640.51795526326</v>
      </c>
      <c r="Y250" s="237"/>
      <c r="Z250" s="236">
        <v>327105</v>
      </c>
      <c r="AA250" s="236">
        <v>327121</v>
      </c>
      <c r="AB250" s="293">
        <f>W250/Z250</f>
        <v>49.40428917501643</v>
      </c>
      <c r="AC250" s="297">
        <f>AC249</f>
        <v>50.321273922371546</v>
      </c>
      <c r="AD250" s="294">
        <f>AC250-$AC$188</f>
        <v>2.3833398588145158</v>
      </c>
    </row>
    <row r="251" spans="1:30" x14ac:dyDescent="0.25">
      <c r="A251" s="244">
        <f>A250</f>
        <v>2025</v>
      </c>
      <c r="B251" s="243" t="s">
        <v>315</v>
      </c>
      <c r="C251" s="223">
        <f>C250</f>
        <v>0</v>
      </c>
      <c r="D251" s="242">
        <f>D250</f>
        <v>0</v>
      </c>
      <c r="E251" s="223">
        <f>E250</f>
        <v>0</v>
      </c>
      <c r="F251" s="223">
        <f>F250</f>
        <v>766036.11108520592</v>
      </c>
      <c r="G251" s="223">
        <f>G250</f>
        <v>494224.15152227267</v>
      </c>
      <c r="H251" s="223">
        <f>H250</f>
        <v>457764.2301084827</v>
      </c>
      <c r="I251" s="223">
        <f>I250</f>
        <v>1118998.2460224808</v>
      </c>
      <c r="J251" s="241">
        <f>J250</f>
        <v>1645011.3333333333</v>
      </c>
      <c r="K251" s="241">
        <f>K250</f>
        <v>2905881.9166666665</v>
      </c>
      <c r="L251" s="241">
        <f>L250</f>
        <v>5815526.75</v>
      </c>
      <c r="M251" s="223">
        <f>M250</f>
        <v>1476023.7952852941</v>
      </c>
      <c r="N251" s="223">
        <f>N250</f>
        <v>122704.38426232031</v>
      </c>
      <c r="O251" s="223">
        <f>O250</f>
        <v>928117.2333333334</v>
      </c>
      <c r="P251" s="223">
        <f>P250</f>
        <v>300794.16666666669</v>
      </c>
      <c r="Q251" s="223">
        <f>Q250</f>
        <v>41000</v>
      </c>
      <c r="R251" s="223">
        <f>R250</f>
        <v>41000</v>
      </c>
      <c r="S251" s="223">
        <f>S250</f>
        <v>41000</v>
      </c>
      <c r="T251" s="222">
        <f>+T17</f>
        <v>9461.538461538461</v>
      </c>
      <c r="U251" s="239">
        <f>SUM(C251:T251)</f>
        <v>16163543.856747594</v>
      </c>
      <c r="V251" s="239">
        <f>S29-S17+T17</f>
        <v>41000</v>
      </c>
      <c r="W251" s="239">
        <f>V251+W239</f>
        <v>16163543.856747594</v>
      </c>
      <c r="X251" s="238">
        <f>AD251*AA251</f>
        <v>779883.61862086225</v>
      </c>
      <c r="Y251" s="237"/>
      <c r="Z251" s="236">
        <v>327337</v>
      </c>
      <c r="AA251" s="236">
        <v>327223</v>
      </c>
      <c r="AB251" s="293">
        <f>W251/Z251</f>
        <v>49.378908759925075</v>
      </c>
      <c r="AC251" s="297">
        <f>AC250</f>
        <v>50.321273922371546</v>
      </c>
      <c r="AD251" s="294">
        <f>AC251-$AC$188</f>
        <v>2.3833398588145158</v>
      </c>
    </row>
    <row r="252" spans="1:30" x14ac:dyDescent="0.25">
      <c r="A252" s="244">
        <f>A251</f>
        <v>2025</v>
      </c>
      <c r="B252" s="243" t="s">
        <v>314</v>
      </c>
      <c r="C252" s="223">
        <f>C251</f>
        <v>0</v>
      </c>
      <c r="D252" s="242">
        <f>D251</f>
        <v>0</v>
      </c>
      <c r="E252" s="223">
        <f>E251</f>
        <v>0</v>
      </c>
      <c r="F252" s="223">
        <f>F251</f>
        <v>766036.11108520592</v>
      </c>
      <c r="G252" s="223">
        <f>G251</f>
        <v>494224.15152227267</v>
      </c>
      <c r="H252" s="223">
        <f>H251</f>
        <v>457764.2301084827</v>
      </c>
      <c r="I252" s="223">
        <f>I251</f>
        <v>1118998.2460224808</v>
      </c>
      <c r="J252" s="241">
        <f>J251</f>
        <v>1645011.3333333333</v>
      </c>
      <c r="K252" s="241">
        <f>K251</f>
        <v>2905881.9166666665</v>
      </c>
      <c r="L252" s="241">
        <f>L251</f>
        <v>5815526.75</v>
      </c>
      <c r="M252" s="223">
        <f>M251</f>
        <v>1476023.7952852941</v>
      </c>
      <c r="N252" s="223">
        <f>N251</f>
        <v>122704.38426232031</v>
      </c>
      <c r="O252" s="223">
        <f>O251</f>
        <v>928117.2333333334</v>
      </c>
      <c r="P252" s="223">
        <f>P251</f>
        <v>300794.16666666669</v>
      </c>
      <c r="Q252" s="223">
        <f>Q251</f>
        <v>41000</v>
      </c>
      <c r="R252" s="223">
        <f>R251</f>
        <v>41000</v>
      </c>
      <c r="S252" s="223">
        <f>S251</f>
        <v>41000</v>
      </c>
      <c r="T252" s="222">
        <f>+T18</f>
        <v>12615.384615384615</v>
      </c>
      <c r="U252" s="239">
        <f>SUM(C252:T252)</f>
        <v>16166697.70290144</v>
      </c>
      <c r="V252" s="239">
        <f>S30-S18+T18</f>
        <v>41000</v>
      </c>
      <c r="W252" s="239">
        <f>V252+W240</f>
        <v>16166697.70290144</v>
      </c>
      <c r="X252" s="238">
        <f>AD252*AA252</f>
        <v>780176.76942349644</v>
      </c>
      <c r="Y252" s="237"/>
      <c r="Z252" s="236">
        <v>327568</v>
      </c>
      <c r="AA252" s="236">
        <v>327346</v>
      </c>
      <c r="AB252" s="293">
        <f>W252/Z252</f>
        <v>49.353714962699165</v>
      </c>
      <c r="AC252" s="297">
        <f>AC251</f>
        <v>50.321273922371546</v>
      </c>
      <c r="AD252" s="294">
        <f>AC252-$AC$188</f>
        <v>2.3833398588145158</v>
      </c>
    </row>
    <row r="253" spans="1:30" x14ac:dyDescent="0.25">
      <c r="A253" s="244">
        <f>A252</f>
        <v>2025</v>
      </c>
      <c r="B253" s="243" t="s">
        <v>313</v>
      </c>
      <c r="C253" s="223">
        <f>C252</f>
        <v>0</v>
      </c>
      <c r="D253" s="242">
        <f>D252</f>
        <v>0</v>
      </c>
      <c r="E253" s="223">
        <f>E252</f>
        <v>0</v>
      </c>
      <c r="F253" s="223">
        <f>F252</f>
        <v>766036.11108520592</v>
      </c>
      <c r="G253" s="223">
        <f>G252</f>
        <v>494224.15152227267</v>
      </c>
      <c r="H253" s="223">
        <f>H252</f>
        <v>457764.2301084827</v>
      </c>
      <c r="I253" s="223">
        <f>I252</f>
        <v>1118998.2460224808</v>
      </c>
      <c r="J253" s="241">
        <f>J252</f>
        <v>1645011.3333333333</v>
      </c>
      <c r="K253" s="241">
        <f>K252</f>
        <v>2905881.9166666665</v>
      </c>
      <c r="L253" s="241">
        <f>L252</f>
        <v>5815526.75</v>
      </c>
      <c r="M253" s="223">
        <f>M252</f>
        <v>1476023.7952852941</v>
      </c>
      <c r="N253" s="223">
        <f>N252</f>
        <v>122704.38426232031</v>
      </c>
      <c r="O253" s="223">
        <f>O252</f>
        <v>928117.2333333334</v>
      </c>
      <c r="P253" s="223">
        <f>P252</f>
        <v>300794.16666666669</v>
      </c>
      <c r="Q253" s="223">
        <f>Q252</f>
        <v>41000</v>
      </c>
      <c r="R253" s="223">
        <f>R252</f>
        <v>41000</v>
      </c>
      <c r="S253" s="223">
        <f>S252</f>
        <v>41000</v>
      </c>
      <c r="T253" s="222">
        <f>+T19</f>
        <v>15769.23076923077</v>
      </c>
      <c r="U253" s="239">
        <f>SUM(C253:T253)</f>
        <v>16169851.549055286</v>
      </c>
      <c r="V253" s="239">
        <f>S31-S19+T19</f>
        <v>41000</v>
      </c>
      <c r="W253" s="239">
        <f>V253+W241</f>
        <v>16169851.549055288</v>
      </c>
      <c r="X253" s="238">
        <f>AD253*AA253</f>
        <v>780529.50372260099</v>
      </c>
      <c r="Y253" s="237"/>
      <c r="Z253" s="236">
        <v>327797</v>
      </c>
      <c r="AA253" s="236">
        <v>327494</v>
      </c>
      <c r="AB253" s="293">
        <f>W253/Z253</f>
        <v>49.328857643771258</v>
      </c>
      <c r="AC253" s="297">
        <f>AC252</f>
        <v>50.321273922371546</v>
      </c>
      <c r="AD253" s="294">
        <f>AC253-$AC$188</f>
        <v>2.3833398588145158</v>
      </c>
    </row>
    <row r="254" spans="1:30" x14ac:dyDescent="0.25">
      <c r="A254" s="244">
        <f>A253</f>
        <v>2025</v>
      </c>
      <c r="B254" s="243" t="s">
        <v>312</v>
      </c>
      <c r="C254" s="223">
        <f>C253</f>
        <v>0</v>
      </c>
      <c r="D254" s="242">
        <f>D253</f>
        <v>0</v>
      </c>
      <c r="E254" s="223">
        <f>E253</f>
        <v>0</v>
      </c>
      <c r="F254" s="223">
        <f>F253</f>
        <v>766036.11108520592</v>
      </c>
      <c r="G254" s="223">
        <f>G253</f>
        <v>494224.15152227267</v>
      </c>
      <c r="H254" s="223">
        <f>H253</f>
        <v>457764.2301084827</v>
      </c>
      <c r="I254" s="223">
        <f>I253</f>
        <v>1118998.2460224808</v>
      </c>
      <c r="J254" s="241">
        <f>J253</f>
        <v>1645011.3333333333</v>
      </c>
      <c r="K254" s="241">
        <f>K253</f>
        <v>2905881.9166666665</v>
      </c>
      <c r="L254" s="241">
        <f>L253</f>
        <v>5815526.75</v>
      </c>
      <c r="M254" s="223">
        <f>M253</f>
        <v>1476023.7952852941</v>
      </c>
      <c r="N254" s="223">
        <f>N253</f>
        <v>122704.38426232031</v>
      </c>
      <c r="O254" s="223">
        <f>O253</f>
        <v>928117.2333333334</v>
      </c>
      <c r="P254" s="223">
        <f>P253</f>
        <v>300794.16666666669</v>
      </c>
      <c r="Q254" s="223">
        <f>Q253</f>
        <v>41000</v>
      </c>
      <c r="R254" s="223">
        <f>R253</f>
        <v>41000</v>
      </c>
      <c r="S254" s="223">
        <f>S253</f>
        <v>41000</v>
      </c>
      <c r="T254" s="222">
        <f>+T20</f>
        <v>18923.076923076922</v>
      </c>
      <c r="U254" s="239">
        <f>SUM(C254:T254)</f>
        <v>16173005.395209132</v>
      </c>
      <c r="V254" s="239">
        <f>S32-S20+T20</f>
        <v>41000</v>
      </c>
      <c r="W254" s="239">
        <f>V254+W242</f>
        <v>16173005.395209132</v>
      </c>
      <c r="X254" s="238">
        <f>AD254*AA254</f>
        <v>781151.55542575161</v>
      </c>
      <c r="Y254" s="237"/>
      <c r="Z254" s="236">
        <v>328027</v>
      </c>
      <c r="AA254" s="236">
        <v>327755</v>
      </c>
      <c r="AB254" s="293">
        <f>W254/Z254</f>
        <v>49.303884726589985</v>
      </c>
      <c r="AC254" s="297">
        <f>AC253</f>
        <v>50.321273922371546</v>
      </c>
      <c r="AD254" s="294">
        <f>AC254-$AC$188</f>
        <v>2.3833398588145158</v>
      </c>
    </row>
    <row r="255" spans="1:30" x14ac:dyDescent="0.25">
      <c r="A255" s="244">
        <f>A254</f>
        <v>2025</v>
      </c>
      <c r="B255" s="243" t="s">
        <v>311</v>
      </c>
      <c r="C255" s="223">
        <f>C254</f>
        <v>0</v>
      </c>
      <c r="D255" s="242">
        <f>D254</f>
        <v>0</v>
      </c>
      <c r="E255" s="223">
        <f>E254</f>
        <v>0</v>
      </c>
      <c r="F255" s="223">
        <f>F254</f>
        <v>766036.11108520592</v>
      </c>
      <c r="G255" s="223">
        <f>G254</f>
        <v>494224.15152227267</v>
      </c>
      <c r="H255" s="223">
        <f>H254</f>
        <v>457764.2301084827</v>
      </c>
      <c r="I255" s="223">
        <f>I254</f>
        <v>1118998.2460224808</v>
      </c>
      <c r="J255" s="241">
        <f>J254</f>
        <v>1645011.3333333333</v>
      </c>
      <c r="K255" s="241">
        <f>K254</f>
        <v>2905881.9166666665</v>
      </c>
      <c r="L255" s="241">
        <f>L254</f>
        <v>5815526.75</v>
      </c>
      <c r="M255" s="223">
        <f>M254</f>
        <v>1476023.7952852941</v>
      </c>
      <c r="N255" s="223">
        <f>N254</f>
        <v>122704.38426232031</v>
      </c>
      <c r="O255" s="223">
        <f>O254</f>
        <v>928117.2333333334</v>
      </c>
      <c r="P255" s="223">
        <f>P254</f>
        <v>300794.16666666669</v>
      </c>
      <c r="Q255" s="223">
        <f>Q254</f>
        <v>41000</v>
      </c>
      <c r="R255" s="223">
        <f>R254</f>
        <v>41000</v>
      </c>
      <c r="S255" s="223">
        <f>S254</f>
        <v>41000</v>
      </c>
      <c r="T255" s="222">
        <f>+T21</f>
        <v>22076.923076923078</v>
      </c>
      <c r="U255" s="239">
        <f>SUM(C255:T255)</f>
        <v>16176159.24136298</v>
      </c>
      <c r="V255" s="239">
        <f>S33-S21+T21</f>
        <v>41000</v>
      </c>
      <c r="W255" s="239">
        <f>V255+W243</f>
        <v>16176159.241362978</v>
      </c>
      <c r="X255" s="238">
        <f>AD255*AA255</f>
        <v>781487.60634584446</v>
      </c>
      <c r="Y255" s="237"/>
      <c r="Z255" s="236">
        <v>328255</v>
      </c>
      <c r="AA255" s="236">
        <v>327896</v>
      </c>
      <c r="AB255" s="293">
        <f>W255/Z255</f>
        <v>49.279247052940484</v>
      </c>
      <c r="AC255" s="297">
        <f>AC254</f>
        <v>50.321273922371546</v>
      </c>
      <c r="AD255" s="294">
        <f>AC255-$AC$188</f>
        <v>2.3833398588145158</v>
      </c>
    </row>
    <row r="256" spans="1:30" x14ac:dyDescent="0.25">
      <c r="A256" s="244">
        <f>A255</f>
        <v>2025</v>
      </c>
      <c r="B256" s="243" t="s">
        <v>310</v>
      </c>
      <c r="C256" s="223">
        <f>C255</f>
        <v>0</v>
      </c>
      <c r="D256" s="242">
        <f>D255</f>
        <v>0</v>
      </c>
      <c r="E256" s="223">
        <f>E255</f>
        <v>0</v>
      </c>
      <c r="F256" s="223">
        <f>F255</f>
        <v>766036.11108520592</v>
      </c>
      <c r="G256" s="223">
        <f>G255</f>
        <v>494224.15152227267</v>
      </c>
      <c r="H256" s="223">
        <f>H255</f>
        <v>457764.2301084827</v>
      </c>
      <c r="I256" s="223">
        <f>I255</f>
        <v>1118998.2460224808</v>
      </c>
      <c r="J256" s="241">
        <f>J255</f>
        <v>1645011.3333333333</v>
      </c>
      <c r="K256" s="241">
        <f>K255</f>
        <v>2905881.9166666665</v>
      </c>
      <c r="L256" s="241">
        <f>L255</f>
        <v>5815526.75</v>
      </c>
      <c r="M256" s="223">
        <f>M255</f>
        <v>1476023.7952852941</v>
      </c>
      <c r="N256" s="223">
        <f>N255</f>
        <v>122704.38426232031</v>
      </c>
      <c r="O256" s="223">
        <f>O255</f>
        <v>928117.2333333334</v>
      </c>
      <c r="P256" s="223">
        <f>P255</f>
        <v>300794.16666666669</v>
      </c>
      <c r="Q256" s="223">
        <f>Q255</f>
        <v>41000</v>
      </c>
      <c r="R256" s="223">
        <f>R255</f>
        <v>41000</v>
      </c>
      <c r="S256" s="223">
        <f>S255</f>
        <v>41000</v>
      </c>
      <c r="T256" s="222">
        <f>+T22</f>
        <v>25230.76923076923</v>
      </c>
      <c r="U256" s="239">
        <f>SUM(C256:T256)</f>
        <v>16179313.087516826</v>
      </c>
      <c r="V256" s="239">
        <f>S34-S22+T22</f>
        <v>41000</v>
      </c>
      <c r="W256" s="239">
        <f>V256+W244</f>
        <v>16179313.087516828</v>
      </c>
      <c r="X256" s="238">
        <f>AD256*AA256</f>
        <v>782026.2411539366</v>
      </c>
      <c r="Y256" s="237"/>
      <c r="Z256" s="236">
        <v>328481</v>
      </c>
      <c r="AA256" s="236">
        <v>328122</v>
      </c>
      <c r="AB256" s="293">
        <f>W256/Z256</f>
        <v>49.254943474711865</v>
      </c>
      <c r="AC256" s="297">
        <f>AC255</f>
        <v>50.321273922371546</v>
      </c>
      <c r="AD256" s="294">
        <f>AC256-$AC$188</f>
        <v>2.3833398588145158</v>
      </c>
    </row>
    <row r="257" spans="1:30" x14ac:dyDescent="0.25">
      <c r="A257" s="244">
        <f>A256</f>
        <v>2025</v>
      </c>
      <c r="B257" s="243" t="s">
        <v>309</v>
      </c>
      <c r="C257" s="223">
        <f>C256</f>
        <v>0</v>
      </c>
      <c r="D257" s="242">
        <f>D256</f>
        <v>0</v>
      </c>
      <c r="E257" s="223">
        <f>E256</f>
        <v>0</v>
      </c>
      <c r="F257" s="223">
        <f>F256</f>
        <v>766036.11108520592</v>
      </c>
      <c r="G257" s="223">
        <f>G256</f>
        <v>494224.15152227267</v>
      </c>
      <c r="H257" s="223">
        <f>H256</f>
        <v>457764.2301084827</v>
      </c>
      <c r="I257" s="223">
        <f>I256</f>
        <v>1118998.2460224808</v>
      </c>
      <c r="J257" s="241">
        <f>J256</f>
        <v>1645011.3333333333</v>
      </c>
      <c r="K257" s="241">
        <f>K256</f>
        <v>2905881.9166666665</v>
      </c>
      <c r="L257" s="241">
        <f>L256</f>
        <v>5815526.75</v>
      </c>
      <c r="M257" s="223">
        <f>M256</f>
        <v>1476023.7952852941</v>
      </c>
      <c r="N257" s="223">
        <f>N256</f>
        <v>122704.38426232031</v>
      </c>
      <c r="O257" s="223">
        <f>O256</f>
        <v>928117.2333333334</v>
      </c>
      <c r="P257" s="223">
        <f>P256</f>
        <v>300794.16666666669</v>
      </c>
      <c r="Q257" s="223">
        <f>Q256</f>
        <v>41000</v>
      </c>
      <c r="R257" s="223">
        <f>R256</f>
        <v>41000</v>
      </c>
      <c r="S257" s="223">
        <f>S256</f>
        <v>41000</v>
      </c>
      <c r="T257" s="222">
        <f>+T23</f>
        <v>28384.615384615383</v>
      </c>
      <c r="U257" s="239">
        <f>SUM(C257:T257)</f>
        <v>16182466.933670672</v>
      </c>
      <c r="V257" s="239">
        <f>S35-S23+T23</f>
        <v>41000</v>
      </c>
      <c r="W257" s="239">
        <f>V257+W245</f>
        <v>16182466.933670672</v>
      </c>
      <c r="X257" s="238">
        <f>AD257*AA257</f>
        <v>782676.89293539291</v>
      </c>
      <c r="Y257" s="237"/>
      <c r="Z257" s="236">
        <v>328708</v>
      </c>
      <c r="AA257" s="236">
        <v>328395</v>
      </c>
      <c r="AB257" s="293">
        <f>W257/Z257</f>
        <v>49.230523545732602</v>
      </c>
      <c r="AC257" s="297">
        <f>AC256</f>
        <v>50.321273922371546</v>
      </c>
      <c r="AD257" s="294">
        <f>AC257-$AC$188</f>
        <v>2.3833398588145158</v>
      </c>
    </row>
    <row r="258" spans="1:30" x14ac:dyDescent="0.25">
      <c r="A258" s="244">
        <f>A257</f>
        <v>2025</v>
      </c>
      <c r="B258" s="243" t="s">
        <v>308</v>
      </c>
      <c r="C258" s="223">
        <f>C257</f>
        <v>0</v>
      </c>
      <c r="D258" s="242">
        <f>D257</f>
        <v>0</v>
      </c>
      <c r="E258" s="223">
        <f>E257</f>
        <v>0</v>
      </c>
      <c r="F258" s="223">
        <f>F257</f>
        <v>766036.11108520592</v>
      </c>
      <c r="G258" s="223">
        <f>G257</f>
        <v>494224.15152227267</v>
      </c>
      <c r="H258" s="223">
        <f>H257</f>
        <v>457764.2301084827</v>
      </c>
      <c r="I258" s="223">
        <f>I257</f>
        <v>1118998.2460224808</v>
      </c>
      <c r="J258" s="241">
        <f>J257</f>
        <v>1645011.3333333333</v>
      </c>
      <c r="K258" s="241">
        <f>K257</f>
        <v>2905881.9166666665</v>
      </c>
      <c r="L258" s="241">
        <f>L257</f>
        <v>5815526.75</v>
      </c>
      <c r="M258" s="223">
        <f>M257</f>
        <v>1476023.7952852941</v>
      </c>
      <c r="N258" s="223">
        <f>N257</f>
        <v>122704.38426232031</v>
      </c>
      <c r="O258" s="223">
        <f>O257</f>
        <v>928117.2333333334</v>
      </c>
      <c r="P258" s="223">
        <f>P257</f>
        <v>300794.16666666669</v>
      </c>
      <c r="Q258" s="223">
        <f>Q257</f>
        <v>41000</v>
      </c>
      <c r="R258" s="223">
        <f>R257</f>
        <v>41000</v>
      </c>
      <c r="S258" s="223">
        <f>S257</f>
        <v>41000</v>
      </c>
      <c r="T258" s="222">
        <f>+T24</f>
        <v>31538.461538461539</v>
      </c>
      <c r="U258" s="239">
        <f>SUM(C258:T258)</f>
        <v>16185620.779824518</v>
      </c>
      <c r="V258" s="239">
        <f>S36-S24+T24</f>
        <v>41000</v>
      </c>
      <c r="W258" s="239">
        <f>V258+W246</f>
        <v>16185620.779824518</v>
      </c>
      <c r="X258" s="238">
        <f>AD258*AA258</f>
        <v>783584.9454216013</v>
      </c>
      <c r="Y258" s="237"/>
      <c r="Z258" s="236">
        <v>328933</v>
      </c>
      <c r="AA258" s="236">
        <v>328776</v>
      </c>
      <c r="AB258" s="293">
        <f>W258/Z258</f>
        <v>49.206436507813194</v>
      </c>
      <c r="AC258" s="297">
        <f>AC257</f>
        <v>50.321273922371546</v>
      </c>
      <c r="AD258" s="294">
        <f>AC258-$AC$188</f>
        <v>2.3833398588145158</v>
      </c>
    </row>
    <row r="259" spans="1:30" x14ac:dyDescent="0.25">
      <c r="A259" s="244">
        <f>A258</f>
        <v>2025</v>
      </c>
      <c r="B259" s="243" t="s">
        <v>307</v>
      </c>
      <c r="C259" s="223">
        <f>C258</f>
        <v>0</v>
      </c>
      <c r="D259" s="242">
        <f>D258</f>
        <v>0</v>
      </c>
      <c r="E259" s="223">
        <f>E258</f>
        <v>0</v>
      </c>
      <c r="F259" s="223">
        <f>F258</f>
        <v>766036.11108520592</v>
      </c>
      <c r="G259" s="223">
        <f>G258</f>
        <v>494224.15152227267</v>
      </c>
      <c r="H259" s="223">
        <f>H258</f>
        <v>457764.2301084827</v>
      </c>
      <c r="I259" s="223">
        <f>I258</f>
        <v>1118998.2460224808</v>
      </c>
      <c r="J259" s="241">
        <f>J258</f>
        <v>1645011.3333333333</v>
      </c>
      <c r="K259" s="241">
        <f>K258</f>
        <v>2905881.9166666665</v>
      </c>
      <c r="L259" s="241">
        <f>L258</f>
        <v>5815526.75</v>
      </c>
      <c r="M259" s="223">
        <f>M258</f>
        <v>1476023.7952852941</v>
      </c>
      <c r="N259" s="223">
        <f>N258</f>
        <v>122704.38426232031</v>
      </c>
      <c r="O259" s="223">
        <f>O258</f>
        <v>928117.2333333334</v>
      </c>
      <c r="P259" s="223">
        <f>P258</f>
        <v>300794.16666666669</v>
      </c>
      <c r="Q259" s="223">
        <f>Q258</f>
        <v>41000</v>
      </c>
      <c r="R259" s="223">
        <f>R258</f>
        <v>41000</v>
      </c>
      <c r="S259" s="223">
        <f>S258</f>
        <v>41000</v>
      </c>
      <c r="T259" s="222">
        <f>+T25</f>
        <v>34692.307692307695</v>
      </c>
      <c r="U259" s="239">
        <f>SUM(C259:T259)</f>
        <v>16188774.625978364</v>
      </c>
      <c r="V259" s="239">
        <f>S37-S25+T25</f>
        <v>41000</v>
      </c>
      <c r="W259" s="239">
        <f>V259+W247</f>
        <v>16188774.625978366</v>
      </c>
      <c r="X259" s="238">
        <f>AD259*AA259</f>
        <v>784476.31452879787</v>
      </c>
      <c r="Y259" s="237"/>
      <c r="Z259" s="236">
        <v>329157</v>
      </c>
      <c r="AA259" s="236">
        <v>329150</v>
      </c>
      <c r="AB259" s="293">
        <f>W259/Z259</f>
        <v>49.18253181909656</v>
      </c>
      <c r="AC259" s="297">
        <f>AC258</f>
        <v>50.321273922371546</v>
      </c>
      <c r="AD259" s="294">
        <f>AC259-$AC$188</f>
        <v>2.3833398588145158</v>
      </c>
    </row>
    <row r="260" spans="1:30" x14ac:dyDescent="0.25">
      <c r="A260" s="235">
        <f>A259</f>
        <v>2025</v>
      </c>
      <c r="B260" s="234" t="s">
        <v>306</v>
      </c>
      <c r="C260" s="178">
        <f>C259</f>
        <v>0</v>
      </c>
      <c r="D260" s="177">
        <f>D259</f>
        <v>0</v>
      </c>
      <c r="E260" s="178">
        <f>E259</f>
        <v>0</v>
      </c>
      <c r="F260" s="178">
        <f>F259</f>
        <v>766036.11108520592</v>
      </c>
      <c r="G260" s="178">
        <f>G259</f>
        <v>494224.15152227267</v>
      </c>
      <c r="H260" s="178">
        <f>H259</f>
        <v>457764.2301084827</v>
      </c>
      <c r="I260" s="178">
        <f>I259</f>
        <v>1118998.2460224808</v>
      </c>
      <c r="J260" s="233">
        <f>J259</f>
        <v>1645011.3333333333</v>
      </c>
      <c r="K260" s="233">
        <f>K259</f>
        <v>2905881.9166666665</v>
      </c>
      <c r="L260" s="233">
        <f>L259</f>
        <v>5815526.75</v>
      </c>
      <c r="M260" s="178">
        <f>M259</f>
        <v>1476023.7952852941</v>
      </c>
      <c r="N260" s="178">
        <f>N259</f>
        <v>122704.38426232031</v>
      </c>
      <c r="O260" s="178">
        <f>O259</f>
        <v>928117.2333333334</v>
      </c>
      <c r="P260" s="178">
        <f>P259</f>
        <v>300794.16666666669</v>
      </c>
      <c r="Q260" s="178">
        <f>Q259</f>
        <v>41000</v>
      </c>
      <c r="R260" s="178">
        <f>R259</f>
        <v>41000</v>
      </c>
      <c r="S260" s="178">
        <f>S259</f>
        <v>41000</v>
      </c>
      <c r="T260" s="220">
        <f>+T26</f>
        <v>37846.153846153844</v>
      </c>
      <c r="U260" s="231">
        <f>SUM(C260:T260)</f>
        <v>16191928.47213221</v>
      </c>
      <c r="V260" s="231">
        <f>S38-S26+T26</f>
        <v>41000</v>
      </c>
      <c r="W260" s="231">
        <f>V260+W248</f>
        <v>16191928.472132208</v>
      </c>
      <c r="X260" s="232">
        <f>AD260*AA260</f>
        <v>785134.11632983072</v>
      </c>
      <c r="Y260" s="231">
        <f>SUM(X249:X260)</f>
        <v>9380098.7656369954</v>
      </c>
      <c r="Z260" s="230">
        <v>329381</v>
      </c>
      <c r="AA260" s="230">
        <v>329426</v>
      </c>
      <c r="AB260" s="295">
        <f>W260/Z260</f>
        <v>49.158659643793079</v>
      </c>
      <c r="AC260" s="298">
        <f>AC259</f>
        <v>50.321273922371546</v>
      </c>
      <c r="AD260" s="296">
        <f>AC260-$AC$188</f>
        <v>2.3833398588145158</v>
      </c>
    </row>
    <row r="261" spans="1:30" x14ac:dyDescent="0.25">
      <c r="D261" s="229"/>
      <c r="E261" s="229"/>
      <c r="F261" s="229"/>
      <c r="G261" s="229"/>
      <c r="H261" s="229"/>
      <c r="I261" s="229"/>
      <c r="J261" s="229"/>
      <c r="K261" s="229"/>
      <c r="L261" s="229"/>
      <c r="M261" s="229"/>
      <c r="N261" s="229"/>
      <c r="O261" s="229"/>
      <c r="P261" s="229"/>
      <c r="Q261" s="229"/>
      <c r="R261" s="229"/>
      <c r="S261" s="229"/>
      <c r="T261" s="229"/>
    </row>
    <row r="262" spans="1:30" x14ac:dyDescent="0.25">
      <c r="A262" s="1" t="s">
        <v>305</v>
      </c>
      <c r="C262" s="228">
        <f>+C1</f>
        <v>2008</v>
      </c>
      <c r="D262" s="228">
        <f>+D1</f>
        <v>2009</v>
      </c>
      <c r="E262" s="228">
        <f>+E1</f>
        <v>2010</v>
      </c>
      <c r="F262" s="228">
        <f>+F1</f>
        <v>2011</v>
      </c>
      <c r="G262" s="228">
        <f>+G1</f>
        <v>2012</v>
      </c>
      <c r="H262" s="228">
        <f>+H1</f>
        <v>2013</v>
      </c>
      <c r="I262" s="228">
        <f>+I1</f>
        <v>2014</v>
      </c>
      <c r="J262" s="228">
        <f>+J1</f>
        <v>2015</v>
      </c>
      <c r="K262" s="228">
        <f>+K1</f>
        <v>2016</v>
      </c>
      <c r="L262" s="228">
        <f>+L1</f>
        <v>2017</v>
      </c>
      <c r="M262" s="228">
        <f>+M1</f>
        <v>2018</v>
      </c>
      <c r="N262" s="228">
        <f>+N1</f>
        <v>2019</v>
      </c>
      <c r="O262" s="228">
        <f>+O1</f>
        <v>2020</v>
      </c>
      <c r="P262" s="227">
        <f>+P1</f>
        <v>2021</v>
      </c>
      <c r="Q262" s="226">
        <f>+Q1</f>
        <v>2022</v>
      </c>
      <c r="R262" s="226">
        <f>+R1</f>
        <v>2023</v>
      </c>
      <c r="S262" s="226">
        <f>+S1</f>
        <v>2024</v>
      </c>
      <c r="T262" s="225">
        <f>+T1</f>
        <v>2025</v>
      </c>
      <c r="U262" s="224"/>
    </row>
    <row r="263" spans="1:30" x14ac:dyDescent="0.25">
      <c r="A263" t="s">
        <v>320</v>
      </c>
      <c r="C263" s="173"/>
      <c r="D263" s="173"/>
      <c r="E263" s="173"/>
      <c r="F263" s="173"/>
      <c r="G263" s="173"/>
      <c r="H263" s="173"/>
      <c r="I263" s="173"/>
      <c r="J263" s="173"/>
      <c r="K263" s="173"/>
      <c r="L263" s="173"/>
      <c r="M263" s="173"/>
      <c r="N263" s="173"/>
      <c r="O263" s="173"/>
      <c r="P263" s="221">
        <f>+$Y212/1000</f>
        <v>8477.8439915435756</v>
      </c>
      <c r="Q263" s="178">
        <f>+$Y224/1000</f>
        <v>9134.4646097679961</v>
      </c>
      <c r="R263" s="178">
        <f>+$Y236/1000</f>
        <v>9217.9696884012792</v>
      </c>
      <c r="S263" s="178">
        <f>+$Y248/1000</f>
        <v>9299.3226111420518</v>
      </c>
      <c r="T263" s="220">
        <f>+$Y260/1000</f>
        <v>9380.0987656369962</v>
      </c>
    </row>
  </sheetData>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263"/>
  <sheetViews>
    <sheetView workbookViewId="0">
      <pane xSplit="2" ySplit="1" topLeftCell="C240" activePane="bottomRight" state="frozen"/>
      <selection pane="topRight" activeCell="C1" sqref="C1"/>
      <selection pane="bottomLeft" activeCell="A2" sqref="A2"/>
      <selection pane="bottomRight" activeCell="E267" sqref="E267"/>
    </sheetView>
  </sheetViews>
  <sheetFormatPr defaultRowHeight="15" x14ac:dyDescent="0.25"/>
  <cols>
    <col min="1" max="1" width="20.7109375" bestFit="1" customWidth="1"/>
    <col min="2" max="2" width="9" customWidth="1"/>
    <col min="3" max="4" width="12" customWidth="1"/>
    <col min="5" max="17" width="12" style="219" customWidth="1"/>
    <col min="18" max="21" width="12.5703125" style="219" bestFit="1" customWidth="1"/>
    <col min="22" max="22" width="15.7109375" style="219" bestFit="1" customWidth="1"/>
    <col min="23" max="23" width="12.42578125" style="219" bestFit="1" customWidth="1"/>
    <col min="24" max="25" width="13.140625" style="219" customWidth="1"/>
  </cols>
  <sheetData>
    <row r="1" spans="1:25" x14ac:dyDescent="0.25">
      <c r="B1" t="s">
        <v>338</v>
      </c>
      <c r="C1" s="1">
        <v>2008</v>
      </c>
      <c r="D1" s="1">
        <f>C1+1</f>
        <v>2009</v>
      </c>
      <c r="E1" s="1">
        <f t="shared" ref="E1:T1" si="0">D1+1</f>
        <v>2010</v>
      </c>
      <c r="F1" s="1">
        <f t="shared" si="0"/>
        <v>2011</v>
      </c>
      <c r="G1" s="1">
        <f t="shared" si="0"/>
        <v>2012</v>
      </c>
      <c r="H1" s="1">
        <f t="shared" si="0"/>
        <v>2013</v>
      </c>
      <c r="I1" s="1">
        <f t="shared" si="0"/>
        <v>2014</v>
      </c>
      <c r="J1" s="1">
        <f t="shared" si="0"/>
        <v>2015</v>
      </c>
      <c r="K1" s="1">
        <f t="shared" si="0"/>
        <v>2016</v>
      </c>
      <c r="L1" s="1">
        <f t="shared" si="0"/>
        <v>2017</v>
      </c>
      <c r="M1" s="1">
        <f t="shared" si="0"/>
        <v>2018</v>
      </c>
      <c r="N1" s="1">
        <f t="shared" si="0"/>
        <v>2019</v>
      </c>
      <c r="O1" s="1">
        <f t="shared" si="0"/>
        <v>2020</v>
      </c>
      <c r="P1" s="1">
        <f t="shared" si="0"/>
        <v>2021</v>
      </c>
      <c r="Q1" s="1">
        <f t="shared" si="0"/>
        <v>2022</v>
      </c>
      <c r="R1" s="1">
        <f t="shared" si="0"/>
        <v>2023</v>
      </c>
      <c r="S1" s="1">
        <f t="shared" si="0"/>
        <v>2024</v>
      </c>
      <c r="T1" s="1">
        <f t="shared" si="0"/>
        <v>2025</v>
      </c>
    </row>
    <row r="2" spans="1:25" x14ac:dyDescent="0.25">
      <c r="A2" t="s">
        <v>337</v>
      </c>
      <c r="B2" t="s">
        <v>335</v>
      </c>
      <c r="C2" s="196">
        <v>0</v>
      </c>
      <c r="D2" s="196">
        <v>0</v>
      </c>
      <c r="E2" s="196">
        <v>0</v>
      </c>
      <c r="F2" s="196">
        <v>3979730</v>
      </c>
      <c r="G2" s="196">
        <v>3365166</v>
      </c>
      <c r="H2" s="196">
        <v>40594</v>
      </c>
      <c r="I2" s="196">
        <v>8627005</v>
      </c>
      <c r="J2" s="196">
        <v>2978306</v>
      </c>
      <c r="K2" s="196">
        <v>0</v>
      </c>
      <c r="L2" s="196">
        <v>442365</v>
      </c>
      <c r="M2" s="196">
        <v>7244331</v>
      </c>
      <c r="N2" s="196">
        <v>8151907</v>
      </c>
      <c r="O2" s="281">
        <f>+'[1]New CDM By Rate Class'!B46</f>
        <v>19563972.273896154</v>
      </c>
      <c r="P2" s="281">
        <f>+'[1]New CDM By Rate Class'!C46</f>
        <v>4384470.4006258743</v>
      </c>
      <c r="Q2" s="281">
        <f>+'[1]New CDM By Rate Class'!D46</f>
        <v>4384470.4006258743</v>
      </c>
      <c r="R2" s="281">
        <f>+'[1]New CDM By Rate Class'!E46</f>
        <v>4384470.4006258743</v>
      </c>
      <c r="S2" s="281">
        <f>+'[1]New CDM By Rate Class'!F46</f>
        <v>4384470.4006258743</v>
      </c>
      <c r="T2" s="281">
        <f>+'[1]New CDM By Rate Class'!G46</f>
        <v>4384470.4006258743</v>
      </c>
    </row>
    <row r="3" spans="1:25" x14ac:dyDescent="0.25">
      <c r="A3" t="s">
        <v>336</v>
      </c>
      <c r="B3" t="s">
        <v>335</v>
      </c>
      <c r="C3" s="85">
        <f>C2</f>
        <v>0</v>
      </c>
      <c r="D3" s="85">
        <f t="shared" ref="D3:T3" si="1">C3+D2</f>
        <v>0</v>
      </c>
      <c r="E3" s="85">
        <f t="shared" si="1"/>
        <v>0</v>
      </c>
      <c r="F3" s="85">
        <f t="shared" si="1"/>
        <v>3979730</v>
      </c>
      <c r="G3" s="85">
        <f t="shared" si="1"/>
        <v>7344896</v>
      </c>
      <c r="H3" s="85">
        <f t="shared" si="1"/>
        <v>7385490</v>
      </c>
      <c r="I3" s="85">
        <f t="shared" si="1"/>
        <v>16012495</v>
      </c>
      <c r="J3" s="85">
        <f t="shared" si="1"/>
        <v>18990801</v>
      </c>
      <c r="K3" s="85">
        <f t="shared" si="1"/>
        <v>18990801</v>
      </c>
      <c r="L3" s="85">
        <f t="shared" si="1"/>
        <v>19433166</v>
      </c>
      <c r="M3" s="85">
        <f t="shared" si="1"/>
        <v>26677497</v>
      </c>
      <c r="N3" s="85">
        <f t="shared" si="1"/>
        <v>34829404</v>
      </c>
      <c r="O3" s="85">
        <f t="shared" si="1"/>
        <v>54393376.273896158</v>
      </c>
      <c r="P3" s="85">
        <f t="shared" si="1"/>
        <v>58777846.674522035</v>
      </c>
      <c r="Q3" s="85">
        <f t="shared" si="1"/>
        <v>63162317.075147912</v>
      </c>
      <c r="R3" s="85">
        <f t="shared" si="1"/>
        <v>67546787.475773782</v>
      </c>
      <c r="S3" s="85">
        <f t="shared" si="1"/>
        <v>71931257.876399651</v>
      </c>
      <c r="T3" s="85">
        <f t="shared" si="1"/>
        <v>76315728.277025521</v>
      </c>
    </row>
    <row r="5" spans="1:25" x14ac:dyDescent="0.25">
      <c r="D5" s="85"/>
      <c r="E5" s="280"/>
      <c r="I5"/>
      <c r="J5"/>
      <c r="K5" s="85"/>
      <c r="L5" s="277"/>
      <c r="M5" s="85"/>
      <c r="N5" s="173"/>
      <c r="O5" s="173"/>
    </row>
    <row r="6" spans="1:25" x14ac:dyDescent="0.25">
      <c r="C6" s="228">
        <f>+C1</f>
        <v>2008</v>
      </c>
      <c r="D6" s="228">
        <f t="shared" ref="D6:T6" si="2">+D1</f>
        <v>2009</v>
      </c>
      <c r="E6" s="228">
        <f t="shared" si="2"/>
        <v>2010</v>
      </c>
      <c r="F6" s="228">
        <f t="shared" si="2"/>
        <v>2011</v>
      </c>
      <c r="G6" s="228">
        <f t="shared" si="2"/>
        <v>2012</v>
      </c>
      <c r="H6" s="228">
        <f t="shared" si="2"/>
        <v>2013</v>
      </c>
      <c r="I6" s="228">
        <f t="shared" si="2"/>
        <v>2014</v>
      </c>
      <c r="J6" s="228">
        <f t="shared" si="2"/>
        <v>2015</v>
      </c>
      <c r="K6" s="228">
        <f t="shared" si="2"/>
        <v>2016</v>
      </c>
      <c r="L6" s="228">
        <f t="shared" si="2"/>
        <v>2017</v>
      </c>
      <c r="M6" s="228">
        <f t="shared" si="2"/>
        <v>2018</v>
      </c>
      <c r="N6" s="228">
        <f t="shared" si="2"/>
        <v>2019</v>
      </c>
      <c r="O6" s="228">
        <f t="shared" si="2"/>
        <v>2020</v>
      </c>
      <c r="P6" s="228">
        <f t="shared" si="2"/>
        <v>2021</v>
      </c>
      <c r="Q6" s="228">
        <f t="shared" si="2"/>
        <v>2022</v>
      </c>
      <c r="R6" s="228">
        <f t="shared" si="2"/>
        <v>2023</v>
      </c>
      <c r="S6" s="228">
        <f t="shared" si="2"/>
        <v>2024</v>
      </c>
      <c r="T6" s="228">
        <f t="shared" si="2"/>
        <v>2025</v>
      </c>
    </row>
    <row r="7" spans="1:25" x14ac:dyDescent="0.25">
      <c r="B7" s="219" t="s">
        <v>334</v>
      </c>
      <c r="C7" s="85">
        <f t="shared" ref="C7:T7" si="3">HLOOKUP(C$6,$C$1:$T$2,2,FALSE)</f>
        <v>0</v>
      </c>
      <c r="D7" s="85">
        <f t="shared" si="3"/>
        <v>0</v>
      </c>
      <c r="E7" s="85">
        <f t="shared" si="3"/>
        <v>0</v>
      </c>
      <c r="F7" s="85">
        <f t="shared" si="3"/>
        <v>3979730</v>
      </c>
      <c r="G7" s="85">
        <f t="shared" si="3"/>
        <v>3365166</v>
      </c>
      <c r="H7" s="85">
        <f t="shared" si="3"/>
        <v>40594</v>
      </c>
      <c r="I7" s="85">
        <f t="shared" si="3"/>
        <v>8627005</v>
      </c>
      <c r="J7" s="85">
        <f t="shared" si="3"/>
        <v>2978306</v>
      </c>
      <c r="K7" s="85">
        <f t="shared" si="3"/>
        <v>0</v>
      </c>
      <c r="L7" s="85">
        <f t="shared" si="3"/>
        <v>442365</v>
      </c>
      <c r="M7" s="85">
        <f t="shared" si="3"/>
        <v>7244331</v>
      </c>
      <c r="N7" s="85">
        <f t="shared" si="3"/>
        <v>8151907</v>
      </c>
      <c r="O7" s="85">
        <f t="shared" si="3"/>
        <v>19563972.273896154</v>
      </c>
      <c r="P7" s="85">
        <f t="shared" si="3"/>
        <v>4384470.4006258743</v>
      </c>
      <c r="Q7" s="85">
        <f t="shared" si="3"/>
        <v>4384470.4006258743</v>
      </c>
      <c r="R7" s="85">
        <f t="shared" si="3"/>
        <v>4384470.4006258743</v>
      </c>
      <c r="S7" s="85">
        <f t="shared" si="3"/>
        <v>4384470.4006258743</v>
      </c>
      <c r="T7" s="85">
        <f t="shared" si="3"/>
        <v>4384470.4006258743</v>
      </c>
    </row>
    <row r="8" spans="1:25" x14ac:dyDescent="0.25">
      <c r="B8" t="s">
        <v>333</v>
      </c>
      <c r="C8" s="85">
        <f t="shared" ref="C8:G8" si="4">C7/2</f>
        <v>0</v>
      </c>
      <c r="D8" s="85">
        <f t="shared" si="4"/>
        <v>0</v>
      </c>
      <c r="E8" s="85">
        <f t="shared" si="4"/>
        <v>0</v>
      </c>
      <c r="F8" s="85">
        <f t="shared" si="4"/>
        <v>1989865</v>
      </c>
      <c r="G8" s="85">
        <f t="shared" si="4"/>
        <v>1682583</v>
      </c>
      <c r="H8" s="85">
        <f>H7/2</f>
        <v>20297</v>
      </c>
      <c r="I8" s="85">
        <f>I7/2</f>
        <v>4313502.5</v>
      </c>
      <c r="J8" s="85">
        <f t="shared" ref="J8:T8" si="5">J7/2</f>
        <v>1489153</v>
      </c>
      <c r="K8" s="85">
        <f t="shared" si="5"/>
        <v>0</v>
      </c>
      <c r="L8" s="85">
        <f t="shared" si="5"/>
        <v>221182.5</v>
      </c>
      <c r="M8" s="85">
        <f t="shared" si="5"/>
        <v>3622165.5</v>
      </c>
      <c r="N8" s="85">
        <f t="shared" si="5"/>
        <v>4075953.5</v>
      </c>
      <c r="O8" s="85">
        <f t="shared" si="5"/>
        <v>9781986.136948077</v>
      </c>
      <c r="P8" s="85">
        <f t="shared" si="5"/>
        <v>2192235.2003129371</v>
      </c>
      <c r="Q8" s="85">
        <f t="shared" si="5"/>
        <v>2192235.2003129371</v>
      </c>
      <c r="R8" s="85">
        <f t="shared" si="5"/>
        <v>2192235.2003129371</v>
      </c>
      <c r="S8" s="85">
        <f t="shared" si="5"/>
        <v>2192235.2003129371</v>
      </c>
      <c r="T8" s="85">
        <f t="shared" si="5"/>
        <v>2192235.2003129371</v>
      </c>
    </row>
    <row r="9" spans="1:25" x14ac:dyDescent="0.25">
      <c r="B9" s="219" t="s">
        <v>332</v>
      </c>
      <c r="C9" s="173">
        <f t="shared" ref="C9:G9" si="6">C$7/12</f>
        <v>0</v>
      </c>
      <c r="D9" s="173">
        <f t="shared" si="6"/>
        <v>0</v>
      </c>
      <c r="E9" s="173">
        <f t="shared" si="6"/>
        <v>0</v>
      </c>
      <c r="F9" s="173">
        <f t="shared" si="6"/>
        <v>331644.16666666669</v>
      </c>
      <c r="G9" s="173">
        <f t="shared" si="6"/>
        <v>280430.5</v>
      </c>
      <c r="H9" s="173">
        <f>H$7/12</f>
        <v>3382.8333333333335</v>
      </c>
      <c r="I9" s="173">
        <f>I$7/12</f>
        <v>718917.08333333337</v>
      </c>
      <c r="J9" s="173">
        <f t="shared" ref="J9:T9" si="7">J$7/12</f>
        <v>248192.16666666666</v>
      </c>
      <c r="K9" s="173">
        <f t="shared" si="7"/>
        <v>0</v>
      </c>
      <c r="L9" s="173">
        <f t="shared" si="7"/>
        <v>36863.75</v>
      </c>
      <c r="M9" s="173">
        <f t="shared" si="7"/>
        <v>603694.25</v>
      </c>
      <c r="N9" s="173">
        <f t="shared" si="7"/>
        <v>679325.58333333337</v>
      </c>
      <c r="O9" s="173">
        <f t="shared" si="7"/>
        <v>1630331.0228246795</v>
      </c>
      <c r="P9" s="173">
        <f t="shared" si="7"/>
        <v>365372.53338548954</v>
      </c>
      <c r="Q9" s="173">
        <f t="shared" si="7"/>
        <v>365372.53338548954</v>
      </c>
      <c r="R9" s="173">
        <f t="shared" si="7"/>
        <v>365372.53338548954</v>
      </c>
      <c r="S9" s="173">
        <f t="shared" si="7"/>
        <v>365372.53338548954</v>
      </c>
      <c r="T9" s="173">
        <f t="shared" si="7"/>
        <v>365372.53338548954</v>
      </c>
    </row>
    <row r="10" spans="1:25" x14ac:dyDescent="0.25">
      <c r="A10" t="s">
        <v>331</v>
      </c>
      <c r="B10" s="279">
        <f>1+2+3+4+5+6+7+8+9+10+11+12</f>
        <v>78</v>
      </c>
      <c r="C10" s="278">
        <f t="shared" ref="C10:G10" si="8">C8/$B$10</f>
        <v>0</v>
      </c>
      <c r="D10" s="278">
        <f t="shared" si="8"/>
        <v>0</v>
      </c>
      <c r="E10" s="278">
        <f t="shared" si="8"/>
        <v>0</v>
      </c>
      <c r="F10" s="278">
        <f t="shared" si="8"/>
        <v>25511.089743589742</v>
      </c>
      <c r="G10" s="278">
        <f t="shared" si="8"/>
        <v>21571.576923076922</v>
      </c>
      <c r="H10" s="278">
        <f>H8/$B$10</f>
        <v>260.21794871794873</v>
      </c>
      <c r="I10" s="278">
        <f>I8/$B$10</f>
        <v>55301.314102564102</v>
      </c>
      <c r="J10" s="278">
        <f t="shared" ref="J10:T10" si="9">J8/$B$10</f>
        <v>19091.705128205129</v>
      </c>
      <c r="K10" s="278">
        <f t="shared" si="9"/>
        <v>0</v>
      </c>
      <c r="L10" s="278">
        <f t="shared" si="9"/>
        <v>2835.6730769230771</v>
      </c>
      <c r="M10" s="278">
        <f t="shared" si="9"/>
        <v>46438.019230769234</v>
      </c>
      <c r="N10" s="278">
        <f t="shared" si="9"/>
        <v>52255.814102564102</v>
      </c>
      <c r="O10" s="278">
        <f t="shared" si="9"/>
        <v>125410.0786788215</v>
      </c>
      <c r="P10" s="278">
        <f t="shared" si="9"/>
        <v>28105.579491191504</v>
      </c>
      <c r="Q10" s="278">
        <f t="shared" si="9"/>
        <v>28105.579491191504</v>
      </c>
      <c r="R10" s="278">
        <f t="shared" si="9"/>
        <v>28105.579491191504</v>
      </c>
      <c r="S10" s="278">
        <f t="shared" si="9"/>
        <v>28105.579491191504</v>
      </c>
      <c r="T10" s="278">
        <f t="shared" si="9"/>
        <v>28105.579491191504</v>
      </c>
    </row>
    <row r="11" spans="1:25" x14ac:dyDescent="0.25">
      <c r="B11" s="173"/>
      <c r="I11" s="85"/>
      <c r="J11"/>
      <c r="K11" s="85"/>
      <c r="L11" s="277"/>
      <c r="M11" s="85"/>
      <c r="N11" s="173"/>
      <c r="O11" s="173"/>
      <c r="P11" s="85"/>
      <c r="Q11" s="85"/>
    </row>
    <row r="12" spans="1:25" x14ac:dyDescent="0.25">
      <c r="J12"/>
      <c r="K12" s="85"/>
      <c r="L12" s="277"/>
      <c r="M12" s="85"/>
      <c r="N12" s="173"/>
      <c r="O12" s="173"/>
    </row>
    <row r="13" spans="1:25" x14ac:dyDescent="0.25">
      <c r="J13"/>
      <c r="K13" s="85"/>
      <c r="L13" s="277"/>
      <c r="M13" s="85"/>
      <c r="N13" s="173"/>
      <c r="O13" s="173"/>
      <c r="P13" s="173"/>
      <c r="Q13" s="173"/>
    </row>
    <row r="14" spans="1:25" x14ac:dyDescent="0.25">
      <c r="B14" s="1" t="s">
        <v>330</v>
      </c>
      <c r="G14"/>
      <c r="I14"/>
      <c r="J14"/>
      <c r="K14" s="85"/>
      <c r="L14" s="277"/>
      <c r="M14" s="85"/>
      <c r="N14" s="173"/>
      <c r="O14" s="173"/>
      <c r="R14"/>
      <c r="S14"/>
      <c r="T14"/>
      <c r="U14"/>
      <c r="V14"/>
      <c r="W14"/>
      <c r="X14"/>
      <c r="Y14"/>
    </row>
    <row r="15" spans="1:25" x14ac:dyDescent="0.25">
      <c r="A15" s="256" t="s">
        <v>329</v>
      </c>
      <c r="B15" s="255">
        <v>1</v>
      </c>
      <c r="C15" s="254">
        <f t="shared" ref="C15:R26" si="10">C$10*$B15</f>
        <v>0</v>
      </c>
      <c r="D15" s="254">
        <f t="shared" si="10"/>
        <v>0</v>
      </c>
      <c r="E15" s="254">
        <f t="shared" si="10"/>
        <v>0</v>
      </c>
      <c r="F15" s="254">
        <f t="shared" si="10"/>
        <v>25511.089743589742</v>
      </c>
      <c r="G15" s="254">
        <f t="shared" si="10"/>
        <v>21571.576923076922</v>
      </c>
      <c r="H15" s="254">
        <f t="shared" si="10"/>
        <v>260.21794871794873</v>
      </c>
      <c r="I15" s="254">
        <f t="shared" si="10"/>
        <v>55301.314102564102</v>
      </c>
      <c r="J15" s="254">
        <f t="shared" si="10"/>
        <v>19091.705128205129</v>
      </c>
      <c r="K15" s="254">
        <f t="shared" si="10"/>
        <v>0</v>
      </c>
      <c r="L15" s="254">
        <f t="shared" si="10"/>
        <v>2835.6730769230771</v>
      </c>
      <c r="M15" s="254">
        <f t="shared" si="10"/>
        <v>46438.019230769234</v>
      </c>
      <c r="N15" s="254">
        <f t="shared" si="10"/>
        <v>52255.814102564102</v>
      </c>
      <c r="O15" s="254">
        <f t="shared" si="10"/>
        <v>125410.0786788215</v>
      </c>
      <c r="P15" s="254">
        <f t="shared" si="10"/>
        <v>28105.579491191504</v>
      </c>
      <c r="Q15" s="254">
        <f t="shared" si="10"/>
        <v>28105.579491191504</v>
      </c>
      <c r="R15" s="254">
        <f t="shared" si="10"/>
        <v>28105.579491191504</v>
      </c>
      <c r="S15" s="254">
        <f t="shared" ref="S15:T26" si="11">S$10*$B15</f>
        <v>28105.579491191504</v>
      </c>
      <c r="T15" s="276">
        <f t="shared" si="11"/>
        <v>28105.579491191504</v>
      </c>
      <c r="U15"/>
      <c r="V15"/>
      <c r="W15"/>
      <c r="X15"/>
      <c r="Y15"/>
    </row>
    <row r="16" spans="1:25" x14ac:dyDescent="0.25">
      <c r="A16" s="275"/>
      <c r="B16" s="243">
        <v>2</v>
      </c>
      <c r="C16" s="242">
        <f t="shared" si="10"/>
        <v>0</v>
      </c>
      <c r="D16" s="242">
        <f t="shared" si="10"/>
        <v>0</v>
      </c>
      <c r="E16" s="242">
        <f t="shared" si="10"/>
        <v>0</v>
      </c>
      <c r="F16" s="242">
        <f t="shared" si="10"/>
        <v>51022.179487179485</v>
      </c>
      <c r="G16" s="242">
        <f t="shared" si="10"/>
        <v>43143.153846153844</v>
      </c>
      <c r="H16" s="242">
        <f t="shared" si="10"/>
        <v>520.43589743589746</v>
      </c>
      <c r="I16" s="242">
        <f t="shared" si="10"/>
        <v>110602.6282051282</v>
      </c>
      <c r="J16" s="242">
        <f t="shared" si="10"/>
        <v>38183.410256410258</v>
      </c>
      <c r="K16" s="242">
        <f t="shared" si="10"/>
        <v>0</v>
      </c>
      <c r="L16" s="242">
        <f t="shared" si="10"/>
        <v>5671.3461538461543</v>
      </c>
      <c r="M16" s="242">
        <f t="shared" si="10"/>
        <v>92876.038461538468</v>
      </c>
      <c r="N16" s="242">
        <f t="shared" si="10"/>
        <v>104511.6282051282</v>
      </c>
      <c r="O16" s="242">
        <f t="shared" si="10"/>
        <v>250820.15735764301</v>
      </c>
      <c r="P16" s="242">
        <f t="shared" si="10"/>
        <v>56211.158982383007</v>
      </c>
      <c r="Q16" s="242">
        <f t="shared" si="10"/>
        <v>56211.158982383007</v>
      </c>
      <c r="R16" s="242">
        <f t="shared" si="10"/>
        <v>56211.158982383007</v>
      </c>
      <c r="S16" s="242">
        <f t="shared" si="11"/>
        <v>56211.158982383007</v>
      </c>
      <c r="T16" s="274">
        <f t="shared" si="11"/>
        <v>56211.158982383007</v>
      </c>
      <c r="U16"/>
      <c r="V16"/>
      <c r="W16"/>
      <c r="X16"/>
      <c r="Y16"/>
    </row>
    <row r="17" spans="1:25" x14ac:dyDescent="0.25">
      <c r="A17" s="275"/>
      <c r="B17" s="243">
        <v>3</v>
      </c>
      <c r="C17" s="242">
        <f t="shared" si="10"/>
        <v>0</v>
      </c>
      <c r="D17" s="242">
        <f t="shared" si="10"/>
        <v>0</v>
      </c>
      <c r="E17" s="242">
        <f t="shared" si="10"/>
        <v>0</v>
      </c>
      <c r="F17" s="242">
        <f t="shared" si="10"/>
        <v>76533.26923076922</v>
      </c>
      <c r="G17" s="242">
        <f t="shared" si="10"/>
        <v>64714.730769230766</v>
      </c>
      <c r="H17" s="242">
        <f t="shared" si="10"/>
        <v>780.65384615384619</v>
      </c>
      <c r="I17" s="242">
        <f t="shared" si="10"/>
        <v>165903.94230769231</v>
      </c>
      <c r="J17" s="242">
        <f t="shared" si="10"/>
        <v>57275.11538461539</v>
      </c>
      <c r="K17" s="242">
        <f t="shared" si="10"/>
        <v>0</v>
      </c>
      <c r="L17" s="242">
        <f t="shared" si="10"/>
        <v>8507.0192307692305</v>
      </c>
      <c r="M17" s="242">
        <f t="shared" si="10"/>
        <v>139314.05769230769</v>
      </c>
      <c r="N17" s="242">
        <f t="shared" si="10"/>
        <v>156767.44230769231</v>
      </c>
      <c r="O17" s="242">
        <f t="shared" si="10"/>
        <v>376230.23603646451</v>
      </c>
      <c r="P17" s="242">
        <f t="shared" si="10"/>
        <v>84316.738473574515</v>
      </c>
      <c r="Q17" s="242">
        <f t="shared" si="10"/>
        <v>84316.738473574515</v>
      </c>
      <c r="R17" s="242">
        <f t="shared" si="10"/>
        <v>84316.738473574515</v>
      </c>
      <c r="S17" s="242">
        <f t="shared" si="11"/>
        <v>84316.738473574515</v>
      </c>
      <c r="T17" s="274">
        <f t="shared" si="11"/>
        <v>84316.738473574515</v>
      </c>
      <c r="U17"/>
      <c r="V17"/>
      <c r="W17"/>
      <c r="X17"/>
      <c r="Y17"/>
    </row>
    <row r="18" spans="1:25" x14ac:dyDescent="0.25">
      <c r="A18" s="275"/>
      <c r="B18" s="243">
        <v>4</v>
      </c>
      <c r="C18" s="242">
        <f t="shared" si="10"/>
        <v>0</v>
      </c>
      <c r="D18" s="242">
        <f t="shared" si="10"/>
        <v>0</v>
      </c>
      <c r="E18" s="242">
        <f t="shared" si="10"/>
        <v>0</v>
      </c>
      <c r="F18" s="242">
        <f t="shared" si="10"/>
        <v>102044.35897435897</v>
      </c>
      <c r="G18" s="242">
        <f t="shared" si="10"/>
        <v>86286.307692307688</v>
      </c>
      <c r="H18" s="242">
        <f t="shared" si="10"/>
        <v>1040.8717948717949</v>
      </c>
      <c r="I18" s="242">
        <f t="shared" si="10"/>
        <v>221205.25641025641</v>
      </c>
      <c r="J18" s="242">
        <f t="shared" si="10"/>
        <v>76366.820512820515</v>
      </c>
      <c r="K18" s="242">
        <f t="shared" si="10"/>
        <v>0</v>
      </c>
      <c r="L18" s="242">
        <f t="shared" si="10"/>
        <v>11342.692307692309</v>
      </c>
      <c r="M18" s="242">
        <f t="shared" si="10"/>
        <v>185752.07692307694</v>
      </c>
      <c r="N18" s="242">
        <f t="shared" si="10"/>
        <v>209023.25641025641</v>
      </c>
      <c r="O18" s="242">
        <f t="shared" si="10"/>
        <v>501640.31471528602</v>
      </c>
      <c r="P18" s="242">
        <f t="shared" si="10"/>
        <v>112422.31796476601</v>
      </c>
      <c r="Q18" s="242">
        <f t="shared" si="10"/>
        <v>112422.31796476601</v>
      </c>
      <c r="R18" s="242">
        <f t="shared" si="10"/>
        <v>112422.31796476601</v>
      </c>
      <c r="S18" s="242">
        <f t="shared" si="11"/>
        <v>112422.31796476601</v>
      </c>
      <c r="T18" s="274">
        <f t="shared" si="11"/>
        <v>112422.31796476601</v>
      </c>
      <c r="U18"/>
      <c r="V18"/>
      <c r="W18"/>
      <c r="X18"/>
      <c r="Y18"/>
    </row>
    <row r="19" spans="1:25" x14ac:dyDescent="0.25">
      <c r="A19" s="275"/>
      <c r="B19" s="243">
        <v>5</v>
      </c>
      <c r="C19" s="242">
        <f t="shared" si="10"/>
        <v>0</v>
      </c>
      <c r="D19" s="242">
        <f t="shared" si="10"/>
        <v>0</v>
      </c>
      <c r="E19" s="242">
        <f t="shared" si="10"/>
        <v>0</v>
      </c>
      <c r="F19" s="242">
        <f t="shared" si="10"/>
        <v>127555.44871794872</v>
      </c>
      <c r="G19" s="242">
        <f t="shared" si="10"/>
        <v>107857.88461538461</v>
      </c>
      <c r="H19" s="242">
        <f t="shared" si="10"/>
        <v>1301.0897435897436</v>
      </c>
      <c r="I19" s="242">
        <f t="shared" si="10"/>
        <v>276506.5705128205</v>
      </c>
      <c r="J19" s="242">
        <f t="shared" si="10"/>
        <v>95458.525641025641</v>
      </c>
      <c r="K19" s="242">
        <f t="shared" si="10"/>
        <v>0</v>
      </c>
      <c r="L19" s="242">
        <f t="shared" si="10"/>
        <v>14178.365384615387</v>
      </c>
      <c r="M19" s="242">
        <f t="shared" si="10"/>
        <v>232190.09615384619</v>
      </c>
      <c r="N19" s="242">
        <f t="shared" si="10"/>
        <v>261279.0705128205</v>
      </c>
      <c r="O19" s="242">
        <f t="shared" si="10"/>
        <v>627050.39339410746</v>
      </c>
      <c r="P19" s="242">
        <f t="shared" si="10"/>
        <v>140527.89745595751</v>
      </c>
      <c r="Q19" s="242">
        <f t="shared" si="10"/>
        <v>140527.89745595751</v>
      </c>
      <c r="R19" s="242">
        <f t="shared" si="10"/>
        <v>140527.89745595751</v>
      </c>
      <c r="S19" s="242">
        <f t="shared" si="11"/>
        <v>140527.89745595751</v>
      </c>
      <c r="T19" s="274">
        <f t="shared" si="11"/>
        <v>140527.89745595751</v>
      </c>
      <c r="U19"/>
      <c r="V19"/>
      <c r="W19"/>
      <c r="X19"/>
      <c r="Y19"/>
    </row>
    <row r="20" spans="1:25" x14ac:dyDescent="0.25">
      <c r="A20" s="275"/>
      <c r="B20" s="243">
        <v>6</v>
      </c>
      <c r="C20" s="242">
        <f t="shared" si="10"/>
        <v>0</v>
      </c>
      <c r="D20" s="242">
        <f t="shared" si="10"/>
        <v>0</v>
      </c>
      <c r="E20" s="242">
        <f t="shared" si="10"/>
        <v>0</v>
      </c>
      <c r="F20" s="242">
        <f t="shared" si="10"/>
        <v>153066.53846153844</v>
      </c>
      <c r="G20" s="242">
        <f t="shared" si="10"/>
        <v>129429.46153846153</v>
      </c>
      <c r="H20" s="242">
        <f t="shared" si="10"/>
        <v>1561.3076923076924</v>
      </c>
      <c r="I20" s="242">
        <f t="shared" si="10"/>
        <v>331807.88461538462</v>
      </c>
      <c r="J20" s="242">
        <f t="shared" si="10"/>
        <v>114550.23076923078</v>
      </c>
      <c r="K20" s="242">
        <f t="shared" si="10"/>
        <v>0</v>
      </c>
      <c r="L20" s="242">
        <f t="shared" si="10"/>
        <v>17014.038461538461</v>
      </c>
      <c r="M20" s="242">
        <f t="shared" si="10"/>
        <v>278628.11538461538</v>
      </c>
      <c r="N20" s="242">
        <f t="shared" si="10"/>
        <v>313534.88461538462</v>
      </c>
      <c r="O20" s="242">
        <f t="shared" si="10"/>
        <v>752460.47207292903</v>
      </c>
      <c r="P20" s="242">
        <f t="shared" si="10"/>
        <v>168633.47694714903</v>
      </c>
      <c r="Q20" s="242">
        <f t="shared" si="10"/>
        <v>168633.47694714903</v>
      </c>
      <c r="R20" s="242">
        <f t="shared" si="10"/>
        <v>168633.47694714903</v>
      </c>
      <c r="S20" s="242">
        <f t="shared" si="11"/>
        <v>168633.47694714903</v>
      </c>
      <c r="T20" s="274">
        <f t="shared" si="11"/>
        <v>168633.47694714903</v>
      </c>
      <c r="U20"/>
      <c r="V20"/>
      <c r="W20"/>
      <c r="X20"/>
      <c r="Y20"/>
    </row>
    <row r="21" spans="1:25" x14ac:dyDescent="0.25">
      <c r="A21" s="275"/>
      <c r="B21" s="243">
        <v>7</v>
      </c>
      <c r="C21" s="242">
        <f t="shared" si="10"/>
        <v>0</v>
      </c>
      <c r="D21" s="242">
        <f t="shared" si="10"/>
        <v>0</v>
      </c>
      <c r="E21" s="242">
        <f t="shared" si="10"/>
        <v>0</v>
      </c>
      <c r="F21" s="242">
        <f t="shared" si="10"/>
        <v>178577.62820512819</v>
      </c>
      <c r="G21" s="242">
        <f t="shared" si="10"/>
        <v>151001.03846153844</v>
      </c>
      <c r="H21" s="242">
        <f t="shared" si="10"/>
        <v>1821.5256410256411</v>
      </c>
      <c r="I21" s="242">
        <f t="shared" si="10"/>
        <v>387109.19871794869</v>
      </c>
      <c r="J21" s="242">
        <f t="shared" si="10"/>
        <v>133641.93589743591</v>
      </c>
      <c r="K21" s="242">
        <f t="shared" si="10"/>
        <v>0</v>
      </c>
      <c r="L21" s="242">
        <f t="shared" si="10"/>
        <v>19849.711538461539</v>
      </c>
      <c r="M21" s="242">
        <f t="shared" si="10"/>
        <v>325066.13461538462</v>
      </c>
      <c r="N21" s="242">
        <f t="shared" si="10"/>
        <v>365790.69871794869</v>
      </c>
      <c r="O21" s="242">
        <f t="shared" si="10"/>
        <v>877870.55075175059</v>
      </c>
      <c r="P21" s="242">
        <f t="shared" si="10"/>
        <v>196739.05643834051</v>
      </c>
      <c r="Q21" s="242">
        <f t="shared" si="10"/>
        <v>196739.05643834051</v>
      </c>
      <c r="R21" s="242">
        <f t="shared" si="10"/>
        <v>196739.05643834051</v>
      </c>
      <c r="S21" s="242">
        <f t="shared" si="11"/>
        <v>196739.05643834051</v>
      </c>
      <c r="T21" s="274">
        <f t="shared" si="11"/>
        <v>196739.05643834051</v>
      </c>
      <c r="U21"/>
      <c r="V21"/>
      <c r="W21"/>
      <c r="X21"/>
      <c r="Y21"/>
    </row>
    <row r="22" spans="1:25" x14ac:dyDescent="0.25">
      <c r="A22" s="275"/>
      <c r="B22" s="243">
        <v>8</v>
      </c>
      <c r="C22" s="242">
        <f t="shared" si="10"/>
        <v>0</v>
      </c>
      <c r="D22" s="242">
        <f t="shared" si="10"/>
        <v>0</v>
      </c>
      <c r="E22" s="242">
        <f t="shared" si="10"/>
        <v>0</v>
      </c>
      <c r="F22" s="242">
        <f t="shared" si="10"/>
        <v>204088.71794871794</v>
      </c>
      <c r="G22" s="242">
        <f t="shared" si="10"/>
        <v>172572.61538461538</v>
      </c>
      <c r="H22" s="242">
        <f t="shared" si="10"/>
        <v>2081.7435897435898</v>
      </c>
      <c r="I22" s="242">
        <f t="shared" si="10"/>
        <v>442410.51282051281</v>
      </c>
      <c r="J22" s="242">
        <f t="shared" si="10"/>
        <v>152733.64102564103</v>
      </c>
      <c r="K22" s="242">
        <f t="shared" si="10"/>
        <v>0</v>
      </c>
      <c r="L22" s="242">
        <f t="shared" si="10"/>
        <v>22685.384615384617</v>
      </c>
      <c r="M22" s="242">
        <f t="shared" si="10"/>
        <v>371504.15384615387</v>
      </c>
      <c r="N22" s="242">
        <f t="shared" si="10"/>
        <v>418046.51282051281</v>
      </c>
      <c r="O22" s="242">
        <f t="shared" si="10"/>
        <v>1003280.629430572</v>
      </c>
      <c r="P22" s="242">
        <f t="shared" si="10"/>
        <v>224844.63592953203</v>
      </c>
      <c r="Q22" s="242">
        <f t="shared" si="10"/>
        <v>224844.63592953203</v>
      </c>
      <c r="R22" s="242">
        <f t="shared" si="10"/>
        <v>224844.63592953203</v>
      </c>
      <c r="S22" s="242">
        <f t="shared" si="11"/>
        <v>224844.63592953203</v>
      </c>
      <c r="T22" s="274">
        <f t="shared" si="11"/>
        <v>224844.63592953203</v>
      </c>
      <c r="U22"/>
      <c r="V22"/>
      <c r="W22"/>
      <c r="X22"/>
      <c r="Y22"/>
    </row>
    <row r="23" spans="1:25" x14ac:dyDescent="0.25">
      <c r="A23" s="275"/>
      <c r="B23" s="243">
        <v>9</v>
      </c>
      <c r="C23" s="242">
        <f t="shared" si="10"/>
        <v>0</v>
      </c>
      <c r="D23" s="242">
        <f t="shared" si="10"/>
        <v>0</v>
      </c>
      <c r="E23" s="242">
        <f t="shared" si="10"/>
        <v>0</v>
      </c>
      <c r="F23" s="242">
        <f t="shared" si="10"/>
        <v>229599.80769230769</v>
      </c>
      <c r="G23" s="242">
        <f t="shared" si="10"/>
        <v>194144.19230769231</v>
      </c>
      <c r="H23" s="242">
        <f t="shared" si="10"/>
        <v>2341.9615384615386</v>
      </c>
      <c r="I23" s="242">
        <f t="shared" si="10"/>
        <v>497711.82692307694</v>
      </c>
      <c r="J23" s="242">
        <f t="shared" si="10"/>
        <v>171825.34615384616</v>
      </c>
      <c r="K23" s="242">
        <f t="shared" si="10"/>
        <v>0</v>
      </c>
      <c r="L23" s="242">
        <f t="shared" si="10"/>
        <v>25521.057692307695</v>
      </c>
      <c r="M23" s="242">
        <f t="shared" si="10"/>
        <v>417942.17307692312</v>
      </c>
      <c r="N23" s="242">
        <f t="shared" si="10"/>
        <v>470302.32692307694</v>
      </c>
      <c r="O23" s="242">
        <f t="shared" si="10"/>
        <v>1128690.7081093935</v>
      </c>
      <c r="P23" s="242">
        <f t="shared" si="10"/>
        <v>252950.21542072354</v>
      </c>
      <c r="Q23" s="242">
        <f t="shared" si="10"/>
        <v>252950.21542072354</v>
      </c>
      <c r="R23" s="242">
        <f t="shared" si="10"/>
        <v>252950.21542072354</v>
      </c>
      <c r="S23" s="242">
        <f t="shared" si="11"/>
        <v>252950.21542072354</v>
      </c>
      <c r="T23" s="274">
        <f t="shared" si="11"/>
        <v>252950.21542072354</v>
      </c>
      <c r="U23"/>
      <c r="V23"/>
      <c r="W23"/>
      <c r="X23"/>
      <c r="Y23"/>
    </row>
    <row r="24" spans="1:25" x14ac:dyDescent="0.25">
      <c r="A24" s="275"/>
      <c r="B24" s="243">
        <v>10</v>
      </c>
      <c r="C24" s="242">
        <f t="shared" si="10"/>
        <v>0</v>
      </c>
      <c r="D24" s="242">
        <f t="shared" si="10"/>
        <v>0</v>
      </c>
      <c r="E24" s="242">
        <f t="shared" si="10"/>
        <v>0</v>
      </c>
      <c r="F24" s="242">
        <f t="shared" si="10"/>
        <v>255110.89743589744</v>
      </c>
      <c r="G24" s="242">
        <f t="shared" si="10"/>
        <v>215715.76923076922</v>
      </c>
      <c r="H24" s="242">
        <f t="shared" si="10"/>
        <v>2602.1794871794873</v>
      </c>
      <c r="I24" s="242">
        <f t="shared" si="10"/>
        <v>553013.141025641</v>
      </c>
      <c r="J24" s="242">
        <f t="shared" si="10"/>
        <v>190917.05128205128</v>
      </c>
      <c r="K24" s="242">
        <f t="shared" si="10"/>
        <v>0</v>
      </c>
      <c r="L24" s="242">
        <f t="shared" si="10"/>
        <v>28356.730769230773</v>
      </c>
      <c r="M24" s="242">
        <f t="shared" si="10"/>
        <v>464380.19230769237</v>
      </c>
      <c r="N24" s="242">
        <f t="shared" si="10"/>
        <v>522558.141025641</v>
      </c>
      <c r="O24" s="242">
        <f t="shared" si="10"/>
        <v>1254100.7867882149</v>
      </c>
      <c r="P24" s="242">
        <f t="shared" si="10"/>
        <v>281055.79491191503</v>
      </c>
      <c r="Q24" s="242">
        <f t="shared" si="10"/>
        <v>281055.79491191503</v>
      </c>
      <c r="R24" s="242">
        <f t="shared" si="10"/>
        <v>281055.79491191503</v>
      </c>
      <c r="S24" s="242">
        <f t="shared" si="11"/>
        <v>281055.79491191503</v>
      </c>
      <c r="T24" s="274">
        <f t="shared" si="11"/>
        <v>281055.79491191503</v>
      </c>
      <c r="U24"/>
      <c r="V24"/>
      <c r="W24"/>
      <c r="X24"/>
      <c r="Y24"/>
    </row>
    <row r="25" spans="1:25" x14ac:dyDescent="0.25">
      <c r="A25" s="275"/>
      <c r="B25" s="243">
        <v>11</v>
      </c>
      <c r="C25" s="242">
        <f t="shared" si="10"/>
        <v>0</v>
      </c>
      <c r="D25" s="242">
        <f t="shared" si="10"/>
        <v>0</v>
      </c>
      <c r="E25" s="242">
        <f t="shared" si="10"/>
        <v>0</v>
      </c>
      <c r="F25" s="242">
        <f t="shared" si="10"/>
        <v>280621.98717948719</v>
      </c>
      <c r="G25" s="242">
        <f t="shared" si="10"/>
        <v>237287.34615384613</v>
      </c>
      <c r="H25" s="242">
        <f t="shared" si="10"/>
        <v>2862.397435897436</v>
      </c>
      <c r="I25" s="242">
        <f t="shared" si="10"/>
        <v>608314.45512820513</v>
      </c>
      <c r="J25" s="242">
        <f t="shared" si="10"/>
        <v>210008.75641025641</v>
      </c>
      <c r="K25" s="242">
        <f t="shared" si="10"/>
        <v>0</v>
      </c>
      <c r="L25" s="242">
        <f t="shared" si="10"/>
        <v>31192.403846153848</v>
      </c>
      <c r="M25" s="242">
        <f t="shared" si="10"/>
        <v>510818.21153846156</v>
      </c>
      <c r="N25" s="242">
        <f t="shared" si="10"/>
        <v>574813.95512820513</v>
      </c>
      <c r="O25" s="242">
        <f t="shared" si="10"/>
        <v>1379510.8654670366</v>
      </c>
      <c r="P25" s="242">
        <f t="shared" si="10"/>
        <v>309161.37440310651</v>
      </c>
      <c r="Q25" s="242">
        <f t="shared" si="10"/>
        <v>309161.37440310651</v>
      </c>
      <c r="R25" s="242">
        <f t="shared" si="10"/>
        <v>309161.37440310651</v>
      </c>
      <c r="S25" s="242">
        <f t="shared" si="11"/>
        <v>309161.37440310651</v>
      </c>
      <c r="T25" s="274">
        <f t="shared" si="11"/>
        <v>309161.37440310651</v>
      </c>
      <c r="U25"/>
      <c r="V25"/>
      <c r="W25"/>
      <c r="X25"/>
      <c r="Y25"/>
    </row>
    <row r="26" spans="1:25" x14ac:dyDescent="0.25">
      <c r="A26" s="273"/>
      <c r="B26" s="234">
        <v>12</v>
      </c>
      <c r="C26" s="177">
        <f t="shared" si="10"/>
        <v>0</v>
      </c>
      <c r="D26" s="177">
        <f t="shared" si="10"/>
        <v>0</v>
      </c>
      <c r="E26" s="177">
        <f t="shared" si="10"/>
        <v>0</v>
      </c>
      <c r="F26" s="177">
        <f t="shared" si="10"/>
        <v>306133.07692307688</v>
      </c>
      <c r="G26" s="177">
        <f t="shared" si="10"/>
        <v>258858.92307692306</v>
      </c>
      <c r="H26" s="177">
        <f t="shared" si="10"/>
        <v>3122.6153846153848</v>
      </c>
      <c r="I26" s="177">
        <f t="shared" si="10"/>
        <v>663615.76923076925</v>
      </c>
      <c r="J26" s="177">
        <f t="shared" si="10"/>
        <v>229100.46153846156</v>
      </c>
      <c r="K26" s="177">
        <f t="shared" si="10"/>
        <v>0</v>
      </c>
      <c r="L26" s="177">
        <f t="shared" si="10"/>
        <v>34028.076923076922</v>
      </c>
      <c r="M26" s="177">
        <f t="shared" si="10"/>
        <v>557256.23076923075</v>
      </c>
      <c r="N26" s="177">
        <f t="shared" si="10"/>
        <v>627069.76923076925</v>
      </c>
      <c r="O26" s="177">
        <f t="shared" si="10"/>
        <v>1504920.9441458581</v>
      </c>
      <c r="P26" s="177">
        <f t="shared" si="10"/>
        <v>337266.95389429806</v>
      </c>
      <c r="Q26" s="177">
        <f t="shared" si="10"/>
        <v>337266.95389429806</v>
      </c>
      <c r="R26" s="177">
        <f t="shared" si="10"/>
        <v>337266.95389429806</v>
      </c>
      <c r="S26" s="177">
        <f t="shared" si="11"/>
        <v>337266.95389429806</v>
      </c>
      <c r="T26" s="272">
        <f t="shared" si="11"/>
        <v>337266.95389429806</v>
      </c>
      <c r="U26"/>
      <c r="V26"/>
      <c r="W26"/>
      <c r="X26"/>
      <c r="Y26"/>
    </row>
    <row r="27" spans="1:25" x14ac:dyDescent="0.25">
      <c r="A27" s="256" t="s">
        <v>328</v>
      </c>
      <c r="B27" s="255">
        <f t="shared" ref="B27:B38" si="12">B15</f>
        <v>1</v>
      </c>
      <c r="C27" s="254">
        <f t="shared" ref="C27:R38" si="13">+C$9</f>
        <v>0</v>
      </c>
      <c r="D27" s="254">
        <f t="shared" si="13"/>
        <v>0</v>
      </c>
      <c r="E27" s="254">
        <f t="shared" si="13"/>
        <v>0</v>
      </c>
      <c r="F27" s="254">
        <f t="shared" si="13"/>
        <v>331644.16666666669</v>
      </c>
      <c r="G27" s="254">
        <f t="shared" si="13"/>
        <v>280430.5</v>
      </c>
      <c r="H27" s="254">
        <f t="shared" si="13"/>
        <v>3382.8333333333335</v>
      </c>
      <c r="I27" s="254">
        <f t="shared" si="13"/>
        <v>718917.08333333337</v>
      </c>
      <c r="J27" s="254">
        <f t="shared" si="13"/>
        <v>248192.16666666666</v>
      </c>
      <c r="K27" s="254">
        <f t="shared" si="13"/>
        <v>0</v>
      </c>
      <c r="L27" s="254">
        <f t="shared" si="13"/>
        <v>36863.75</v>
      </c>
      <c r="M27" s="254">
        <f t="shared" si="13"/>
        <v>603694.25</v>
      </c>
      <c r="N27" s="254">
        <f t="shared" si="13"/>
        <v>679325.58333333337</v>
      </c>
      <c r="O27" s="254">
        <f t="shared" si="13"/>
        <v>1630331.0228246795</v>
      </c>
      <c r="P27" s="254">
        <f t="shared" si="13"/>
        <v>365372.53338548954</v>
      </c>
      <c r="Q27" s="254">
        <f t="shared" si="13"/>
        <v>365372.53338548954</v>
      </c>
      <c r="R27" s="254">
        <f t="shared" si="13"/>
        <v>365372.53338548954</v>
      </c>
      <c r="S27" s="254">
        <f t="shared" ref="S27:T38" si="14">+S$9</f>
        <v>365372.53338548954</v>
      </c>
      <c r="T27" s="276">
        <f t="shared" si="14"/>
        <v>365372.53338548954</v>
      </c>
      <c r="U27"/>
      <c r="V27"/>
      <c r="W27"/>
      <c r="X27"/>
      <c r="Y27"/>
    </row>
    <row r="28" spans="1:25" x14ac:dyDescent="0.25">
      <c r="A28" s="275"/>
      <c r="B28" s="243">
        <f t="shared" si="12"/>
        <v>2</v>
      </c>
      <c r="C28" s="242">
        <f t="shared" si="13"/>
        <v>0</v>
      </c>
      <c r="D28" s="242">
        <f t="shared" si="13"/>
        <v>0</v>
      </c>
      <c r="E28" s="242">
        <f t="shared" si="13"/>
        <v>0</v>
      </c>
      <c r="F28" s="242">
        <f t="shared" si="13"/>
        <v>331644.16666666669</v>
      </c>
      <c r="G28" s="242">
        <f t="shared" si="13"/>
        <v>280430.5</v>
      </c>
      <c r="H28" s="242">
        <f t="shared" si="13"/>
        <v>3382.8333333333335</v>
      </c>
      <c r="I28" s="242">
        <f t="shared" si="13"/>
        <v>718917.08333333337</v>
      </c>
      <c r="J28" s="242">
        <f t="shared" si="13"/>
        <v>248192.16666666666</v>
      </c>
      <c r="K28" s="242">
        <f t="shared" si="13"/>
        <v>0</v>
      </c>
      <c r="L28" s="242">
        <f t="shared" si="13"/>
        <v>36863.75</v>
      </c>
      <c r="M28" s="242">
        <f t="shared" si="13"/>
        <v>603694.25</v>
      </c>
      <c r="N28" s="242">
        <f t="shared" si="13"/>
        <v>679325.58333333337</v>
      </c>
      <c r="O28" s="242">
        <f t="shared" si="13"/>
        <v>1630331.0228246795</v>
      </c>
      <c r="P28" s="242">
        <f t="shared" si="13"/>
        <v>365372.53338548954</v>
      </c>
      <c r="Q28" s="242">
        <f t="shared" si="13"/>
        <v>365372.53338548954</v>
      </c>
      <c r="R28" s="242">
        <f t="shared" si="13"/>
        <v>365372.53338548954</v>
      </c>
      <c r="S28" s="242">
        <f t="shared" si="14"/>
        <v>365372.53338548954</v>
      </c>
      <c r="T28" s="274">
        <f t="shared" si="14"/>
        <v>365372.53338548954</v>
      </c>
      <c r="U28"/>
      <c r="V28"/>
      <c r="W28"/>
      <c r="X28"/>
      <c r="Y28"/>
    </row>
    <row r="29" spans="1:25" x14ac:dyDescent="0.25">
      <c r="A29" s="275"/>
      <c r="B29" s="243">
        <f t="shared" si="12"/>
        <v>3</v>
      </c>
      <c r="C29" s="242">
        <f t="shared" si="13"/>
        <v>0</v>
      </c>
      <c r="D29" s="242">
        <f t="shared" si="13"/>
        <v>0</v>
      </c>
      <c r="E29" s="242">
        <f t="shared" si="13"/>
        <v>0</v>
      </c>
      <c r="F29" s="242">
        <f t="shared" si="13"/>
        <v>331644.16666666669</v>
      </c>
      <c r="G29" s="242">
        <f t="shared" si="13"/>
        <v>280430.5</v>
      </c>
      <c r="H29" s="242">
        <f t="shared" si="13"/>
        <v>3382.8333333333335</v>
      </c>
      <c r="I29" s="242">
        <f t="shared" si="13"/>
        <v>718917.08333333337</v>
      </c>
      <c r="J29" s="242">
        <f t="shared" si="13"/>
        <v>248192.16666666666</v>
      </c>
      <c r="K29" s="242">
        <f t="shared" si="13"/>
        <v>0</v>
      </c>
      <c r="L29" s="242">
        <f t="shared" si="13"/>
        <v>36863.75</v>
      </c>
      <c r="M29" s="242">
        <f t="shared" si="13"/>
        <v>603694.25</v>
      </c>
      <c r="N29" s="242">
        <f t="shared" si="13"/>
        <v>679325.58333333337</v>
      </c>
      <c r="O29" s="242">
        <f t="shared" si="13"/>
        <v>1630331.0228246795</v>
      </c>
      <c r="P29" s="242">
        <f t="shared" si="13"/>
        <v>365372.53338548954</v>
      </c>
      <c r="Q29" s="242">
        <f t="shared" si="13"/>
        <v>365372.53338548954</v>
      </c>
      <c r="R29" s="242">
        <f t="shared" si="13"/>
        <v>365372.53338548954</v>
      </c>
      <c r="S29" s="242">
        <f t="shared" si="14"/>
        <v>365372.53338548954</v>
      </c>
      <c r="T29" s="274">
        <f t="shared" si="14"/>
        <v>365372.53338548954</v>
      </c>
      <c r="U29"/>
      <c r="V29"/>
      <c r="W29"/>
      <c r="X29"/>
      <c r="Y29"/>
    </row>
    <row r="30" spans="1:25" x14ac:dyDescent="0.25">
      <c r="A30" s="275"/>
      <c r="B30" s="243">
        <f t="shared" si="12"/>
        <v>4</v>
      </c>
      <c r="C30" s="242">
        <f t="shared" si="13"/>
        <v>0</v>
      </c>
      <c r="D30" s="242">
        <f t="shared" si="13"/>
        <v>0</v>
      </c>
      <c r="E30" s="242">
        <f t="shared" si="13"/>
        <v>0</v>
      </c>
      <c r="F30" s="242">
        <f t="shared" si="13"/>
        <v>331644.16666666669</v>
      </c>
      <c r="G30" s="242">
        <f t="shared" si="13"/>
        <v>280430.5</v>
      </c>
      <c r="H30" s="242">
        <f t="shared" si="13"/>
        <v>3382.8333333333335</v>
      </c>
      <c r="I30" s="242">
        <f t="shared" si="13"/>
        <v>718917.08333333337</v>
      </c>
      <c r="J30" s="242">
        <f t="shared" si="13"/>
        <v>248192.16666666666</v>
      </c>
      <c r="K30" s="242">
        <f t="shared" si="13"/>
        <v>0</v>
      </c>
      <c r="L30" s="242">
        <f t="shared" si="13"/>
        <v>36863.75</v>
      </c>
      <c r="M30" s="242">
        <f t="shared" si="13"/>
        <v>603694.25</v>
      </c>
      <c r="N30" s="242">
        <f t="shared" si="13"/>
        <v>679325.58333333337</v>
      </c>
      <c r="O30" s="242">
        <f t="shared" si="13"/>
        <v>1630331.0228246795</v>
      </c>
      <c r="P30" s="242">
        <f t="shared" si="13"/>
        <v>365372.53338548954</v>
      </c>
      <c r="Q30" s="242">
        <f t="shared" si="13"/>
        <v>365372.53338548954</v>
      </c>
      <c r="R30" s="242">
        <f t="shared" si="13"/>
        <v>365372.53338548954</v>
      </c>
      <c r="S30" s="242">
        <f t="shared" si="14"/>
        <v>365372.53338548954</v>
      </c>
      <c r="T30" s="274">
        <f t="shared" si="14"/>
        <v>365372.53338548954</v>
      </c>
      <c r="U30"/>
      <c r="V30"/>
      <c r="W30"/>
      <c r="X30"/>
      <c r="Y30"/>
    </row>
    <row r="31" spans="1:25" x14ac:dyDescent="0.25">
      <c r="A31" s="275"/>
      <c r="B31" s="243">
        <f t="shared" si="12"/>
        <v>5</v>
      </c>
      <c r="C31" s="242">
        <f t="shared" si="13"/>
        <v>0</v>
      </c>
      <c r="D31" s="242">
        <f t="shared" si="13"/>
        <v>0</v>
      </c>
      <c r="E31" s="242">
        <f t="shared" si="13"/>
        <v>0</v>
      </c>
      <c r="F31" s="242">
        <f t="shared" si="13"/>
        <v>331644.16666666669</v>
      </c>
      <c r="G31" s="242">
        <f t="shared" si="13"/>
        <v>280430.5</v>
      </c>
      <c r="H31" s="242">
        <f t="shared" si="13"/>
        <v>3382.8333333333335</v>
      </c>
      <c r="I31" s="242">
        <f t="shared" si="13"/>
        <v>718917.08333333337</v>
      </c>
      <c r="J31" s="242">
        <f t="shared" si="13"/>
        <v>248192.16666666666</v>
      </c>
      <c r="K31" s="242">
        <f t="shared" si="13"/>
        <v>0</v>
      </c>
      <c r="L31" s="242">
        <f t="shared" si="13"/>
        <v>36863.75</v>
      </c>
      <c r="M31" s="242">
        <f t="shared" si="13"/>
        <v>603694.25</v>
      </c>
      <c r="N31" s="242">
        <f t="shared" si="13"/>
        <v>679325.58333333337</v>
      </c>
      <c r="O31" s="242">
        <f t="shared" si="13"/>
        <v>1630331.0228246795</v>
      </c>
      <c r="P31" s="242">
        <f t="shared" si="13"/>
        <v>365372.53338548954</v>
      </c>
      <c r="Q31" s="242">
        <f t="shared" si="13"/>
        <v>365372.53338548954</v>
      </c>
      <c r="R31" s="242">
        <f t="shared" si="13"/>
        <v>365372.53338548954</v>
      </c>
      <c r="S31" s="242">
        <f t="shared" si="14"/>
        <v>365372.53338548954</v>
      </c>
      <c r="T31" s="274">
        <f t="shared" si="14"/>
        <v>365372.53338548954</v>
      </c>
      <c r="U31"/>
      <c r="V31"/>
      <c r="W31"/>
      <c r="X31"/>
      <c r="Y31"/>
    </row>
    <row r="32" spans="1:25" x14ac:dyDescent="0.25">
      <c r="A32" s="275"/>
      <c r="B32" s="243">
        <f t="shared" si="12"/>
        <v>6</v>
      </c>
      <c r="C32" s="242">
        <f t="shared" si="13"/>
        <v>0</v>
      </c>
      <c r="D32" s="242">
        <f t="shared" si="13"/>
        <v>0</v>
      </c>
      <c r="E32" s="242">
        <f t="shared" si="13"/>
        <v>0</v>
      </c>
      <c r="F32" s="242">
        <f t="shared" si="13"/>
        <v>331644.16666666669</v>
      </c>
      <c r="G32" s="242">
        <f t="shared" si="13"/>
        <v>280430.5</v>
      </c>
      <c r="H32" s="242">
        <f t="shared" si="13"/>
        <v>3382.8333333333335</v>
      </c>
      <c r="I32" s="242">
        <f t="shared" si="13"/>
        <v>718917.08333333337</v>
      </c>
      <c r="J32" s="242">
        <f t="shared" si="13"/>
        <v>248192.16666666666</v>
      </c>
      <c r="K32" s="242">
        <f t="shared" si="13"/>
        <v>0</v>
      </c>
      <c r="L32" s="242">
        <f t="shared" si="13"/>
        <v>36863.75</v>
      </c>
      <c r="M32" s="242">
        <f t="shared" si="13"/>
        <v>603694.25</v>
      </c>
      <c r="N32" s="242">
        <f t="shared" si="13"/>
        <v>679325.58333333337</v>
      </c>
      <c r="O32" s="242">
        <f t="shared" si="13"/>
        <v>1630331.0228246795</v>
      </c>
      <c r="P32" s="242">
        <f t="shared" si="13"/>
        <v>365372.53338548954</v>
      </c>
      <c r="Q32" s="242">
        <f t="shared" si="13"/>
        <v>365372.53338548954</v>
      </c>
      <c r="R32" s="242">
        <f t="shared" si="13"/>
        <v>365372.53338548954</v>
      </c>
      <c r="S32" s="242">
        <f t="shared" si="14"/>
        <v>365372.53338548954</v>
      </c>
      <c r="T32" s="274">
        <f t="shared" si="14"/>
        <v>365372.53338548954</v>
      </c>
      <c r="U32"/>
      <c r="V32"/>
      <c r="W32"/>
      <c r="X32"/>
      <c r="Y32"/>
    </row>
    <row r="33" spans="1:26" x14ac:dyDescent="0.25">
      <c r="A33" s="275"/>
      <c r="B33" s="243">
        <f t="shared" si="12"/>
        <v>7</v>
      </c>
      <c r="C33" s="242">
        <f t="shared" si="13"/>
        <v>0</v>
      </c>
      <c r="D33" s="242">
        <f t="shared" si="13"/>
        <v>0</v>
      </c>
      <c r="E33" s="242">
        <f t="shared" si="13"/>
        <v>0</v>
      </c>
      <c r="F33" s="242">
        <f t="shared" si="13"/>
        <v>331644.16666666669</v>
      </c>
      <c r="G33" s="242">
        <f t="shared" si="13"/>
        <v>280430.5</v>
      </c>
      <c r="H33" s="242">
        <f t="shared" si="13"/>
        <v>3382.8333333333335</v>
      </c>
      <c r="I33" s="242">
        <f t="shared" si="13"/>
        <v>718917.08333333337</v>
      </c>
      <c r="J33" s="242">
        <f t="shared" si="13"/>
        <v>248192.16666666666</v>
      </c>
      <c r="K33" s="242">
        <f t="shared" si="13"/>
        <v>0</v>
      </c>
      <c r="L33" s="242">
        <f t="shared" si="13"/>
        <v>36863.75</v>
      </c>
      <c r="M33" s="242">
        <f t="shared" si="13"/>
        <v>603694.25</v>
      </c>
      <c r="N33" s="242">
        <f t="shared" si="13"/>
        <v>679325.58333333337</v>
      </c>
      <c r="O33" s="242">
        <f t="shared" si="13"/>
        <v>1630331.0228246795</v>
      </c>
      <c r="P33" s="242">
        <f t="shared" si="13"/>
        <v>365372.53338548954</v>
      </c>
      <c r="Q33" s="242">
        <f t="shared" si="13"/>
        <v>365372.53338548954</v>
      </c>
      <c r="R33" s="242">
        <f t="shared" si="13"/>
        <v>365372.53338548954</v>
      </c>
      <c r="S33" s="242">
        <f t="shared" si="14"/>
        <v>365372.53338548954</v>
      </c>
      <c r="T33" s="274">
        <f t="shared" si="14"/>
        <v>365372.53338548954</v>
      </c>
      <c r="U33"/>
      <c r="V33"/>
      <c r="W33"/>
      <c r="X33"/>
      <c r="Y33"/>
    </row>
    <row r="34" spans="1:26" x14ac:dyDescent="0.25">
      <c r="A34" s="275"/>
      <c r="B34" s="243">
        <f t="shared" si="12"/>
        <v>8</v>
      </c>
      <c r="C34" s="242">
        <f t="shared" si="13"/>
        <v>0</v>
      </c>
      <c r="D34" s="242">
        <f t="shared" si="13"/>
        <v>0</v>
      </c>
      <c r="E34" s="242">
        <f t="shared" si="13"/>
        <v>0</v>
      </c>
      <c r="F34" s="242">
        <f t="shared" si="13"/>
        <v>331644.16666666669</v>
      </c>
      <c r="G34" s="242">
        <f t="shared" si="13"/>
        <v>280430.5</v>
      </c>
      <c r="H34" s="242">
        <f t="shared" si="13"/>
        <v>3382.8333333333335</v>
      </c>
      <c r="I34" s="242">
        <f t="shared" si="13"/>
        <v>718917.08333333337</v>
      </c>
      <c r="J34" s="242">
        <f t="shared" si="13"/>
        <v>248192.16666666666</v>
      </c>
      <c r="K34" s="242">
        <f t="shared" si="13"/>
        <v>0</v>
      </c>
      <c r="L34" s="242">
        <f t="shared" si="13"/>
        <v>36863.75</v>
      </c>
      <c r="M34" s="242">
        <f t="shared" si="13"/>
        <v>603694.25</v>
      </c>
      <c r="N34" s="242">
        <f t="shared" si="13"/>
        <v>679325.58333333337</v>
      </c>
      <c r="O34" s="242">
        <f t="shared" si="13"/>
        <v>1630331.0228246795</v>
      </c>
      <c r="P34" s="242">
        <f t="shared" si="13"/>
        <v>365372.53338548954</v>
      </c>
      <c r="Q34" s="242">
        <f t="shared" si="13"/>
        <v>365372.53338548954</v>
      </c>
      <c r="R34" s="242">
        <f t="shared" si="13"/>
        <v>365372.53338548954</v>
      </c>
      <c r="S34" s="242">
        <f t="shared" si="14"/>
        <v>365372.53338548954</v>
      </c>
      <c r="T34" s="274">
        <f t="shared" si="14"/>
        <v>365372.53338548954</v>
      </c>
      <c r="U34"/>
      <c r="V34"/>
      <c r="W34"/>
      <c r="X34"/>
      <c r="Y34"/>
    </row>
    <row r="35" spans="1:26" x14ac:dyDescent="0.25">
      <c r="A35" s="275"/>
      <c r="B35" s="243">
        <f t="shared" si="12"/>
        <v>9</v>
      </c>
      <c r="C35" s="242">
        <f t="shared" si="13"/>
        <v>0</v>
      </c>
      <c r="D35" s="242">
        <f t="shared" si="13"/>
        <v>0</v>
      </c>
      <c r="E35" s="242">
        <f t="shared" si="13"/>
        <v>0</v>
      </c>
      <c r="F35" s="242">
        <f t="shared" si="13"/>
        <v>331644.16666666669</v>
      </c>
      <c r="G35" s="242">
        <f t="shared" si="13"/>
        <v>280430.5</v>
      </c>
      <c r="H35" s="242">
        <f t="shared" si="13"/>
        <v>3382.8333333333335</v>
      </c>
      <c r="I35" s="242">
        <f t="shared" si="13"/>
        <v>718917.08333333337</v>
      </c>
      <c r="J35" s="242">
        <f t="shared" si="13"/>
        <v>248192.16666666666</v>
      </c>
      <c r="K35" s="242">
        <f t="shared" si="13"/>
        <v>0</v>
      </c>
      <c r="L35" s="242">
        <f t="shared" si="13"/>
        <v>36863.75</v>
      </c>
      <c r="M35" s="242">
        <f t="shared" si="13"/>
        <v>603694.25</v>
      </c>
      <c r="N35" s="242">
        <f t="shared" si="13"/>
        <v>679325.58333333337</v>
      </c>
      <c r="O35" s="242">
        <f t="shared" si="13"/>
        <v>1630331.0228246795</v>
      </c>
      <c r="P35" s="242">
        <f t="shared" si="13"/>
        <v>365372.53338548954</v>
      </c>
      <c r="Q35" s="242">
        <f t="shared" si="13"/>
        <v>365372.53338548954</v>
      </c>
      <c r="R35" s="242">
        <f t="shared" si="13"/>
        <v>365372.53338548954</v>
      </c>
      <c r="S35" s="242">
        <f t="shared" si="14"/>
        <v>365372.53338548954</v>
      </c>
      <c r="T35" s="274">
        <f t="shared" si="14"/>
        <v>365372.53338548954</v>
      </c>
      <c r="U35"/>
      <c r="V35"/>
      <c r="W35"/>
      <c r="X35"/>
      <c r="Y35"/>
    </row>
    <row r="36" spans="1:26" x14ac:dyDescent="0.25">
      <c r="A36" s="275"/>
      <c r="B36" s="243">
        <f t="shared" si="12"/>
        <v>10</v>
      </c>
      <c r="C36" s="242">
        <f t="shared" si="13"/>
        <v>0</v>
      </c>
      <c r="D36" s="242">
        <f t="shared" si="13"/>
        <v>0</v>
      </c>
      <c r="E36" s="242">
        <f t="shared" si="13"/>
        <v>0</v>
      </c>
      <c r="F36" s="242">
        <f t="shared" si="13"/>
        <v>331644.16666666669</v>
      </c>
      <c r="G36" s="242">
        <f t="shared" si="13"/>
        <v>280430.5</v>
      </c>
      <c r="H36" s="242">
        <f t="shared" si="13"/>
        <v>3382.8333333333335</v>
      </c>
      <c r="I36" s="242">
        <f t="shared" si="13"/>
        <v>718917.08333333337</v>
      </c>
      <c r="J36" s="242">
        <f t="shared" si="13"/>
        <v>248192.16666666666</v>
      </c>
      <c r="K36" s="242">
        <f t="shared" si="13"/>
        <v>0</v>
      </c>
      <c r="L36" s="242">
        <f t="shared" si="13"/>
        <v>36863.75</v>
      </c>
      <c r="M36" s="242">
        <f t="shared" si="13"/>
        <v>603694.25</v>
      </c>
      <c r="N36" s="242">
        <f t="shared" si="13"/>
        <v>679325.58333333337</v>
      </c>
      <c r="O36" s="242">
        <f t="shared" si="13"/>
        <v>1630331.0228246795</v>
      </c>
      <c r="P36" s="242">
        <f t="shared" si="13"/>
        <v>365372.53338548954</v>
      </c>
      <c r="Q36" s="242">
        <f t="shared" si="13"/>
        <v>365372.53338548954</v>
      </c>
      <c r="R36" s="242">
        <f t="shared" si="13"/>
        <v>365372.53338548954</v>
      </c>
      <c r="S36" s="242">
        <f t="shared" si="14"/>
        <v>365372.53338548954</v>
      </c>
      <c r="T36" s="274">
        <f t="shared" si="14"/>
        <v>365372.53338548954</v>
      </c>
      <c r="U36"/>
      <c r="V36"/>
      <c r="W36"/>
      <c r="X36"/>
      <c r="Y36"/>
    </row>
    <row r="37" spans="1:26" x14ac:dyDescent="0.25">
      <c r="A37" s="275"/>
      <c r="B37" s="243">
        <f t="shared" si="12"/>
        <v>11</v>
      </c>
      <c r="C37" s="242">
        <f t="shared" si="13"/>
        <v>0</v>
      </c>
      <c r="D37" s="242">
        <f t="shared" si="13"/>
        <v>0</v>
      </c>
      <c r="E37" s="242">
        <f t="shared" si="13"/>
        <v>0</v>
      </c>
      <c r="F37" s="242">
        <f t="shared" si="13"/>
        <v>331644.16666666669</v>
      </c>
      <c r="G37" s="242">
        <f t="shared" si="13"/>
        <v>280430.5</v>
      </c>
      <c r="H37" s="242">
        <f t="shared" si="13"/>
        <v>3382.8333333333335</v>
      </c>
      <c r="I37" s="242">
        <f t="shared" si="13"/>
        <v>718917.08333333337</v>
      </c>
      <c r="J37" s="242">
        <f t="shared" si="13"/>
        <v>248192.16666666666</v>
      </c>
      <c r="K37" s="242">
        <f t="shared" si="13"/>
        <v>0</v>
      </c>
      <c r="L37" s="242">
        <f t="shared" si="13"/>
        <v>36863.75</v>
      </c>
      <c r="M37" s="242">
        <f t="shared" si="13"/>
        <v>603694.25</v>
      </c>
      <c r="N37" s="242">
        <f t="shared" si="13"/>
        <v>679325.58333333337</v>
      </c>
      <c r="O37" s="242">
        <f t="shared" si="13"/>
        <v>1630331.0228246795</v>
      </c>
      <c r="P37" s="242">
        <f t="shared" si="13"/>
        <v>365372.53338548954</v>
      </c>
      <c r="Q37" s="242">
        <f t="shared" si="13"/>
        <v>365372.53338548954</v>
      </c>
      <c r="R37" s="242">
        <f t="shared" si="13"/>
        <v>365372.53338548954</v>
      </c>
      <c r="S37" s="242">
        <f t="shared" si="14"/>
        <v>365372.53338548954</v>
      </c>
      <c r="T37" s="274">
        <f t="shared" si="14"/>
        <v>365372.53338548954</v>
      </c>
      <c r="U37"/>
      <c r="V37"/>
      <c r="W37"/>
      <c r="X37"/>
      <c r="Y37"/>
    </row>
    <row r="38" spans="1:26" x14ac:dyDescent="0.25">
      <c r="A38" s="273"/>
      <c r="B38" s="234">
        <f t="shared" si="12"/>
        <v>12</v>
      </c>
      <c r="C38" s="177">
        <f t="shared" si="13"/>
        <v>0</v>
      </c>
      <c r="D38" s="177">
        <f t="shared" si="13"/>
        <v>0</v>
      </c>
      <c r="E38" s="177">
        <f t="shared" si="13"/>
        <v>0</v>
      </c>
      <c r="F38" s="177">
        <f t="shared" si="13"/>
        <v>331644.16666666669</v>
      </c>
      <c r="G38" s="177">
        <f t="shared" si="13"/>
        <v>280430.5</v>
      </c>
      <c r="H38" s="177">
        <f t="shared" si="13"/>
        <v>3382.8333333333335</v>
      </c>
      <c r="I38" s="177">
        <f t="shared" si="13"/>
        <v>718917.08333333337</v>
      </c>
      <c r="J38" s="177">
        <f t="shared" si="13"/>
        <v>248192.16666666666</v>
      </c>
      <c r="K38" s="177">
        <f t="shared" si="13"/>
        <v>0</v>
      </c>
      <c r="L38" s="177">
        <f t="shared" si="13"/>
        <v>36863.75</v>
      </c>
      <c r="M38" s="177">
        <f t="shared" si="13"/>
        <v>603694.25</v>
      </c>
      <c r="N38" s="177">
        <f t="shared" si="13"/>
        <v>679325.58333333337</v>
      </c>
      <c r="O38" s="177">
        <f t="shared" si="13"/>
        <v>1630331.0228246795</v>
      </c>
      <c r="P38" s="177">
        <f t="shared" si="13"/>
        <v>365372.53338548954</v>
      </c>
      <c r="Q38" s="177">
        <f t="shared" si="13"/>
        <v>365372.53338548954</v>
      </c>
      <c r="R38" s="177">
        <f t="shared" si="13"/>
        <v>365372.53338548954</v>
      </c>
      <c r="S38" s="177">
        <f t="shared" si="14"/>
        <v>365372.53338548954</v>
      </c>
      <c r="T38" s="272">
        <f t="shared" si="14"/>
        <v>365372.53338548954</v>
      </c>
      <c r="U38"/>
      <c r="V38"/>
      <c r="W38"/>
      <c r="X38"/>
      <c r="Y38"/>
    </row>
    <row r="39" spans="1:26" x14ac:dyDescent="0.25">
      <c r="C39" s="219"/>
      <c r="D39" s="219"/>
      <c r="I39" s="85"/>
      <c r="J39" s="85"/>
      <c r="K39" s="85"/>
      <c r="L39" s="85"/>
      <c r="M39" s="85"/>
      <c r="N39" s="85"/>
      <c r="O39" s="85"/>
      <c r="P39" s="85"/>
      <c r="Q39" s="85"/>
      <c r="R39" s="85"/>
      <c r="S39" s="85"/>
      <c r="T39" s="85"/>
      <c r="U39"/>
      <c r="V39"/>
      <c r="W39"/>
      <c r="X39"/>
      <c r="Y39"/>
    </row>
    <row r="40" spans="1:26" x14ac:dyDescent="0.25">
      <c r="A40" s="1" t="s">
        <v>327</v>
      </c>
      <c r="C40" s="173">
        <f t="shared" ref="C40:G40" si="15">SUM(C15:C26)</f>
        <v>0</v>
      </c>
      <c r="D40" s="173">
        <f t="shared" si="15"/>
        <v>0</v>
      </c>
      <c r="E40" s="173">
        <f t="shared" si="15"/>
        <v>0</v>
      </c>
      <c r="F40" s="173">
        <f t="shared" si="15"/>
        <v>1989865</v>
      </c>
      <c r="G40" s="173">
        <f t="shared" si="15"/>
        <v>1682583</v>
      </c>
      <c r="H40" s="173">
        <f>SUM(H15:H26)</f>
        <v>20297</v>
      </c>
      <c r="I40" s="173">
        <f>SUM(I15:I26)</f>
        <v>4313502.5</v>
      </c>
      <c r="J40" s="173">
        <f t="shared" ref="J40:T40" si="16">SUM(J15:J26)</f>
        <v>1489153</v>
      </c>
      <c r="K40" s="173">
        <f t="shared" si="16"/>
        <v>0</v>
      </c>
      <c r="L40" s="173">
        <f t="shared" si="16"/>
        <v>221182.5</v>
      </c>
      <c r="M40" s="173">
        <f t="shared" si="16"/>
        <v>3622165.5</v>
      </c>
      <c r="N40" s="173">
        <f t="shared" si="16"/>
        <v>4075953.5</v>
      </c>
      <c r="O40" s="173">
        <f t="shared" si="16"/>
        <v>9781986.1369480789</v>
      </c>
      <c r="P40" s="173">
        <f t="shared" si="16"/>
        <v>2192235.2003129371</v>
      </c>
      <c r="Q40" s="173">
        <f t="shared" si="16"/>
        <v>2192235.2003129371</v>
      </c>
      <c r="R40" s="173">
        <f t="shared" si="16"/>
        <v>2192235.2003129371</v>
      </c>
      <c r="S40" s="173">
        <f t="shared" si="16"/>
        <v>2192235.2003129371</v>
      </c>
      <c r="T40" s="173">
        <f t="shared" si="16"/>
        <v>2192235.2003129371</v>
      </c>
      <c r="U40"/>
      <c r="V40"/>
      <c r="W40"/>
      <c r="X40"/>
      <c r="Y40"/>
    </row>
    <row r="41" spans="1:26" x14ac:dyDescent="0.25">
      <c r="A41" s="1" t="s">
        <v>326</v>
      </c>
      <c r="C41" s="173">
        <f t="shared" ref="C41:G41" si="17">SUM(C27:C38)</f>
        <v>0</v>
      </c>
      <c r="D41" s="173">
        <f t="shared" si="17"/>
        <v>0</v>
      </c>
      <c r="E41" s="173">
        <f t="shared" si="17"/>
        <v>0</v>
      </c>
      <c r="F41" s="173">
        <f t="shared" si="17"/>
        <v>3979729.9999999995</v>
      </c>
      <c r="G41" s="173">
        <f t="shared" si="17"/>
        <v>3365166</v>
      </c>
      <c r="H41" s="173">
        <f>SUM(H27:H38)</f>
        <v>40594</v>
      </c>
      <c r="I41" s="173">
        <f>SUM(I27:I38)</f>
        <v>8627004.9999999981</v>
      </c>
      <c r="J41" s="173">
        <f t="shared" ref="J41:T41" si="18">SUM(J27:J38)</f>
        <v>2978305.9999999995</v>
      </c>
      <c r="K41" s="173">
        <f t="shared" si="18"/>
        <v>0</v>
      </c>
      <c r="L41" s="173">
        <f t="shared" si="18"/>
        <v>442365</v>
      </c>
      <c r="M41" s="173">
        <f t="shared" si="18"/>
        <v>7244331</v>
      </c>
      <c r="N41" s="173">
        <f t="shared" si="18"/>
        <v>8151906.9999999991</v>
      </c>
      <c r="O41" s="173">
        <f t="shared" si="18"/>
        <v>19563972.27389615</v>
      </c>
      <c r="P41" s="173">
        <f t="shared" si="18"/>
        <v>4384470.4006258743</v>
      </c>
      <c r="Q41" s="173">
        <f t="shared" si="18"/>
        <v>4384470.4006258743</v>
      </c>
      <c r="R41" s="173">
        <f t="shared" si="18"/>
        <v>4384470.4006258743</v>
      </c>
      <c r="S41" s="173">
        <f t="shared" si="18"/>
        <v>4384470.4006258743</v>
      </c>
      <c r="T41" s="173">
        <f t="shared" si="18"/>
        <v>4384470.4006258743</v>
      </c>
      <c r="U41"/>
      <c r="V41"/>
      <c r="W41"/>
      <c r="X41"/>
      <c r="Y41"/>
    </row>
    <row r="42" spans="1:26" x14ac:dyDescent="0.25">
      <c r="A42" s="271" t="s">
        <v>325</v>
      </c>
      <c r="C42" s="180">
        <f>C40-C8</f>
        <v>0</v>
      </c>
      <c r="D42" s="180">
        <f t="shared" ref="D42:T42" si="19">D40-D8</f>
        <v>0</v>
      </c>
      <c r="E42" s="180">
        <f t="shared" si="19"/>
        <v>0</v>
      </c>
      <c r="F42" s="180">
        <f t="shared" si="19"/>
        <v>0</v>
      </c>
      <c r="G42" s="180">
        <f t="shared" si="19"/>
        <v>0</v>
      </c>
      <c r="H42" s="180">
        <f t="shared" si="19"/>
        <v>0</v>
      </c>
      <c r="I42" s="180">
        <f t="shared" si="19"/>
        <v>0</v>
      </c>
      <c r="J42" s="180">
        <f t="shared" si="19"/>
        <v>0</v>
      </c>
      <c r="K42" s="180">
        <f t="shared" si="19"/>
        <v>0</v>
      </c>
      <c r="L42" s="180">
        <f t="shared" si="19"/>
        <v>0</v>
      </c>
      <c r="M42" s="180">
        <f t="shared" si="19"/>
        <v>0</v>
      </c>
      <c r="N42" s="180">
        <f t="shared" si="19"/>
        <v>0</v>
      </c>
      <c r="O42" s="180">
        <f t="shared" si="19"/>
        <v>0</v>
      </c>
      <c r="P42" s="180">
        <f t="shared" si="19"/>
        <v>0</v>
      </c>
      <c r="Q42" s="180">
        <f t="shared" si="19"/>
        <v>0</v>
      </c>
      <c r="R42" s="180">
        <f t="shared" si="19"/>
        <v>0</v>
      </c>
      <c r="S42" s="180">
        <f t="shared" si="19"/>
        <v>0</v>
      </c>
      <c r="T42" s="180">
        <f t="shared" si="19"/>
        <v>0</v>
      </c>
      <c r="U42"/>
      <c r="V42"/>
      <c r="W42"/>
      <c r="X42"/>
      <c r="Y42"/>
    </row>
    <row r="43" spans="1:26" x14ac:dyDescent="0.25">
      <c r="C43" s="173"/>
      <c r="D43" s="173"/>
      <c r="E43" s="173"/>
      <c r="F43" s="173"/>
      <c r="G43" s="173"/>
      <c r="H43" s="173"/>
      <c r="I43" s="173"/>
      <c r="J43" s="173"/>
      <c r="K43" s="173"/>
      <c r="L43" s="173"/>
      <c r="M43" s="173"/>
      <c r="N43" s="173"/>
      <c r="O43" s="173"/>
      <c r="P43" s="173"/>
      <c r="Q43" s="173"/>
      <c r="R43" s="173"/>
      <c r="S43" s="173"/>
      <c r="T43" s="173"/>
      <c r="U43"/>
      <c r="V43"/>
      <c r="W43"/>
      <c r="X43"/>
      <c r="Y43"/>
    </row>
    <row r="44" spans="1:26" x14ac:dyDescent="0.25">
      <c r="C44" s="228">
        <f>+C1</f>
        <v>2008</v>
      </c>
      <c r="D44" s="228">
        <f t="shared" ref="D44:T44" si="20">+D1</f>
        <v>2009</v>
      </c>
      <c r="E44" s="228">
        <f t="shared" si="20"/>
        <v>2010</v>
      </c>
      <c r="F44" s="228">
        <f t="shared" si="20"/>
        <v>2011</v>
      </c>
      <c r="G44" s="228">
        <f t="shared" si="20"/>
        <v>2012</v>
      </c>
      <c r="H44" s="228">
        <f t="shared" si="20"/>
        <v>2013</v>
      </c>
      <c r="I44" s="228">
        <f t="shared" si="20"/>
        <v>2014</v>
      </c>
      <c r="J44" s="228">
        <f t="shared" si="20"/>
        <v>2015</v>
      </c>
      <c r="K44" s="228">
        <f t="shared" si="20"/>
        <v>2016</v>
      </c>
      <c r="L44" s="228">
        <f t="shared" si="20"/>
        <v>2017</v>
      </c>
      <c r="M44" s="228">
        <f t="shared" si="20"/>
        <v>2018</v>
      </c>
      <c r="N44" s="228">
        <f t="shared" si="20"/>
        <v>2019</v>
      </c>
      <c r="O44" s="228">
        <f t="shared" si="20"/>
        <v>2020</v>
      </c>
      <c r="P44" s="228">
        <f t="shared" si="20"/>
        <v>2021</v>
      </c>
      <c r="Q44" s="228">
        <f t="shared" si="20"/>
        <v>2022</v>
      </c>
      <c r="R44" s="228">
        <f t="shared" si="20"/>
        <v>2023</v>
      </c>
      <c r="S44" s="228">
        <f t="shared" si="20"/>
        <v>2024</v>
      </c>
      <c r="T44" s="228">
        <f t="shared" si="20"/>
        <v>2025</v>
      </c>
      <c r="U44" s="199" t="s">
        <v>43</v>
      </c>
      <c r="V44" s="1" t="s">
        <v>323</v>
      </c>
      <c r="W44" s="1" t="s">
        <v>322</v>
      </c>
      <c r="X44" s="1" t="s">
        <v>339</v>
      </c>
      <c r="Y44" s="1" t="s">
        <v>321</v>
      </c>
      <c r="Z44" s="1" t="s">
        <v>320</v>
      </c>
    </row>
    <row r="45" spans="1:26" x14ac:dyDescent="0.25">
      <c r="A45" s="256">
        <f>+C1</f>
        <v>2008</v>
      </c>
      <c r="B45" s="267" t="s">
        <v>317</v>
      </c>
      <c r="C45" s="252">
        <f t="shared" ref="C45:C57" si="21">+C15</f>
        <v>0</v>
      </c>
      <c r="D45" s="252"/>
      <c r="E45" s="263"/>
      <c r="F45" s="263"/>
      <c r="G45" s="263"/>
      <c r="H45" s="263"/>
      <c r="I45" s="267"/>
      <c r="J45" s="267"/>
      <c r="K45" s="267"/>
      <c r="L45" s="267"/>
      <c r="M45" s="267"/>
      <c r="N45" s="267"/>
      <c r="O45" s="267"/>
      <c r="P45" s="267"/>
      <c r="Q45" s="267"/>
      <c r="R45" s="267"/>
      <c r="S45" s="267"/>
      <c r="T45" s="267"/>
      <c r="U45" s="249">
        <f>SUM(C45:T45)</f>
        <v>0</v>
      </c>
      <c r="V45" s="249"/>
      <c r="W45" s="249"/>
      <c r="X45" s="248"/>
      <c r="Y45" s="248"/>
      <c r="Z45" s="247"/>
    </row>
    <row r="46" spans="1:26" x14ac:dyDescent="0.25">
      <c r="A46" s="244">
        <f>A45</f>
        <v>2008</v>
      </c>
      <c r="B46" s="265" t="s">
        <v>316</v>
      </c>
      <c r="C46" s="223">
        <f t="shared" si="21"/>
        <v>0</v>
      </c>
      <c r="D46" s="223"/>
      <c r="E46" s="262"/>
      <c r="F46" s="262"/>
      <c r="G46" s="262"/>
      <c r="H46" s="262"/>
      <c r="I46" s="265"/>
      <c r="J46" s="265"/>
      <c r="K46" s="265"/>
      <c r="L46" s="265"/>
      <c r="M46" s="265"/>
      <c r="N46" s="265"/>
      <c r="O46" s="265"/>
      <c r="P46" s="265"/>
      <c r="Q46" s="265"/>
      <c r="R46" s="265"/>
      <c r="S46" s="265"/>
      <c r="T46" s="265"/>
      <c r="U46" s="239">
        <f t="shared" ref="U46:U109" si="22">SUM(C46:T46)</f>
        <v>0</v>
      </c>
      <c r="V46" s="239"/>
      <c r="W46" s="239"/>
      <c r="X46" s="238"/>
      <c r="Y46" s="238"/>
      <c r="Z46" s="237"/>
    </row>
    <row r="47" spans="1:26" x14ac:dyDescent="0.25">
      <c r="A47" s="244">
        <f t="shared" ref="A47:A56" si="23">A46</f>
        <v>2008</v>
      </c>
      <c r="B47" s="265" t="s">
        <v>315</v>
      </c>
      <c r="C47" s="223">
        <f t="shared" si="21"/>
        <v>0</v>
      </c>
      <c r="D47" s="223"/>
      <c r="E47" s="262"/>
      <c r="F47" s="262"/>
      <c r="G47" s="262"/>
      <c r="H47" s="262"/>
      <c r="I47" s="265"/>
      <c r="J47" s="265"/>
      <c r="K47" s="265"/>
      <c r="L47" s="265"/>
      <c r="M47" s="265"/>
      <c r="N47" s="265"/>
      <c r="O47" s="265"/>
      <c r="P47" s="265"/>
      <c r="Q47" s="265"/>
      <c r="R47" s="265"/>
      <c r="S47" s="265"/>
      <c r="T47" s="265"/>
      <c r="U47" s="239">
        <f t="shared" si="22"/>
        <v>0</v>
      </c>
      <c r="V47" s="239"/>
      <c r="W47" s="239"/>
      <c r="X47" s="238"/>
      <c r="Y47" s="238"/>
      <c r="Z47" s="237"/>
    </row>
    <row r="48" spans="1:26" x14ac:dyDescent="0.25">
      <c r="A48" s="244">
        <f t="shared" si="23"/>
        <v>2008</v>
      </c>
      <c r="B48" s="265" t="s">
        <v>314</v>
      </c>
      <c r="C48" s="223">
        <f t="shared" si="21"/>
        <v>0</v>
      </c>
      <c r="D48" s="223"/>
      <c r="E48" s="262"/>
      <c r="F48" s="262"/>
      <c r="G48" s="265"/>
      <c r="H48" s="265"/>
      <c r="I48" s="265"/>
      <c r="J48" s="265"/>
      <c r="K48" s="265"/>
      <c r="L48" s="265"/>
      <c r="M48" s="265"/>
      <c r="N48" s="265"/>
      <c r="O48" s="265"/>
      <c r="P48" s="265"/>
      <c r="Q48" s="265"/>
      <c r="R48" s="265"/>
      <c r="S48" s="265"/>
      <c r="T48" s="265"/>
      <c r="U48" s="239">
        <f t="shared" si="22"/>
        <v>0</v>
      </c>
      <c r="V48" s="239"/>
      <c r="W48" s="239"/>
      <c r="X48" s="238"/>
      <c r="Y48" s="238"/>
      <c r="Z48" s="237"/>
    </row>
    <row r="49" spans="1:26" x14ac:dyDescent="0.25">
      <c r="A49" s="244">
        <f t="shared" si="23"/>
        <v>2008</v>
      </c>
      <c r="B49" s="265" t="s">
        <v>313</v>
      </c>
      <c r="C49" s="223">
        <f t="shared" si="21"/>
        <v>0</v>
      </c>
      <c r="D49" s="223"/>
      <c r="E49" s="262"/>
      <c r="F49" s="262"/>
      <c r="G49" s="265"/>
      <c r="H49" s="265"/>
      <c r="I49" s="265"/>
      <c r="J49" s="265"/>
      <c r="K49" s="265"/>
      <c r="L49" s="265"/>
      <c r="M49" s="265"/>
      <c r="N49" s="265"/>
      <c r="O49" s="265"/>
      <c r="P49" s="265"/>
      <c r="Q49" s="265"/>
      <c r="R49" s="265"/>
      <c r="S49" s="265"/>
      <c r="T49" s="265"/>
      <c r="U49" s="239">
        <f t="shared" si="22"/>
        <v>0</v>
      </c>
      <c r="V49" s="239"/>
      <c r="W49" s="239"/>
      <c r="X49" s="238"/>
      <c r="Y49" s="238"/>
      <c r="Z49" s="237"/>
    </row>
    <row r="50" spans="1:26" x14ac:dyDescent="0.25">
      <c r="A50" s="244">
        <f t="shared" si="23"/>
        <v>2008</v>
      </c>
      <c r="B50" s="265" t="s">
        <v>312</v>
      </c>
      <c r="C50" s="223">
        <f t="shared" si="21"/>
        <v>0</v>
      </c>
      <c r="D50" s="223"/>
      <c r="E50" s="262"/>
      <c r="F50" s="262"/>
      <c r="G50" s="265"/>
      <c r="H50" s="265"/>
      <c r="I50" s="265"/>
      <c r="J50" s="265"/>
      <c r="K50" s="265"/>
      <c r="L50" s="265"/>
      <c r="M50" s="265"/>
      <c r="N50" s="265"/>
      <c r="O50" s="265"/>
      <c r="P50" s="265"/>
      <c r="Q50" s="265"/>
      <c r="R50" s="265"/>
      <c r="S50" s="265"/>
      <c r="T50" s="265"/>
      <c r="U50" s="239">
        <f t="shared" si="22"/>
        <v>0</v>
      </c>
      <c r="V50" s="239"/>
      <c r="W50" s="239"/>
      <c r="X50" s="238"/>
      <c r="Y50" s="238"/>
      <c r="Z50" s="237"/>
    </row>
    <row r="51" spans="1:26" x14ac:dyDescent="0.25">
      <c r="A51" s="244">
        <f t="shared" si="23"/>
        <v>2008</v>
      </c>
      <c r="B51" s="265" t="s">
        <v>311</v>
      </c>
      <c r="C51" s="223">
        <f t="shared" si="21"/>
        <v>0</v>
      </c>
      <c r="D51" s="223"/>
      <c r="E51" s="262"/>
      <c r="F51" s="262"/>
      <c r="G51" s="265"/>
      <c r="H51" s="265"/>
      <c r="I51" s="265"/>
      <c r="J51" s="265"/>
      <c r="K51" s="265"/>
      <c r="L51" s="265"/>
      <c r="M51" s="265"/>
      <c r="N51" s="265"/>
      <c r="O51" s="265"/>
      <c r="P51" s="265"/>
      <c r="Q51" s="265"/>
      <c r="R51" s="265"/>
      <c r="S51" s="265"/>
      <c r="T51" s="265"/>
      <c r="U51" s="239">
        <f t="shared" si="22"/>
        <v>0</v>
      </c>
      <c r="V51" s="239"/>
      <c r="W51" s="239"/>
      <c r="X51" s="238"/>
      <c r="Y51" s="238"/>
      <c r="Z51" s="237"/>
    </row>
    <row r="52" spans="1:26" x14ac:dyDescent="0.25">
      <c r="A52" s="244">
        <f t="shared" si="23"/>
        <v>2008</v>
      </c>
      <c r="B52" s="265" t="s">
        <v>310</v>
      </c>
      <c r="C52" s="223">
        <f t="shared" si="21"/>
        <v>0</v>
      </c>
      <c r="D52" s="223"/>
      <c r="E52" s="262"/>
      <c r="F52" s="262"/>
      <c r="G52" s="265"/>
      <c r="H52" s="265"/>
      <c r="I52" s="265"/>
      <c r="J52" s="265"/>
      <c r="K52" s="265"/>
      <c r="L52" s="265"/>
      <c r="M52" s="265"/>
      <c r="N52" s="265"/>
      <c r="O52" s="265"/>
      <c r="P52" s="265"/>
      <c r="Q52" s="265"/>
      <c r="R52" s="265"/>
      <c r="S52" s="265"/>
      <c r="T52" s="265"/>
      <c r="U52" s="239">
        <f t="shared" si="22"/>
        <v>0</v>
      </c>
      <c r="V52" s="239"/>
      <c r="W52" s="239"/>
      <c r="X52" s="238"/>
      <c r="Y52" s="238"/>
      <c r="Z52" s="237"/>
    </row>
    <row r="53" spans="1:26" x14ac:dyDescent="0.25">
      <c r="A53" s="244">
        <f t="shared" si="23"/>
        <v>2008</v>
      </c>
      <c r="B53" s="265" t="s">
        <v>309</v>
      </c>
      <c r="C53" s="223">
        <f t="shared" si="21"/>
        <v>0</v>
      </c>
      <c r="D53" s="223"/>
      <c r="E53" s="262"/>
      <c r="F53" s="262"/>
      <c r="G53" s="265"/>
      <c r="H53" s="265"/>
      <c r="I53" s="265"/>
      <c r="J53" s="265"/>
      <c r="K53" s="265"/>
      <c r="L53" s="265"/>
      <c r="M53" s="265"/>
      <c r="N53" s="265"/>
      <c r="O53" s="265"/>
      <c r="P53" s="265"/>
      <c r="Q53" s="265"/>
      <c r="R53" s="265"/>
      <c r="S53" s="265"/>
      <c r="T53" s="265"/>
      <c r="U53" s="239">
        <f t="shared" si="22"/>
        <v>0</v>
      </c>
      <c r="V53" s="239"/>
      <c r="W53" s="239"/>
      <c r="X53" s="238"/>
      <c r="Y53" s="238"/>
      <c r="Z53" s="237"/>
    </row>
    <row r="54" spans="1:26" x14ac:dyDescent="0.25">
      <c r="A54" s="244">
        <f t="shared" si="23"/>
        <v>2008</v>
      </c>
      <c r="B54" s="265" t="s">
        <v>308</v>
      </c>
      <c r="C54" s="223">
        <f t="shared" si="21"/>
        <v>0</v>
      </c>
      <c r="D54" s="265"/>
      <c r="E54" s="262"/>
      <c r="F54" s="262"/>
      <c r="G54" s="265"/>
      <c r="H54" s="265"/>
      <c r="I54" s="265"/>
      <c r="J54" s="265"/>
      <c r="K54" s="265"/>
      <c r="L54" s="265"/>
      <c r="M54" s="265"/>
      <c r="N54" s="265"/>
      <c r="O54" s="265"/>
      <c r="P54" s="265"/>
      <c r="Q54" s="265"/>
      <c r="R54" s="265"/>
      <c r="S54" s="265"/>
      <c r="T54" s="265"/>
      <c r="U54" s="239">
        <f t="shared" si="22"/>
        <v>0</v>
      </c>
      <c r="V54" s="239"/>
      <c r="W54" s="239"/>
      <c r="X54" s="238"/>
      <c r="Y54" s="238"/>
      <c r="Z54" s="237"/>
    </row>
    <row r="55" spans="1:26" x14ac:dyDescent="0.25">
      <c r="A55" s="244">
        <f t="shared" si="23"/>
        <v>2008</v>
      </c>
      <c r="B55" s="265" t="s">
        <v>307</v>
      </c>
      <c r="C55" s="223">
        <f t="shared" si="21"/>
        <v>0</v>
      </c>
      <c r="D55" s="242"/>
      <c r="E55" s="265"/>
      <c r="F55" s="265"/>
      <c r="G55" s="265"/>
      <c r="H55" s="265"/>
      <c r="I55" s="265"/>
      <c r="J55" s="265"/>
      <c r="K55" s="265"/>
      <c r="L55" s="265"/>
      <c r="M55" s="265"/>
      <c r="N55" s="265"/>
      <c r="O55" s="265"/>
      <c r="P55" s="265"/>
      <c r="Q55" s="265"/>
      <c r="R55" s="265"/>
      <c r="S55" s="265"/>
      <c r="T55" s="265"/>
      <c r="U55" s="239">
        <f t="shared" si="22"/>
        <v>0</v>
      </c>
      <c r="V55" s="239"/>
      <c r="W55" s="239"/>
      <c r="X55" s="238"/>
      <c r="Y55" s="238"/>
      <c r="Z55" s="237"/>
    </row>
    <row r="56" spans="1:26" x14ac:dyDescent="0.25">
      <c r="A56" s="235">
        <f t="shared" si="23"/>
        <v>2008</v>
      </c>
      <c r="B56" s="268" t="s">
        <v>306</v>
      </c>
      <c r="C56" s="178">
        <f t="shared" si="21"/>
        <v>0</v>
      </c>
      <c r="D56" s="177"/>
      <c r="E56" s="268"/>
      <c r="F56" s="268"/>
      <c r="G56" s="268"/>
      <c r="H56" s="268"/>
      <c r="I56" s="268"/>
      <c r="J56" s="268"/>
      <c r="K56" s="268"/>
      <c r="L56" s="268"/>
      <c r="M56" s="268"/>
      <c r="N56" s="268"/>
      <c r="O56" s="268"/>
      <c r="P56" s="268"/>
      <c r="Q56" s="268"/>
      <c r="R56" s="268"/>
      <c r="S56" s="268"/>
      <c r="T56" s="268"/>
      <c r="U56" s="231">
        <f t="shared" si="22"/>
        <v>0</v>
      </c>
      <c r="V56" s="231"/>
      <c r="W56" s="231"/>
      <c r="X56" s="232"/>
      <c r="Y56" s="232"/>
      <c r="Z56" s="231">
        <f>SUM(Y45:Y56)</f>
        <v>0</v>
      </c>
    </row>
    <row r="57" spans="1:26" x14ac:dyDescent="0.25">
      <c r="A57" s="256">
        <f>A56+1</f>
        <v>2009</v>
      </c>
      <c r="B57" s="255" t="s">
        <v>317</v>
      </c>
      <c r="C57" s="252">
        <f t="shared" si="21"/>
        <v>0</v>
      </c>
      <c r="D57" s="254">
        <f t="shared" ref="D57:D69" si="24">+D15</f>
        <v>0</v>
      </c>
      <c r="E57" s="267"/>
      <c r="F57" s="267"/>
      <c r="G57" s="267"/>
      <c r="H57" s="267"/>
      <c r="I57" s="267"/>
      <c r="J57" s="267"/>
      <c r="K57" s="267"/>
      <c r="L57" s="267"/>
      <c r="M57" s="267"/>
      <c r="N57" s="267"/>
      <c r="O57" s="267"/>
      <c r="P57" s="267"/>
      <c r="Q57" s="267"/>
      <c r="R57" s="267"/>
      <c r="S57" s="267"/>
      <c r="T57" s="266"/>
      <c r="U57" s="249">
        <f t="shared" si="22"/>
        <v>0</v>
      </c>
      <c r="V57" s="249">
        <f>C27-C15+D15</f>
        <v>0</v>
      </c>
      <c r="W57" s="249">
        <f t="shared" ref="W57:W120" si="25">V57+W45</f>
        <v>0</v>
      </c>
      <c r="X57" s="248">
        <f t="shared" ref="X57:X120" si="26">AVERAGE(W45:W68)/1000</f>
        <v>0</v>
      </c>
      <c r="Y57" s="248"/>
      <c r="Z57" s="247"/>
    </row>
    <row r="58" spans="1:26" x14ac:dyDescent="0.25">
      <c r="A58" s="244">
        <f>A57</f>
        <v>2009</v>
      </c>
      <c r="B58" s="243" t="s">
        <v>316</v>
      </c>
      <c r="C58" s="245">
        <f>C57</f>
        <v>0</v>
      </c>
      <c r="D58" s="242">
        <f t="shared" si="24"/>
        <v>0</v>
      </c>
      <c r="E58" s="265"/>
      <c r="F58" s="265"/>
      <c r="G58" s="265"/>
      <c r="H58" s="265"/>
      <c r="I58" s="265"/>
      <c r="J58" s="265"/>
      <c r="K58" s="265"/>
      <c r="L58" s="265"/>
      <c r="M58" s="265"/>
      <c r="N58" s="265"/>
      <c r="O58" s="265"/>
      <c r="P58" s="265"/>
      <c r="Q58" s="265"/>
      <c r="R58" s="265"/>
      <c r="S58" s="265"/>
      <c r="T58" s="264"/>
      <c r="U58" s="239">
        <f t="shared" si="22"/>
        <v>0</v>
      </c>
      <c r="V58" s="239">
        <f>C28-C16+D16</f>
        <v>0</v>
      </c>
      <c r="W58" s="239">
        <f t="shared" si="25"/>
        <v>0</v>
      </c>
      <c r="X58" s="238">
        <f t="shared" si="26"/>
        <v>0</v>
      </c>
      <c r="Y58" s="238"/>
      <c r="Z58" s="237"/>
    </row>
    <row r="59" spans="1:26" x14ac:dyDescent="0.25">
      <c r="A59" s="244">
        <f t="shared" ref="A59:A68" si="27">A58</f>
        <v>2009</v>
      </c>
      <c r="B59" s="243" t="s">
        <v>315</v>
      </c>
      <c r="C59" s="223">
        <f t="shared" ref="C59:D74" si="28">C58</f>
        <v>0</v>
      </c>
      <c r="D59" s="242">
        <f t="shared" si="24"/>
        <v>0</v>
      </c>
      <c r="E59" s="265"/>
      <c r="F59" s="265"/>
      <c r="G59" s="265"/>
      <c r="H59" s="265"/>
      <c r="I59" s="265"/>
      <c r="J59" s="265"/>
      <c r="K59" s="265"/>
      <c r="L59" s="265"/>
      <c r="M59" s="265"/>
      <c r="N59" s="265"/>
      <c r="O59" s="265"/>
      <c r="P59" s="265"/>
      <c r="Q59" s="265"/>
      <c r="R59" s="265"/>
      <c r="S59" s="265"/>
      <c r="T59" s="264"/>
      <c r="U59" s="239">
        <f t="shared" si="22"/>
        <v>0</v>
      </c>
      <c r="V59" s="239">
        <f>C29-C17+D17</f>
        <v>0</v>
      </c>
      <c r="W59" s="239">
        <f t="shared" si="25"/>
        <v>0</v>
      </c>
      <c r="X59" s="238">
        <f t="shared" si="26"/>
        <v>0</v>
      </c>
      <c r="Y59" s="238"/>
      <c r="Z59" s="237"/>
    </row>
    <row r="60" spans="1:26" x14ac:dyDescent="0.25">
      <c r="A60" s="244">
        <f t="shared" si="27"/>
        <v>2009</v>
      </c>
      <c r="B60" s="243" t="s">
        <v>314</v>
      </c>
      <c r="C60" s="223">
        <f t="shared" si="28"/>
        <v>0</v>
      </c>
      <c r="D60" s="242">
        <f t="shared" si="24"/>
        <v>0</v>
      </c>
      <c r="E60" s="265"/>
      <c r="F60" s="265"/>
      <c r="G60" s="265"/>
      <c r="H60" s="265"/>
      <c r="I60" s="265"/>
      <c r="J60" s="265"/>
      <c r="K60" s="265"/>
      <c r="L60" s="265"/>
      <c r="M60" s="265"/>
      <c r="N60" s="265"/>
      <c r="O60" s="265"/>
      <c r="P60" s="265"/>
      <c r="Q60" s="265"/>
      <c r="R60" s="265"/>
      <c r="S60" s="265"/>
      <c r="T60" s="264"/>
      <c r="U60" s="239">
        <f t="shared" si="22"/>
        <v>0</v>
      </c>
      <c r="V60" s="239">
        <f>C30-C18+D18</f>
        <v>0</v>
      </c>
      <c r="W60" s="239">
        <f t="shared" si="25"/>
        <v>0</v>
      </c>
      <c r="X60" s="238">
        <f t="shared" si="26"/>
        <v>0</v>
      </c>
      <c r="Y60" s="238"/>
      <c r="Z60" s="237"/>
    </row>
    <row r="61" spans="1:26" x14ac:dyDescent="0.25">
      <c r="A61" s="244">
        <f t="shared" si="27"/>
        <v>2009</v>
      </c>
      <c r="B61" s="243" t="s">
        <v>313</v>
      </c>
      <c r="C61" s="223">
        <f t="shared" si="28"/>
        <v>0</v>
      </c>
      <c r="D61" s="242">
        <f t="shared" si="24"/>
        <v>0</v>
      </c>
      <c r="E61" s="265"/>
      <c r="F61" s="265"/>
      <c r="G61" s="265"/>
      <c r="H61" s="265"/>
      <c r="I61" s="265"/>
      <c r="J61" s="265"/>
      <c r="K61" s="265"/>
      <c r="L61" s="265"/>
      <c r="M61" s="265"/>
      <c r="N61" s="265"/>
      <c r="O61" s="265"/>
      <c r="P61" s="265"/>
      <c r="Q61" s="265"/>
      <c r="R61" s="265"/>
      <c r="S61" s="265"/>
      <c r="T61" s="264"/>
      <c r="U61" s="239">
        <f t="shared" si="22"/>
        <v>0</v>
      </c>
      <c r="V61" s="239">
        <f>C31-C19+D19</f>
        <v>0</v>
      </c>
      <c r="W61" s="239">
        <f t="shared" si="25"/>
        <v>0</v>
      </c>
      <c r="X61" s="238">
        <f t="shared" si="26"/>
        <v>0</v>
      </c>
      <c r="Y61" s="238"/>
      <c r="Z61" s="237"/>
    </row>
    <row r="62" spans="1:26" x14ac:dyDescent="0.25">
      <c r="A62" s="244">
        <f t="shared" si="27"/>
        <v>2009</v>
      </c>
      <c r="B62" s="243" t="s">
        <v>312</v>
      </c>
      <c r="C62" s="223">
        <f t="shared" si="28"/>
        <v>0</v>
      </c>
      <c r="D62" s="242">
        <f t="shared" si="24"/>
        <v>0</v>
      </c>
      <c r="E62" s="265"/>
      <c r="F62" s="265"/>
      <c r="G62" s="265"/>
      <c r="H62" s="265"/>
      <c r="I62" s="265"/>
      <c r="J62" s="265"/>
      <c r="K62" s="265"/>
      <c r="L62" s="265"/>
      <c r="M62" s="265"/>
      <c r="N62" s="265"/>
      <c r="O62" s="265"/>
      <c r="P62" s="265"/>
      <c r="Q62" s="265"/>
      <c r="R62" s="265"/>
      <c r="S62" s="265"/>
      <c r="T62" s="264"/>
      <c r="U62" s="239">
        <f t="shared" si="22"/>
        <v>0</v>
      </c>
      <c r="V62" s="239">
        <f>C32-C20+D20</f>
        <v>0</v>
      </c>
      <c r="W62" s="239">
        <f t="shared" si="25"/>
        <v>0</v>
      </c>
      <c r="X62" s="238">
        <f t="shared" si="26"/>
        <v>0</v>
      </c>
      <c r="Y62" s="238"/>
      <c r="Z62" s="237"/>
    </row>
    <row r="63" spans="1:26" x14ac:dyDescent="0.25">
      <c r="A63" s="244">
        <f t="shared" si="27"/>
        <v>2009</v>
      </c>
      <c r="B63" s="243" t="s">
        <v>311</v>
      </c>
      <c r="C63" s="223">
        <f t="shared" si="28"/>
        <v>0</v>
      </c>
      <c r="D63" s="242">
        <f t="shared" si="24"/>
        <v>0</v>
      </c>
      <c r="E63" s="265"/>
      <c r="F63" s="265"/>
      <c r="G63" s="265"/>
      <c r="H63" s="265"/>
      <c r="I63" s="265"/>
      <c r="J63" s="265"/>
      <c r="K63" s="265"/>
      <c r="L63" s="265"/>
      <c r="M63" s="265"/>
      <c r="N63" s="265"/>
      <c r="O63" s="265"/>
      <c r="P63" s="265"/>
      <c r="Q63" s="265"/>
      <c r="R63" s="265"/>
      <c r="S63" s="265"/>
      <c r="T63" s="264"/>
      <c r="U63" s="239">
        <f t="shared" si="22"/>
        <v>0</v>
      </c>
      <c r="V63" s="239">
        <f>C33-C21+D21</f>
        <v>0</v>
      </c>
      <c r="W63" s="239">
        <f t="shared" si="25"/>
        <v>0</v>
      </c>
      <c r="X63" s="238">
        <f t="shared" si="26"/>
        <v>0</v>
      </c>
      <c r="Y63" s="238"/>
      <c r="Z63" s="237"/>
    </row>
    <row r="64" spans="1:26" x14ac:dyDescent="0.25">
      <c r="A64" s="244">
        <f t="shared" si="27"/>
        <v>2009</v>
      </c>
      <c r="B64" s="243" t="s">
        <v>310</v>
      </c>
      <c r="C64" s="223">
        <f t="shared" si="28"/>
        <v>0</v>
      </c>
      <c r="D64" s="242">
        <f t="shared" si="24"/>
        <v>0</v>
      </c>
      <c r="E64" s="265"/>
      <c r="F64" s="265"/>
      <c r="G64" s="265"/>
      <c r="H64" s="265"/>
      <c r="I64" s="265"/>
      <c r="J64" s="265"/>
      <c r="K64" s="265"/>
      <c r="L64" s="265"/>
      <c r="M64" s="265"/>
      <c r="N64" s="265"/>
      <c r="O64" s="265"/>
      <c r="P64" s="265"/>
      <c r="Q64" s="265"/>
      <c r="R64" s="265"/>
      <c r="S64" s="265"/>
      <c r="T64" s="264"/>
      <c r="U64" s="239">
        <f t="shared" si="22"/>
        <v>0</v>
      </c>
      <c r="V64" s="239">
        <f>C34-C22+D22</f>
        <v>0</v>
      </c>
      <c r="W64" s="239">
        <f t="shared" si="25"/>
        <v>0</v>
      </c>
      <c r="X64" s="238">
        <f t="shared" si="26"/>
        <v>0</v>
      </c>
      <c r="Y64" s="238"/>
      <c r="Z64" s="237"/>
    </row>
    <row r="65" spans="1:26" x14ac:dyDescent="0.25">
      <c r="A65" s="244">
        <f t="shared" si="27"/>
        <v>2009</v>
      </c>
      <c r="B65" s="243" t="s">
        <v>309</v>
      </c>
      <c r="C65" s="223">
        <f t="shared" si="28"/>
        <v>0</v>
      </c>
      <c r="D65" s="242">
        <f t="shared" si="24"/>
        <v>0</v>
      </c>
      <c r="E65" s="265"/>
      <c r="F65" s="265"/>
      <c r="G65" s="265"/>
      <c r="H65" s="265"/>
      <c r="I65" s="265"/>
      <c r="J65" s="265"/>
      <c r="K65" s="265"/>
      <c r="L65" s="265"/>
      <c r="M65" s="265"/>
      <c r="N65" s="265"/>
      <c r="O65" s="265"/>
      <c r="P65" s="265"/>
      <c r="Q65" s="265"/>
      <c r="R65" s="265"/>
      <c r="S65" s="265"/>
      <c r="T65" s="264"/>
      <c r="U65" s="239">
        <f t="shared" si="22"/>
        <v>0</v>
      </c>
      <c r="V65" s="239">
        <f>C35-C23+D23</f>
        <v>0</v>
      </c>
      <c r="W65" s="239">
        <f t="shared" si="25"/>
        <v>0</v>
      </c>
      <c r="X65" s="238">
        <f t="shared" si="26"/>
        <v>0</v>
      </c>
      <c r="Y65" s="238"/>
      <c r="Z65" s="237"/>
    </row>
    <row r="66" spans="1:26" x14ac:dyDescent="0.25">
      <c r="A66" s="244">
        <f t="shared" si="27"/>
        <v>2009</v>
      </c>
      <c r="B66" s="243" t="s">
        <v>308</v>
      </c>
      <c r="C66" s="223">
        <f t="shared" si="28"/>
        <v>0</v>
      </c>
      <c r="D66" s="242">
        <f t="shared" si="24"/>
        <v>0</v>
      </c>
      <c r="E66" s="265"/>
      <c r="F66" s="265"/>
      <c r="G66" s="265"/>
      <c r="H66" s="265"/>
      <c r="I66" s="265"/>
      <c r="J66" s="265"/>
      <c r="K66" s="265"/>
      <c r="L66" s="265"/>
      <c r="M66" s="265"/>
      <c r="N66" s="265"/>
      <c r="O66" s="265"/>
      <c r="P66" s="265"/>
      <c r="Q66" s="265"/>
      <c r="R66" s="265"/>
      <c r="S66" s="265"/>
      <c r="T66" s="264"/>
      <c r="U66" s="239">
        <f t="shared" si="22"/>
        <v>0</v>
      </c>
      <c r="V66" s="239">
        <f>C36-C24+D24</f>
        <v>0</v>
      </c>
      <c r="W66" s="239">
        <f t="shared" si="25"/>
        <v>0</v>
      </c>
      <c r="X66" s="238">
        <f t="shared" si="26"/>
        <v>0</v>
      </c>
      <c r="Y66" s="238"/>
      <c r="Z66" s="237"/>
    </row>
    <row r="67" spans="1:26" x14ac:dyDescent="0.25">
      <c r="A67" s="244">
        <f t="shared" si="27"/>
        <v>2009</v>
      </c>
      <c r="B67" s="243" t="s">
        <v>307</v>
      </c>
      <c r="C67" s="223">
        <f t="shared" si="28"/>
        <v>0</v>
      </c>
      <c r="D67" s="242">
        <f t="shared" si="24"/>
        <v>0</v>
      </c>
      <c r="E67" s="265"/>
      <c r="F67" s="265"/>
      <c r="G67" s="265"/>
      <c r="H67" s="265"/>
      <c r="I67" s="265"/>
      <c r="J67" s="265"/>
      <c r="K67" s="265"/>
      <c r="L67" s="265"/>
      <c r="M67" s="265"/>
      <c r="N67" s="265"/>
      <c r="O67" s="265"/>
      <c r="P67" s="265"/>
      <c r="Q67" s="265"/>
      <c r="R67" s="265"/>
      <c r="S67" s="265"/>
      <c r="T67" s="264"/>
      <c r="U67" s="239">
        <f t="shared" si="22"/>
        <v>0</v>
      </c>
      <c r="V67" s="239">
        <f>C37-C25+D25</f>
        <v>0</v>
      </c>
      <c r="W67" s="239">
        <f t="shared" si="25"/>
        <v>0</v>
      </c>
      <c r="X67" s="238">
        <f t="shared" si="26"/>
        <v>0</v>
      </c>
      <c r="Y67" s="238"/>
      <c r="Z67" s="237"/>
    </row>
    <row r="68" spans="1:26" x14ac:dyDescent="0.25">
      <c r="A68" s="235">
        <f t="shared" si="27"/>
        <v>2009</v>
      </c>
      <c r="B68" s="234" t="s">
        <v>306</v>
      </c>
      <c r="C68" s="178">
        <f t="shared" si="28"/>
        <v>0</v>
      </c>
      <c r="D68" s="177">
        <f t="shared" si="24"/>
        <v>0</v>
      </c>
      <c r="E68" s="268"/>
      <c r="F68" s="268"/>
      <c r="G68" s="268"/>
      <c r="H68" s="268"/>
      <c r="I68" s="268"/>
      <c r="J68" s="268"/>
      <c r="K68" s="268"/>
      <c r="L68" s="268"/>
      <c r="M68" s="268"/>
      <c r="N68" s="268"/>
      <c r="O68" s="268"/>
      <c r="P68" s="268"/>
      <c r="Q68" s="268"/>
      <c r="R68" s="268"/>
      <c r="S68" s="268"/>
      <c r="T68" s="270"/>
      <c r="U68" s="231">
        <f t="shared" si="22"/>
        <v>0</v>
      </c>
      <c r="V68" s="231">
        <f>C38-C26+D26</f>
        <v>0</v>
      </c>
      <c r="W68" s="231">
        <f t="shared" si="25"/>
        <v>0</v>
      </c>
      <c r="X68" s="232">
        <f t="shared" si="26"/>
        <v>0</v>
      </c>
      <c r="Y68" s="232"/>
      <c r="Z68" s="231">
        <f>SUM(Y57:Y68)</f>
        <v>0</v>
      </c>
    </row>
    <row r="69" spans="1:26" x14ac:dyDescent="0.25">
      <c r="A69" s="256">
        <f>A68+1</f>
        <v>2010</v>
      </c>
      <c r="B69" s="255" t="s">
        <v>317</v>
      </c>
      <c r="C69" s="252">
        <f t="shared" si="28"/>
        <v>0</v>
      </c>
      <c r="D69" s="254">
        <f t="shared" si="24"/>
        <v>0</v>
      </c>
      <c r="E69" s="252">
        <f t="shared" ref="E69:E81" si="29">+E15</f>
        <v>0</v>
      </c>
      <c r="F69" s="267"/>
      <c r="G69" s="267"/>
      <c r="H69" s="267"/>
      <c r="I69" s="267"/>
      <c r="J69" s="267"/>
      <c r="K69" s="267"/>
      <c r="L69" s="267"/>
      <c r="M69" s="267"/>
      <c r="N69" s="267"/>
      <c r="O69" s="267"/>
      <c r="P69" s="267"/>
      <c r="Q69" s="267"/>
      <c r="R69" s="267"/>
      <c r="S69" s="267"/>
      <c r="T69" s="267"/>
      <c r="U69" s="249">
        <f t="shared" si="22"/>
        <v>0</v>
      </c>
      <c r="V69" s="249">
        <f>D27-D15+E15</f>
        <v>0</v>
      </c>
      <c r="W69" s="249">
        <f t="shared" si="25"/>
        <v>0</v>
      </c>
      <c r="X69" s="248">
        <f t="shared" si="26"/>
        <v>0</v>
      </c>
      <c r="Y69" s="248"/>
      <c r="Z69" s="247"/>
    </row>
    <row r="70" spans="1:26" x14ac:dyDescent="0.25">
      <c r="A70" s="244">
        <f>A69</f>
        <v>2010</v>
      </c>
      <c r="B70" s="243" t="s">
        <v>316</v>
      </c>
      <c r="C70" s="223">
        <f t="shared" si="28"/>
        <v>0</v>
      </c>
      <c r="D70" s="269">
        <f>D69</f>
        <v>0</v>
      </c>
      <c r="E70" s="223">
        <f t="shared" si="29"/>
        <v>0</v>
      </c>
      <c r="F70" s="265"/>
      <c r="G70" s="265"/>
      <c r="H70" s="265"/>
      <c r="I70" s="265"/>
      <c r="J70" s="265"/>
      <c r="K70" s="265"/>
      <c r="L70" s="265"/>
      <c r="M70" s="265"/>
      <c r="N70" s="265"/>
      <c r="O70" s="265"/>
      <c r="P70" s="265"/>
      <c r="Q70" s="265"/>
      <c r="R70" s="265"/>
      <c r="S70" s="265"/>
      <c r="T70" s="265"/>
      <c r="U70" s="239">
        <f t="shared" si="22"/>
        <v>0</v>
      </c>
      <c r="V70" s="239">
        <f>D28-D16+E16</f>
        <v>0</v>
      </c>
      <c r="W70" s="239">
        <f t="shared" si="25"/>
        <v>0</v>
      </c>
      <c r="X70" s="238">
        <f t="shared" si="26"/>
        <v>1.0629620726495725</v>
      </c>
      <c r="Y70" s="238"/>
      <c r="Z70" s="237"/>
    </row>
    <row r="71" spans="1:26" x14ac:dyDescent="0.25">
      <c r="A71" s="244">
        <f t="shared" ref="A71:A80" si="30">A70</f>
        <v>2010</v>
      </c>
      <c r="B71" s="243" t="s">
        <v>315</v>
      </c>
      <c r="C71" s="223">
        <f t="shared" si="28"/>
        <v>0</v>
      </c>
      <c r="D71" s="242">
        <f t="shared" si="28"/>
        <v>0</v>
      </c>
      <c r="E71" s="223">
        <f t="shared" si="29"/>
        <v>0</v>
      </c>
      <c r="F71" s="265"/>
      <c r="G71" s="265"/>
      <c r="H71" s="265"/>
      <c r="I71" s="265"/>
      <c r="J71" s="265"/>
      <c r="K71" s="265"/>
      <c r="L71" s="265"/>
      <c r="M71" s="265"/>
      <c r="N71" s="265"/>
      <c r="O71" s="265"/>
      <c r="P71" s="265"/>
      <c r="Q71" s="265"/>
      <c r="R71" s="265"/>
      <c r="S71" s="265"/>
      <c r="T71" s="265"/>
      <c r="U71" s="239">
        <f t="shared" si="22"/>
        <v>0</v>
      </c>
      <c r="V71" s="239">
        <f>D29-D17+E17</f>
        <v>0</v>
      </c>
      <c r="W71" s="239">
        <f t="shared" si="25"/>
        <v>0</v>
      </c>
      <c r="X71" s="238">
        <f t="shared" si="26"/>
        <v>3.1888862179487174</v>
      </c>
      <c r="Y71" s="238"/>
      <c r="Z71" s="237"/>
    </row>
    <row r="72" spans="1:26" x14ac:dyDescent="0.25">
      <c r="A72" s="244">
        <f t="shared" si="30"/>
        <v>2010</v>
      </c>
      <c r="B72" s="243" t="s">
        <v>314</v>
      </c>
      <c r="C72" s="223">
        <f t="shared" si="28"/>
        <v>0</v>
      </c>
      <c r="D72" s="242">
        <f t="shared" si="28"/>
        <v>0</v>
      </c>
      <c r="E72" s="223">
        <f t="shared" si="29"/>
        <v>0</v>
      </c>
      <c r="F72" s="265"/>
      <c r="G72" s="265"/>
      <c r="H72" s="265"/>
      <c r="I72" s="265"/>
      <c r="J72" s="265"/>
      <c r="K72" s="265"/>
      <c r="L72" s="265"/>
      <c r="M72" s="265"/>
      <c r="N72" s="265"/>
      <c r="O72" s="265"/>
      <c r="P72" s="265"/>
      <c r="Q72" s="265"/>
      <c r="R72" s="265"/>
      <c r="S72" s="265"/>
      <c r="T72" s="265"/>
      <c r="U72" s="239">
        <f t="shared" si="22"/>
        <v>0</v>
      </c>
      <c r="V72" s="239">
        <f>D30-D18+E18</f>
        <v>0</v>
      </c>
      <c r="W72" s="239">
        <f t="shared" si="25"/>
        <v>0</v>
      </c>
      <c r="X72" s="238">
        <f t="shared" si="26"/>
        <v>6.3777724358974348</v>
      </c>
      <c r="Y72" s="238"/>
      <c r="Z72" s="237"/>
    </row>
    <row r="73" spans="1:26" x14ac:dyDescent="0.25">
      <c r="A73" s="244">
        <f t="shared" si="30"/>
        <v>2010</v>
      </c>
      <c r="B73" s="243" t="s">
        <v>313</v>
      </c>
      <c r="C73" s="223">
        <f t="shared" si="28"/>
        <v>0</v>
      </c>
      <c r="D73" s="242">
        <f t="shared" si="28"/>
        <v>0</v>
      </c>
      <c r="E73" s="223">
        <f t="shared" si="29"/>
        <v>0</v>
      </c>
      <c r="F73" s="265"/>
      <c r="G73" s="265"/>
      <c r="H73" s="265"/>
      <c r="I73" s="265"/>
      <c r="J73" s="265"/>
      <c r="K73" s="265"/>
      <c r="L73" s="265"/>
      <c r="M73" s="265"/>
      <c r="N73" s="265"/>
      <c r="O73" s="265"/>
      <c r="P73" s="265"/>
      <c r="Q73" s="265"/>
      <c r="R73" s="265"/>
      <c r="S73" s="265"/>
      <c r="T73" s="265"/>
      <c r="U73" s="239">
        <f t="shared" si="22"/>
        <v>0</v>
      </c>
      <c r="V73" s="239">
        <f>D31-D19+E19</f>
        <v>0</v>
      </c>
      <c r="W73" s="239">
        <f t="shared" si="25"/>
        <v>0</v>
      </c>
      <c r="X73" s="238">
        <f t="shared" si="26"/>
        <v>10.629620726495725</v>
      </c>
      <c r="Y73" s="238"/>
      <c r="Z73" s="237"/>
    </row>
    <row r="74" spans="1:26" x14ac:dyDescent="0.25">
      <c r="A74" s="244">
        <f t="shared" si="30"/>
        <v>2010</v>
      </c>
      <c r="B74" s="243" t="s">
        <v>312</v>
      </c>
      <c r="C74" s="223">
        <f t="shared" si="28"/>
        <v>0</v>
      </c>
      <c r="D74" s="242">
        <f t="shared" si="28"/>
        <v>0</v>
      </c>
      <c r="E74" s="223">
        <f t="shared" si="29"/>
        <v>0</v>
      </c>
      <c r="F74" s="265"/>
      <c r="G74" s="265"/>
      <c r="H74" s="265"/>
      <c r="I74" s="265"/>
      <c r="J74" s="265"/>
      <c r="K74" s="265"/>
      <c r="L74" s="265"/>
      <c r="M74" s="265"/>
      <c r="N74" s="265"/>
      <c r="O74" s="265"/>
      <c r="P74" s="265"/>
      <c r="Q74" s="265"/>
      <c r="R74" s="265"/>
      <c r="S74" s="265"/>
      <c r="T74" s="265"/>
      <c r="U74" s="239">
        <f t="shared" si="22"/>
        <v>0</v>
      </c>
      <c r="V74" s="239">
        <f>D32-D20+E20</f>
        <v>0</v>
      </c>
      <c r="W74" s="239">
        <f t="shared" si="25"/>
        <v>0</v>
      </c>
      <c r="X74" s="238">
        <f t="shared" si="26"/>
        <v>15.944431089743588</v>
      </c>
      <c r="Y74" s="238"/>
      <c r="Z74" s="237"/>
    </row>
    <row r="75" spans="1:26" x14ac:dyDescent="0.25">
      <c r="A75" s="244">
        <f t="shared" si="30"/>
        <v>2010</v>
      </c>
      <c r="B75" s="243" t="s">
        <v>311</v>
      </c>
      <c r="C75" s="223">
        <f t="shared" ref="C75:E90" si="31">C74</f>
        <v>0</v>
      </c>
      <c r="D75" s="242">
        <f t="shared" si="31"/>
        <v>0</v>
      </c>
      <c r="E75" s="223">
        <f t="shared" si="29"/>
        <v>0</v>
      </c>
      <c r="F75" s="265"/>
      <c r="G75" s="265"/>
      <c r="H75" s="265"/>
      <c r="I75" s="265"/>
      <c r="J75" s="265"/>
      <c r="K75" s="265"/>
      <c r="L75" s="265"/>
      <c r="M75" s="265"/>
      <c r="N75" s="265"/>
      <c r="O75" s="265"/>
      <c r="P75" s="265"/>
      <c r="Q75" s="265"/>
      <c r="R75" s="265"/>
      <c r="S75" s="265"/>
      <c r="T75" s="265"/>
      <c r="U75" s="239">
        <f t="shared" si="22"/>
        <v>0</v>
      </c>
      <c r="V75" s="239">
        <f>D33-D21+E21</f>
        <v>0</v>
      </c>
      <c r="W75" s="239">
        <f t="shared" si="25"/>
        <v>0</v>
      </c>
      <c r="X75" s="238">
        <f t="shared" si="26"/>
        <v>22.322203525641019</v>
      </c>
      <c r="Y75" s="238"/>
      <c r="Z75" s="237"/>
    </row>
    <row r="76" spans="1:26" x14ac:dyDescent="0.25">
      <c r="A76" s="244">
        <f t="shared" si="30"/>
        <v>2010</v>
      </c>
      <c r="B76" s="243" t="s">
        <v>310</v>
      </c>
      <c r="C76" s="223">
        <f t="shared" si="31"/>
        <v>0</v>
      </c>
      <c r="D76" s="242">
        <f t="shared" si="31"/>
        <v>0</v>
      </c>
      <c r="E76" s="223">
        <f t="shared" si="29"/>
        <v>0</v>
      </c>
      <c r="F76" s="265"/>
      <c r="G76" s="265"/>
      <c r="H76" s="265"/>
      <c r="I76" s="265"/>
      <c r="J76" s="265"/>
      <c r="K76" s="265"/>
      <c r="L76" s="265"/>
      <c r="M76" s="265"/>
      <c r="N76" s="265"/>
      <c r="O76" s="265"/>
      <c r="P76" s="265"/>
      <c r="Q76" s="265"/>
      <c r="R76" s="265"/>
      <c r="S76" s="265"/>
      <c r="T76" s="265"/>
      <c r="U76" s="239">
        <f t="shared" si="22"/>
        <v>0</v>
      </c>
      <c r="V76" s="239">
        <f>D34-D22+E22</f>
        <v>0</v>
      </c>
      <c r="W76" s="239">
        <f t="shared" si="25"/>
        <v>0</v>
      </c>
      <c r="X76" s="238">
        <f t="shared" si="26"/>
        <v>29.762938034188032</v>
      </c>
      <c r="Y76" s="238"/>
      <c r="Z76" s="237"/>
    </row>
    <row r="77" spans="1:26" x14ac:dyDescent="0.25">
      <c r="A77" s="244">
        <f t="shared" si="30"/>
        <v>2010</v>
      </c>
      <c r="B77" s="243" t="s">
        <v>309</v>
      </c>
      <c r="C77" s="223">
        <f t="shared" si="31"/>
        <v>0</v>
      </c>
      <c r="D77" s="242">
        <f t="shared" si="31"/>
        <v>0</v>
      </c>
      <c r="E77" s="223">
        <f t="shared" si="29"/>
        <v>0</v>
      </c>
      <c r="F77" s="265"/>
      <c r="G77" s="265"/>
      <c r="H77" s="265"/>
      <c r="I77" s="265"/>
      <c r="J77" s="265"/>
      <c r="K77" s="265"/>
      <c r="L77" s="265"/>
      <c r="M77" s="265"/>
      <c r="N77" s="265"/>
      <c r="O77" s="265"/>
      <c r="P77" s="265"/>
      <c r="Q77" s="265"/>
      <c r="R77" s="265"/>
      <c r="S77" s="265"/>
      <c r="T77" s="265"/>
      <c r="U77" s="239">
        <f t="shared" si="22"/>
        <v>0</v>
      </c>
      <c r="V77" s="239">
        <f>D35-D23+E23</f>
        <v>0</v>
      </c>
      <c r="W77" s="239">
        <f t="shared" si="25"/>
        <v>0</v>
      </c>
      <c r="X77" s="238">
        <f t="shared" si="26"/>
        <v>38.266634615384618</v>
      </c>
      <c r="Y77" s="238"/>
      <c r="Z77" s="237"/>
    </row>
    <row r="78" spans="1:26" x14ac:dyDescent="0.25">
      <c r="A78" s="244">
        <f t="shared" si="30"/>
        <v>2010</v>
      </c>
      <c r="B78" s="243" t="s">
        <v>308</v>
      </c>
      <c r="C78" s="223">
        <f t="shared" si="31"/>
        <v>0</v>
      </c>
      <c r="D78" s="242">
        <f t="shared" si="31"/>
        <v>0</v>
      </c>
      <c r="E78" s="223">
        <f t="shared" si="29"/>
        <v>0</v>
      </c>
      <c r="F78" s="265"/>
      <c r="G78" s="265"/>
      <c r="H78" s="265"/>
      <c r="I78" s="265"/>
      <c r="J78" s="265"/>
      <c r="K78" s="265"/>
      <c r="L78" s="265"/>
      <c r="M78" s="265"/>
      <c r="N78" s="265"/>
      <c r="O78" s="265"/>
      <c r="P78" s="265"/>
      <c r="Q78" s="265"/>
      <c r="R78" s="265"/>
      <c r="S78" s="265"/>
      <c r="T78" s="265"/>
      <c r="U78" s="239">
        <f t="shared" si="22"/>
        <v>0</v>
      </c>
      <c r="V78" s="239">
        <f>D36-D24+E24</f>
        <v>0</v>
      </c>
      <c r="W78" s="239">
        <f t="shared" si="25"/>
        <v>0</v>
      </c>
      <c r="X78" s="238">
        <f t="shared" si="26"/>
        <v>47.833293269230772</v>
      </c>
      <c r="Y78" s="238"/>
      <c r="Z78" s="237"/>
    </row>
    <row r="79" spans="1:26" x14ac:dyDescent="0.25">
      <c r="A79" s="244">
        <f t="shared" si="30"/>
        <v>2010</v>
      </c>
      <c r="B79" s="243" t="s">
        <v>307</v>
      </c>
      <c r="C79" s="223">
        <f t="shared" si="31"/>
        <v>0</v>
      </c>
      <c r="D79" s="242">
        <f t="shared" si="31"/>
        <v>0</v>
      </c>
      <c r="E79" s="223">
        <f t="shared" si="29"/>
        <v>0</v>
      </c>
      <c r="F79" s="265"/>
      <c r="G79" s="265"/>
      <c r="H79" s="265"/>
      <c r="I79" s="265"/>
      <c r="J79" s="265"/>
      <c r="K79" s="265"/>
      <c r="L79" s="265"/>
      <c r="M79" s="265"/>
      <c r="N79" s="265"/>
      <c r="O79" s="265"/>
      <c r="P79" s="265"/>
      <c r="Q79" s="265"/>
      <c r="R79" s="265"/>
      <c r="S79" s="265"/>
      <c r="T79" s="265"/>
      <c r="U79" s="239">
        <f t="shared" si="22"/>
        <v>0</v>
      </c>
      <c r="V79" s="239">
        <f>D37-D25+E25</f>
        <v>0</v>
      </c>
      <c r="W79" s="239">
        <f t="shared" si="25"/>
        <v>0</v>
      </c>
      <c r="X79" s="238">
        <f t="shared" si="26"/>
        <v>58.462913995726502</v>
      </c>
      <c r="Y79" s="238"/>
      <c r="Z79" s="237"/>
    </row>
    <row r="80" spans="1:26" x14ac:dyDescent="0.25">
      <c r="A80" s="235">
        <f t="shared" si="30"/>
        <v>2010</v>
      </c>
      <c r="B80" s="234" t="s">
        <v>306</v>
      </c>
      <c r="C80" s="178">
        <f t="shared" si="31"/>
        <v>0</v>
      </c>
      <c r="D80" s="177">
        <f t="shared" si="31"/>
        <v>0</v>
      </c>
      <c r="E80" s="178">
        <f t="shared" si="29"/>
        <v>0</v>
      </c>
      <c r="F80" s="268"/>
      <c r="G80" s="268"/>
      <c r="H80" s="268"/>
      <c r="I80" s="268"/>
      <c r="J80" s="268"/>
      <c r="K80" s="268"/>
      <c r="L80" s="268"/>
      <c r="M80" s="268"/>
      <c r="N80" s="268"/>
      <c r="O80" s="268"/>
      <c r="P80" s="268"/>
      <c r="Q80" s="268"/>
      <c r="R80" s="268"/>
      <c r="S80" s="268"/>
      <c r="T80" s="268"/>
      <c r="U80" s="231">
        <f t="shared" si="22"/>
        <v>0</v>
      </c>
      <c r="V80" s="231">
        <f>D38-D26+E26</f>
        <v>0</v>
      </c>
      <c r="W80" s="231">
        <f t="shared" si="25"/>
        <v>0</v>
      </c>
      <c r="X80" s="232">
        <f t="shared" si="26"/>
        <v>70.155496794871794</v>
      </c>
      <c r="Y80" s="232"/>
      <c r="Z80" s="231">
        <f>SUM(Y69:Y80)</f>
        <v>0</v>
      </c>
    </row>
    <row r="81" spans="1:31" x14ac:dyDescent="0.25">
      <c r="A81" s="256">
        <f>A80+1</f>
        <v>2011</v>
      </c>
      <c r="B81" s="255" t="s">
        <v>317</v>
      </c>
      <c r="C81" s="252">
        <f t="shared" si="31"/>
        <v>0</v>
      </c>
      <c r="D81" s="254">
        <f t="shared" si="31"/>
        <v>0</v>
      </c>
      <c r="E81" s="252">
        <f t="shared" si="29"/>
        <v>0</v>
      </c>
      <c r="F81" s="252">
        <f t="shared" ref="F81:F93" si="32">+F15</f>
        <v>25511.089743589742</v>
      </c>
      <c r="G81" s="267"/>
      <c r="H81" s="267"/>
      <c r="I81" s="267"/>
      <c r="J81" s="267"/>
      <c r="K81" s="267"/>
      <c r="L81" s="267"/>
      <c r="M81" s="267"/>
      <c r="N81" s="267"/>
      <c r="O81" s="267"/>
      <c r="P81" s="267"/>
      <c r="Q81" s="267"/>
      <c r="R81" s="267"/>
      <c r="S81" s="267"/>
      <c r="T81" s="266"/>
      <c r="U81" s="249">
        <f t="shared" si="22"/>
        <v>25511.089743589742</v>
      </c>
      <c r="V81" s="249">
        <f>E27-E15+F15</f>
        <v>25511.089743589742</v>
      </c>
      <c r="W81" s="249">
        <f t="shared" si="25"/>
        <v>25511.089743589742</v>
      </c>
      <c r="X81" s="248">
        <f t="shared" si="26"/>
        <v>82.911041666666677</v>
      </c>
      <c r="Y81" s="248"/>
      <c r="Z81" s="247"/>
      <c r="AA81" s="173"/>
      <c r="AB81" s="173"/>
      <c r="AC81" s="173"/>
      <c r="AD81" s="173"/>
      <c r="AE81" s="173"/>
    </row>
    <row r="82" spans="1:31" x14ac:dyDescent="0.25">
      <c r="A82" s="244">
        <f>A81</f>
        <v>2011</v>
      </c>
      <c r="B82" s="243" t="s">
        <v>316</v>
      </c>
      <c r="C82" s="223">
        <f t="shared" si="31"/>
        <v>0</v>
      </c>
      <c r="D82" s="242">
        <f t="shared" si="31"/>
        <v>0</v>
      </c>
      <c r="E82" s="245">
        <f>E81</f>
        <v>0</v>
      </c>
      <c r="F82" s="223">
        <f t="shared" si="32"/>
        <v>51022.179487179485</v>
      </c>
      <c r="G82" s="265"/>
      <c r="H82" s="265"/>
      <c r="I82" s="265"/>
      <c r="J82" s="265"/>
      <c r="K82" s="265"/>
      <c r="L82" s="265"/>
      <c r="M82" s="265"/>
      <c r="N82" s="265"/>
      <c r="O82" s="265"/>
      <c r="P82" s="265"/>
      <c r="Q82" s="265"/>
      <c r="R82" s="265"/>
      <c r="S82" s="265"/>
      <c r="T82" s="264"/>
      <c r="U82" s="239">
        <f t="shared" si="22"/>
        <v>51022.179487179485</v>
      </c>
      <c r="V82" s="239">
        <f>E28-E16+F16</f>
        <v>51022.179487179485</v>
      </c>
      <c r="W82" s="239">
        <f t="shared" si="25"/>
        <v>51022.179487179485</v>
      </c>
      <c r="X82" s="238">
        <f t="shared" si="26"/>
        <v>97.628364316239313</v>
      </c>
      <c r="Y82" s="238"/>
      <c r="Z82" s="237"/>
      <c r="AA82" s="173"/>
      <c r="AB82" s="173"/>
      <c r="AC82" s="173"/>
      <c r="AD82" s="173"/>
      <c r="AE82" s="173"/>
    </row>
    <row r="83" spans="1:31" x14ac:dyDescent="0.25">
      <c r="A83" s="244">
        <f t="shared" ref="A83:A92" si="33">A82</f>
        <v>2011</v>
      </c>
      <c r="B83" s="243" t="s">
        <v>315</v>
      </c>
      <c r="C83" s="223">
        <f t="shared" si="31"/>
        <v>0</v>
      </c>
      <c r="D83" s="242">
        <f t="shared" si="31"/>
        <v>0</v>
      </c>
      <c r="E83" s="223">
        <f t="shared" si="31"/>
        <v>0</v>
      </c>
      <c r="F83" s="223">
        <f t="shared" si="32"/>
        <v>76533.26923076922</v>
      </c>
      <c r="G83" s="265"/>
      <c r="H83" s="265"/>
      <c r="I83" s="265"/>
      <c r="J83" s="265"/>
      <c r="K83" s="265"/>
      <c r="L83" s="265"/>
      <c r="M83" s="265"/>
      <c r="N83" s="265"/>
      <c r="O83" s="265"/>
      <c r="P83" s="265"/>
      <c r="Q83" s="265"/>
      <c r="R83" s="265"/>
      <c r="S83" s="265"/>
      <c r="T83" s="264"/>
      <c r="U83" s="239">
        <f t="shared" si="22"/>
        <v>76533.26923076922</v>
      </c>
      <c r="V83" s="239">
        <f>E29-E17+F17</f>
        <v>76533.26923076922</v>
      </c>
      <c r="W83" s="239">
        <f t="shared" si="25"/>
        <v>76533.26923076922</v>
      </c>
      <c r="X83" s="238">
        <f t="shared" si="26"/>
        <v>113.24450267094018</v>
      </c>
      <c r="Y83" s="238"/>
      <c r="Z83" s="237"/>
      <c r="AA83" s="173"/>
      <c r="AB83" s="173"/>
      <c r="AC83" s="173"/>
      <c r="AD83" s="173"/>
      <c r="AE83" s="173"/>
    </row>
    <row r="84" spans="1:31" x14ac:dyDescent="0.25">
      <c r="A84" s="244">
        <f t="shared" si="33"/>
        <v>2011</v>
      </c>
      <c r="B84" s="243" t="s">
        <v>314</v>
      </c>
      <c r="C84" s="223">
        <f t="shared" si="31"/>
        <v>0</v>
      </c>
      <c r="D84" s="242">
        <f t="shared" si="31"/>
        <v>0</v>
      </c>
      <c r="E84" s="223">
        <f t="shared" si="31"/>
        <v>0</v>
      </c>
      <c r="F84" s="223">
        <f t="shared" si="32"/>
        <v>102044.35897435897</v>
      </c>
      <c r="G84" s="265"/>
      <c r="H84" s="265"/>
      <c r="I84" s="265"/>
      <c r="J84" s="265"/>
      <c r="K84" s="265"/>
      <c r="L84" s="265"/>
      <c r="M84" s="265"/>
      <c r="N84" s="265"/>
      <c r="O84" s="265"/>
      <c r="P84" s="265"/>
      <c r="Q84" s="265"/>
      <c r="R84" s="265"/>
      <c r="S84" s="265"/>
      <c r="T84" s="264"/>
      <c r="U84" s="239">
        <f t="shared" si="22"/>
        <v>102044.35897435897</v>
      </c>
      <c r="V84" s="239">
        <f>E30-E18+F18</f>
        <v>102044.35897435897</v>
      </c>
      <c r="W84" s="239">
        <f t="shared" si="25"/>
        <v>102044.35897435897</v>
      </c>
      <c r="X84" s="238">
        <f t="shared" si="26"/>
        <v>129.75945673076924</v>
      </c>
      <c r="Y84" s="238"/>
      <c r="Z84" s="237"/>
      <c r="AA84" s="173"/>
      <c r="AB84" s="173"/>
      <c r="AC84" s="173"/>
      <c r="AD84" s="173"/>
      <c r="AE84" s="173"/>
    </row>
    <row r="85" spans="1:31" x14ac:dyDescent="0.25">
      <c r="A85" s="244">
        <f t="shared" si="33"/>
        <v>2011</v>
      </c>
      <c r="B85" s="243" t="s">
        <v>313</v>
      </c>
      <c r="C85" s="223">
        <f t="shared" si="31"/>
        <v>0</v>
      </c>
      <c r="D85" s="242">
        <f t="shared" si="31"/>
        <v>0</v>
      </c>
      <c r="E85" s="223">
        <f t="shared" si="31"/>
        <v>0</v>
      </c>
      <c r="F85" s="223">
        <f t="shared" si="32"/>
        <v>127555.44871794872</v>
      </c>
      <c r="G85" s="265"/>
      <c r="H85" s="265"/>
      <c r="I85" s="265"/>
      <c r="J85" s="265"/>
      <c r="K85" s="265"/>
      <c r="L85" s="265"/>
      <c r="M85" s="265"/>
      <c r="N85" s="265"/>
      <c r="O85" s="265"/>
      <c r="P85" s="265"/>
      <c r="Q85" s="265"/>
      <c r="R85" s="265"/>
      <c r="S85" s="265"/>
      <c r="T85" s="264"/>
      <c r="U85" s="239">
        <f t="shared" si="22"/>
        <v>127555.44871794872</v>
      </c>
      <c r="V85" s="239">
        <f>E31-E19+F19</f>
        <v>127555.44871794872</v>
      </c>
      <c r="W85" s="239">
        <f t="shared" si="25"/>
        <v>127555.44871794872</v>
      </c>
      <c r="X85" s="238">
        <f t="shared" si="26"/>
        <v>147.17322649572651</v>
      </c>
      <c r="Y85" s="238"/>
      <c r="Z85" s="237"/>
      <c r="AA85" s="173"/>
      <c r="AB85" s="173"/>
      <c r="AC85" s="173"/>
      <c r="AD85" s="173"/>
      <c r="AE85" s="173"/>
    </row>
    <row r="86" spans="1:31" x14ac:dyDescent="0.25">
      <c r="A86" s="244">
        <f t="shared" si="33"/>
        <v>2011</v>
      </c>
      <c r="B86" s="243" t="s">
        <v>312</v>
      </c>
      <c r="C86" s="223">
        <f t="shared" si="31"/>
        <v>0</v>
      </c>
      <c r="D86" s="242">
        <f t="shared" si="31"/>
        <v>0</v>
      </c>
      <c r="E86" s="223">
        <f t="shared" si="31"/>
        <v>0</v>
      </c>
      <c r="F86" s="223">
        <f t="shared" si="32"/>
        <v>153066.53846153844</v>
      </c>
      <c r="G86" s="265"/>
      <c r="H86" s="265"/>
      <c r="I86" s="265"/>
      <c r="J86" s="265"/>
      <c r="K86" s="265"/>
      <c r="L86" s="265"/>
      <c r="M86" s="265"/>
      <c r="N86" s="265"/>
      <c r="O86" s="265"/>
      <c r="P86" s="265"/>
      <c r="Q86" s="265"/>
      <c r="R86" s="265"/>
      <c r="S86" s="265"/>
      <c r="T86" s="264"/>
      <c r="U86" s="239">
        <f t="shared" si="22"/>
        <v>153066.53846153844</v>
      </c>
      <c r="V86" s="239">
        <f>E32-E20+F20</f>
        <v>153066.53846153844</v>
      </c>
      <c r="W86" s="239">
        <f t="shared" si="25"/>
        <v>153066.53846153844</v>
      </c>
      <c r="X86" s="238">
        <f t="shared" si="26"/>
        <v>165.48581196581196</v>
      </c>
      <c r="Y86" s="238"/>
      <c r="Z86" s="237"/>
      <c r="AA86" s="173"/>
      <c r="AB86" s="173"/>
      <c r="AC86" s="173"/>
      <c r="AD86" s="173"/>
      <c r="AE86" s="173"/>
    </row>
    <row r="87" spans="1:31" x14ac:dyDescent="0.25">
      <c r="A87" s="244">
        <f t="shared" si="33"/>
        <v>2011</v>
      </c>
      <c r="B87" s="243" t="s">
        <v>311</v>
      </c>
      <c r="C87" s="223">
        <f t="shared" si="31"/>
        <v>0</v>
      </c>
      <c r="D87" s="242">
        <f t="shared" si="31"/>
        <v>0</v>
      </c>
      <c r="E87" s="223">
        <f t="shared" si="31"/>
        <v>0</v>
      </c>
      <c r="F87" s="223">
        <f t="shared" si="32"/>
        <v>178577.62820512819</v>
      </c>
      <c r="G87" s="265"/>
      <c r="H87" s="265"/>
      <c r="I87" s="265"/>
      <c r="J87" s="265"/>
      <c r="K87" s="265"/>
      <c r="L87" s="265"/>
      <c r="M87" s="265"/>
      <c r="N87" s="265"/>
      <c r="O87" s="265"/>
      <c r="P87" s="265"/>
      <c r="Q87" s="265"/>
      <c r="R87" s="265"/>
      <c r="S87" s="265"/>
      <c r="T87" s="264"/>
      <c r="U87" s="239">
        <f t="shared" si="22"/>
        <v>178577.62820512819</v>
      </c>
      <c r="V87" s="239">
        <f>E33-E21+F21</f>
        <v>178577.62820512819</v>
      </c>
      <c r="W87" s="239">
        <f t="shared" si="25"/>
        <v>178577.62820512819</v>
      </c>
      <c r="X87" s="238">
        <f t="shared" si="26"/>
        <v>184.69721314102563</v>
      </c>
      <c r="Y87" s="238"/>
      <c r="Z87" s="237"/>
      <c r="AA87" s="173"/>
      <c r="AB87" s="173"/>
      <c r="AC87" s="173"/>
      <c r="AD87" s="173"/>
      <c r="AE87" s="173"/>
    </row>
    <row r="88" spans="1:31" x14ac:dyDescent="0.25">
      <c r="A88" s="244">
        <f t="shared" si="33"/>
        <v>2011</v>
      </c>
      <c r="B88" s="243" t="s">
        <v>310</v>
      </c>
      <c r="C88" s="223">
        <f t="shared" si="31"/>
        <v>0</v>
      </c>
      <c r="D88" s="242">
        <f t="shared" si="31"/>
        <v>0</v>
      </c>
      <c r="E88" s="223">
        <f t="shared" si="31"/>
        <v>0</v>
      </c>
      <c r="F88" s="223">
        <f t="shared" si="32"/>
        <v>204088.71794871794</v>
      </c>
      <c r="G88" s="262"/>
      <c r="H88" s="262"/>
      <c r="I88" s="262"/>
      <c r="J88" s="262"/>
      <c r="K88" s="262"/>
      <c r="L88" s="262"/>
      <c r="M88" s="262"/>
      <c r="N88" s="262"/>
      <c r="O88" s="262"/>
      <c r="P88" s="262"/>
      <c r="Q88" s="262"/>
      <c r="R88" s="262"/>
      <c r="S88" s="262"/>
      <c r="T88" s="258"/>
      <c r="U88" s="239">
        <f t="shared" si="22"/>
        <v>204088.71794871794</v>
      </c>
      <c r="V88" s="239">
        <f>E34-E22+F22</f>
        <v>204088.71794871794</v>
      </c>
      <c r="W88" s="239">
        <f t="shared" si="25"/>
        <v>204088.71794871794</v>
      </c>
      <c r="X88" s="238">
        <f t="shared" si="26"/>
        <v>204.80743002136751</v>
      </c>
      <c r="Y88" s="238"/>
      <c r="Z88" s="237"/>
      <c r="AA88" s="173"/>
      <c r="AB88" s="173"/>
      <c r="AC88" s="173"/>
      <c r="AD88" s="173"/>
      <c r="AE88" s="173"/>
    </row>
    <row r="89" spans="1:31" x14ac:dyDescent="0.25">
      <c r="A89" s="244">
        <f t="shared" si="33"/>
        <v>2011</v>
      </c>
      <c r="B89" s="243" t="s">
        <v>309</v>
      </c>
      <c r="C89" s="223">
        <f t="shared" si="31"/>
        <v>0</v>
      </c>
      <c r="D89" s="242">
        <f t="shared" si="31"/>
        <v>0</v>
      </c>
      <c r="E89" s="223">
        <f t="shared" si="31"/>
        <v>0</v>
      </c>
      <c r="F89" s="223">
        <f t="shared" si="32"/>
        <v>229599.80769230769</v>
      </c>
      <c r="G89" s="262"/>
      <c r="H89" s="262"/>
      <c r="I89" s="262"/>
      <c r="J89" s="262"/>
      <c r="K89" s="262"/>
      <c r="L89" s="262"/>
      <c r="M89" s="262"/>
      <c r="N89" s="262"/>
      <c r="O89" s="262"/>
      <c r="P89" s="262"/>
      <c r="Q89" s="262"/>
      <c r="R89" s="262"/>
      <c r="S89" s="262"/>
      <c r="T89" s="258"/>
      <c r="U89" s="239">
        <f t="shared" si="22"/>
        <v>229599.80769230769</v>
      </c>
      <c r="V89" s="239">
        <f>E35-E23+F23</f>
        <v>229599.80769230769</v>
      </c>
      <c r="W89" s="239">
        <f t="shared" si="25"/>
        <v>229599.80769230769</v>
      </c>
      <c r="X89" s="238">
        <f t="shared" si="26"/>
        <v>225.8164626068376</v>
      </c>
      <c r="Y89" s="238"/>
      <c r="Z89" s="237"/>
      <c r="AA89" s="173"/>
      <c r="AB89" s="173"/>
      <c r="AC89" s="173"/>
      <c r="AD89" s="173"/>
      <c r="AE89" s="173"/>
    </row>
    <row r="90" spans="1:31" x14ac:dyDescent="0.25">
      <c r="A90" s="244">
        <f t="shared" si="33"/>
        <v>2011</v>
      </c>
      <c r="B90" s="243" t="s">
        <v>308</v>
      </c>
      <c r="C90" s="223">
        <f t="shared" si="31"/>
        <v>0</v>
      </c>
      <c r="D90" s="242">
        <f t="shared" si="31"/>
        <v>0</v>
      </c>
      <c r="E90" s="223">
        <f t="shared" si="31"/>
        <v>0</v>
      </c>
      <c r="F90" s="223">
        <f t="shared" si="32"/>
        <v>255110.89743589744</v>
      </c>
      <c r="G90" s="262"/>
      <c r="H90" s="262"/>
      <c r="I90" s="262"/>
      <c r="J90" s="262"/>
      <c r="K90" s="262"/>
      <c r="L90" s="262"/>
      <c r="M90" s="262"/>
      <c r="N90" s="262"/>
      <c r="O90" s="262"/>
      <c r="P90" s="262"/>
      <c r="Q90" s="262"/>
      <c r="R90" s="262"/>
      <c r="S90" s="262"/>
      <c r="T90" s="258"/>
      <c r="U90" s="239">
        <f t="shared" si="22"/>
        <v>255110.89743589744</v>
      </c>
      <c r="V90" s="239">
        <f>E36-E24+F24</f>
        <v>255110.89743589744</v>
      </c>
      <c r="W90" s="239">
        <f t="shared" si="25"/>
        <v>255110.89743589744</v>
      </c>
      <c r="X90" s="238">
        <f t="shared" si="26"/>
        <v>247.72431089743588</v>
      </c>
      <c r="Y90" s="238"/>
      <c r="Z90" s="237"/>
      <c r="AA90" s="173"/>
      <c r="AB90" s="173"/>
      <c r="AC90" s="173"/>
      <c r="AD90" s="173"/>
      <c r="AE90" s="173"/>
    </row>
    <row r="91" spans="1:31" x14ac:dyDescent="0.25">
      <c r="A91" s="244">
        <f t="shared" si="33"/>
        <v>2011</v>
      </c>
      <c r="B91" s="243" t="s">
        <v>307</v>
      </c>
      <c r="C91" s="223">
        <f t="shared" ref="C91:G106" si="34">C90</f>
        <v>0</v>
      </c>
      <c r="D91" s="242">
        <f t="shared" si="34"/>
        <v>0</v>
      </c>
      <c r="E91" s="223">
        <f t="shared" si="34"/>
        <v>0</v>
      </c>
      <c r="F91" s="223">
        <f t="shared" si="32"/>
        <v>280621.98717948719</v>
      </c>
      <c r="G91" s="262"/>
      <c r="H91" s="262"/>
      <c r="I91" s="262"/>
      <c r="J91" s="262"/>
      <c r="K91" s="262"/>
      <c r="L91" s="262"/>
      <c r="M91" s="262"/>
      <c r="N91" s="262"/>
      <c r="O91" s="262"/>
      <c r="P91" s="262"/>
      <c r="Q91" s="262"/>
      <c r="R91" s="262"/>
      <c r="S91" s="262"/>
      <c r="T91" s="258"/>
      <c r="U91" s="239">
        <f t="shared" si="22"/>
        <v>280621.98717948719</v>
      </c>
      <c r="V91" s="239">
        <f>E37-E25+F25</f>
        <v>280621.98717948719</v>
      </c>
      <c r="W91" s="239">
        <f t="shared" si="25"/>
        <v>280621.98717948719</v>
      </c>
      <c r="X91" s="238">
        <f t="shared" si="26"/>
        <v>270.53097489316235</v>
      </c>
      <c r="Y91" s="238"/>
      <c r="Z91" s="237"/>
      <c r="AA91" s="173"/>
      <c r="AB91" s="173"/>
      <c r="AC91" s="173"/>
      <c r="AD91" s="173"/>
      <c r="AE91" s="173"/>
    </row>
    <row r="92" spans="1:31" x14ac:dyDescent="0.25">
      <c r="A92" s="235">
        <f t="shared" si="33"/>
        <v>2011</v>
      </c>
      <c r="B92" s="234" t="s">
        <v>306</v>
      </c>
      <c r="C92" s="178">
        <f t="shared" si="34"/>
        <v>0</v>
      </c>
      <c r="D92" s="177">
        <f t="shared" si="34"/>
        <v>0</v>
      </c>
      <c r="E92" s="178">
        <f t="shared" si="34"/>
        <v>0</v>
      </c>
      <c r="F92" s="178">
        <f t="shared" si="32"/>
        <v>306133.07692307688</v>
      </c>
      <c r="G92" s="261"/>
      <c r="H92" s="261"/>
      <c r="I92" s="261"/>
      <c r="J92" s="261"/>
      <c r="K92" s="261"/>
      <c r="L92" s="261"/>
      <c r="M92" s="261"/>
      <c r="N92" s="261"/>
      <c r="O92" s="261"/>
      <c r="P92" s="261"/>
      <c r="Q92" s="261"/>
      <c r="R92" s="261"/>
      <c r="S92" s="261"/>
      <c r="T92" s="257"/>
      <c r="U92" s="231">
        <f t="shared" si="22"/>
        <v>306133.07692307688</v>
      </c>
      <c r="V92" s="231">
        <f>E38-E26+F26</f>
        <v>306133.07692307688</v>
      </c>
      <c r="W92" s="231">
        <f t="shared" si="25"/>
        <v>306133.07692307688</v>
      </c>
      <c r="X92" s="232">
        <f t="shared" si="26"/>
        <v>294.23645459401706</v>
      </c>
      <c r="Y92" s="232"/>
      <c r="Z92" s="231">
        <f>SUM(Y81:Y92)</f>
        <v>0</v>
      </c>
      <c r="AA92" s="173"/>
      <c r="AB92" s="173"/>
      <c r="AC92" s="173"/>
      <c r="AD92" s="173"/>
      <c r="AE92" s="173"/>
    </row>
    <row r="93" spans="1:31" x14ac:dyDescent="0.25">
      <c r="A93" s="256">
        <f>A92+1</f>
        <v>2012</v>
      </c>
      <c r="B93" s="255" t="s">
        <v>317</v>
      </c>
      <c r="C93" s="252">
        <f t="shared" si="34"/>
        <v>0</v>
      </c>
      <c r="D93" s="254">
        <f t="shared" si="34"/>
        <v>0</v>
      </c>
      <c r="E93" s="252">
        <f t="shared" si="34"/>
        <v>0</v>
      </c>
      <c r="F93" s="252">
        <f t="shared" si="32"/>
        <v>331644.16666666669</v>
      </c>
      <c r="G93" s="252">
        <f t="shared" ref="G93:G105" si="35">+G15</f>
        <v>21571.576923076922</v>
      </c>
      <c r="H93" s="263"/>
      <c r="I93" s="263"/>
      <c r="J93" s="263"/>
      <c r="K93" s="263"/>
      <c r="L93" s="263"/>
      <c r="M93" s="263"/>
      <c r="N93" s="263"/>
      <c r="O93" s="263"/>
      <c r="P93" s="263"/>
      <c r="Q93" s="263"/>
      <c r="R93" s="263"/>
      <c r="S93" s="263"/>
      <c r="T93" s="260"/>
      <c r="U93" s="249">
        <f t="shared" si="22"/>
        <v>353215.74358974362</v>
      </c>
      <c r="V93" s="249">
        <f>F27-F15+G15</f>
        <v>327704.65384615387</v>
      </c>
      <c r="W93" s="249">
        <f t="shared" si="25"/>
        <v>353215.74358974362</v>
      </c>
      <c r="X93" s="248">
        <f t="shared" si="26"/>
        <v>318.84075000000001</v>
      </c>
      <c r="Y93" s="248"/>
      <c r="Z93" s="247"/>
      <c r="AA93" s="173"/>
      <c r="AB93" s="173"/>
      <c r="AC93" s="173"/>
      <c r="AD93" s="173"/>
      <c r="AE93" s="173"/>
    </row>
    <row r="94" spans="1:31" x14ac:dyDescent="0.25">
      <c r="A94" s="244">
        <f>A93</f>
        <v>2012</v>
      </c>
      <c r="B94" s="243" t="s">
        <v>316</v>
      </c>
      <c r="C94" s="223">
        <f t="shared" si="34"/>
        <v>0</v>
      </c>
      <c r="D94" s="242">
        <f t="shared" si="34"/>
        <v>0</v>
      </c>
      <c r="E94" s="223">
        <f t="shared" si="34"/>
        <v>0</v>
      </c>
      <c r="F94" s="245">
        <f t="shared" si="34"/>
        <v>331644.16666666669</v>
      </c>
      <c r="G94" s="223">
        <f t="shared" si="35"/>
        <v>43143.153846153844</v>
      </c>
      <c r="H94" s="262"/>
      <c r="I94" s="262"/>
      <c r="J94" s="262"/>
      <c r="K94" s="262"/>
      <c r="L94" s="262"/>
      <c r="M94" s="262"/>
      <c r="N94" s="262"/>
      <c r="O94" s="262"/>
      <c r="P94" s="262"/>
      <c r="Q94" s="262"/>
      <c r="R94" s="262"/>
      <c r="S94" s="262"/>
      <c r="T94" s="258"/>
      <c r="U94" s="239">
        <f t="shared" si="22"/>
        <v>374787.3205128205</v>
      </c>
      <c r="V94" s="239">
        <f>F28-F16+G16</f>
        <v>323765.141025641</v>
      </c>
      <c r="W94" s="239">
        <f t="shared" si="25"/>
        <v>374787.3205128205</v>
      </c>
      <c r="X94" s="238">
        <f t="shared" si="26"/>
        <v>343.29174145299152</v>
      </c>
      <c r="Y94" s="238"/>
      <c r="Z94" s="237"/>
      <c r="AA94" s="173"/>
      <c r="AB94" s="173"/>
      <c r="AC94" s="173"/>
      <c r="AD94" s="173"/>
      <c r="AE94" s="173"/>
    </row>
    <row r="95" spans="1:31" x14ac:dyDescent="0.25">
      <c r="A95" s="244">
        <f t="shared" ref="A95:A104" si="36">A94</f>
        <v>2012</v>
      </c>
      <c r="B95" s="243" t="s">
        <v>315</v>
      </c>
      <c r="C95" s="223">
        <f t="shared" si="34"/>
        <v>0</v>
      </c>
      <c r="D95" s="242">
        <f t="shared" si="34"/>
        <v>0</v>
      </c>
      <c r="E95" s="223">
        <f t="shared" si="34"/>
        <v>0</v>
      </c>
      <c r="F95" s="223">
        <f t="shared" si="34"/>
        <v>331644.16666666669</v>
      </c>
      <c r="G95" s="223">
        <f t="shared" si="35"/>
        <v>64714.730769230766</v>
      </c>
      <c r="H95" s="262"/>
      <c r="I95" s="262"/>
      <c r="J95" s="262"/>
      <c r="K95" s="262"/>
      <c r="L95" s="262"/>
      <c r="M95" s="262"/>
      <c r="N95" s="262"/>
      <c r="O95" s="262"/>
      <c r="P95" s="262"/>
      <c r="Q95" s="262"/>
      <c r="R95" s="262"/>
      <c r="S95" s="262"/>
      <c r="T95" s="258"/>
      <c r="U95" s="239">
        <f t="shared" si="22"/>
        <v>396358.89743589744</v>
      </c>
      <c r="V95" s="239">
        <f>F29-F17+G17</f>
        <v>319825.62820512825</v>
      </c>
      <c r="W95" s="239">
        <f t="shared" si="25"/>
        <v>396358.8974358975</v>
      </c>
      <c r="X95" s="238">
        <f t="shared" si="26"/>
        <v>366.69061324786327</v>
      </c>
      <c r="Y95" s="238"/>
      <c r="Z95" s="237"/>
      <c r="AA95" s="173"/>
      <c r="AB95" s="173"/>
      <c r="AC95" s="173"/>
      <c r="AD95" s="173"/>
      <c r="AE95" s="173"/>
    </row>
    <row r="96" spans="1:31" x14ac:dyDescent="0.25">
      <c r="A96" s="244">
        <f t="shared" si="36"/>
        <v>2012</v>
      </c>
      <c r="B96" s="243" t="s">
        <v>314</v>
      </c>
      <c r="C96" s="223">
        <f t="shared" si="34"/>
        <v>0</v>
      </c>
      <c r="D96" s="242">
        <f t="shared" si="34"/>
        <v>0</v>
      </c>
      <c r="E96" s="223">
        <f t="shared" si="34"/>
        <v>0</v>
      </c>
      <c r="F96" s="223">
        <f t="shared" si="34"/>
        <v>331644.16666666669</v>
      </c>
      <c r="G96" s="223">
        <f t="shared" si="35"/>
        <v>86286.307692307688</v>
      </c>
      <c r="H96" s="262"/>
      <c r="I96" s="262"/>
      <c r="J96" s="262"/>
      <c r="K96" s="262"/>
      <c r="L96" s="262"/>
      <c r="M96" s="262"/>
      <c r="N96" s="262"/>
      <c r="O96" s="262"/>
      <c r="P96" s="262"/>
      <c r="Q96" s="262"/>
      <c r="R96" s="262"/>
      <c r="S96" s="262"/>
      <c r="T96" s="258"/>
      <c r="U96" s="239">
        <f t="shared" si="22"/>
        <v>417930.47435897437</v>
      </c>
      <c r="V96" s="239">
        <f>F30-F18+G18</f>
        <v>315886.11538461538</v>
      </c>
      <c r="W96" s="239">
        <f t="shared" si="25"/>
        <v>417930.47435897437</v>
      </c>
      <c r="X96" s="238">
        <f t="shared" si="26"/>
        <v>389.03736538461544</v>
      </c>
      <c r="Y96" s="238"/>
      <c r="Z96" s="237"/>
      <c r="AA96" s="173"/>
      <c r="AB96" s="173"/>
      <c r="AC96" s="173"/>
      <c r="AD96" s="173"/>
      <c r="AE96" s="173"/>
    </row>
    <row r="97" spans="1:31" x14ac:dyDescent="0.25">
      <c r="A97" s="244">
        <f t="shared" si="36"/>
        <v>2012</v>
      </c>
      <c r="B97" s="243" t="s">
        <v>313</v>
      </c>
      <c r="C97" s="223">
        <f t="shared" si="34"/>
        <v>0</v>
      </c>
      <c r="D97" s="242">
        <f t="shared" si="34"/>
        <v>0</v>
      </c>
      <c r="E97" s="223">
        <f t="shared" si="34"/>
        <v>0</v>
      </c>
      <c r="F97" s="223">
        <f t="shared" si="34"/>
        <v>331644.16666666669</v>
      </c>
      <c r="G97" s="223">
        <f t="shared" si="35"/>
        <v>107857.88461538461</v>
      </c>
      <c r="H97" s="262"/>
      <c r="I97" s="262"/>
      <c r="J97" s="262"/>
      <c r="K97" s="262"/>
      <c r="L97" s="262"/>
      <c r="M97" s="262"/>
      <c r="N97" s="262"/>
      <c r="O97" s="262"/>
      <c r="P97" s="262"/>
      <c r="Q97" s="262"/>
      <c r="R97" s="262"/>
      <c r="S97" s="262"/>
      <c r="T97" s="258"/>
      <c r="U97" s="239">
        <f t="shared" si="22"/>
        <v>439502.05128205131</v>
      </c>
      <c r="V97" s="239">
        <f>F31-F19+G19</f>
        <v>311946.60256410256</v>
      </c>
      <c r="W97" s="239">
        <f t="shared" si="25"/>
        <v>439502.05128205125</v>
      </c>
      <c r="X97" s="238">
        <f t="shared" si="26"/>
        <v>410.33199786324781</v>
      </c>
      <c r="Y97" s="238"/>
      <c r="Z97" s="237"/>
      <c r="AA97" s="173"/>
      <c r="AB97" s="173"/>
      <c r="AC97" s="173"/>
      <c r="AD97" s="173"/>
      <c r="AE97" s="173"/>
    </row>
    <row r="98" spans="1:31" x14ac:dyDescent="0.25">
      <c r="A98" s="244">
        <f t="shared" si="36"/>
        <v>2012</v>
      </c>
      <c r="B98" s="243" t="s">
        <v>312</v>
      </c>
      <c r="C98" s="223">
        <f t="shared" si="34"/>
        <v>0</v>
      </c>
      <c r="D98" s="242">
        <f t="shared" si="34"/>
        <v>0</v>
      </c>
      <c r="E98" s="223">
        <f t="shared" si="34"/>
        <v>0</v>
      </c>
      <c r="F98" s="223">
        <f t="shared" si="34"/>
        <v>331644.16666666669</v>
      </c>
      <c r="G98" s="223">
        <f t="shared" si="35"/>
        <v>129429.46153846153</v>
      </c>
      <c r="H98" s="262"/>
      <c r="I98" s="262"/>
      <c r="J98" s="262"/>
      <c r="K98" s="262"/>
      <c r="L98" s="262"/>
      <c r="M98" s="262"/>
      <c r="N98" s="262"/>
      <c r="O98" s="262"/>
      <c r="P98" s="262"/>
      <c r="Q98" s="262"/>
      <c r="R98" s="262"/>
      <c r="S98" s="262"/>
      <c r="T98" s="258"/>
      <c r="U98" s="239">
        <f t="shared" si="22"/>
        <v>461073.62820512825</v>
      </c>
      <c r="V98" s="239">
        <f>F32-F20+G20</f>
        <v>308007.08974358975</v>
      </c>
      <c r="W98" s="239">
        <f t="shared" si="25"/>
        <v>461073.62820512819</v>
      </c>
      <c r="X98" s="238">
        <f t="shared" si="26"/>
        <v>430.57451068376071</v>
      </c>
      <c r="Y98" s="238"/>
      <c r="Z98" s="237"/>
      <c r="AA98" s="173"/>
      <c r="AB98" s="173"/>
      <c r="AC98" s="173"/>
      <c r="AD98" s="173"/>
      <c r="AE98" s="173"/>
    </row>
    <row r="99" spans="1:31" x14ac:dyDescent="0.25">
      <c r="A99" s="244">
        <f t="shared" si="36"/>
        <v>2012</v>
      </c>
      <c r="B99" s="243" t="s">
        <v>311</v>
      </c>
      <c r="C99" s="223">
        <f t="shared" si="34"/>
        <v>0</v>
      </c>
      <c r="D99" s="242">
        <f t="shared" si="34"/>
        <v>0</v>
      </c>
      <c r="E99" s="223">
        <f t="shared" si="34"/>
        <v>0</v>
      </c>
      <c r="F99" s="223">
        <f t="shared" si="34"/>
        <v>331644.16666666669</v>
      </c>
      <c r="G99" s="223">
        <f t="shared" si="35"/>
        <v>151001.03846153844</v>
      </c>
      <c r="H99" s="262"/>
      <c r="I99" s="262"/>
      <c r="J99" s="262"/>
      <c r="K99" s="262"/>
      <c r="L99" s="262"/>
      <c r="M99" s="262"/>
      <c r="N99" s="262"/>
      <c r="O99" s="262"/>
      <c r="P99" s="262"/>
      <c r="Q99" s="262"/>
      <c r="R99" s="262"/>
      <c r="S99" s="262"/>
      <c r="T99" s="258"/>
      <c r="U99" s="239">
        <f t="shared" si="22"/>
        <v>482645.20512820513</v>
      </c>
      <c r="V99" s="239">
        <f>F33-F21+G21</f>
        <v>304067.57692307694</v>
      </c>
      <c r="W99" s="239">
        <f t="shared" si="25"/>
        <v>482645.20512820513</v>
      </c>
      <c r="X99" s="238">
        <f t="shared" si="26"/>
        <v>449.7649038461538</v>
      </c>
      <c r="Y99" s="238"/>
      <c r="Z99" s="237"/>
      <c r="AA99" s="173"/>
      <c r="AB99" s="173"/>
      <c r="AC99" s="173"/>
      <c r="AD99" s="173"/>
      <c r="AE99" s="173"/>
    </row>
    <row r="100" spans="1:31" x14ac:dyDescent="0.25">
      <c r="A100" s="244">
        <f t="shared" si="36"/>
        <v>2012</v>
      </c>
      <c r="B100" s="243" t="s">
        <v>310</v>
      </c>
      <c r="C100" s="223">
        <f t="shared" si="34"/>
        <v>0</v>
      </c>
      <c r="D100" s="242">
        <f t="shared" si="34"/>
        <v>0</v>
      </c>
      <c r="E100" s="223">
        <f t="shared" si="34"/>
        <v>0</v>
      </c>
      <c r="F100" s="223">
        <f t="shared" si="34"/>
        <v>331644.16666666669</v>
      </c>
      <c r="G100" s="223">
        <f t="shared" si="35"/>
        <v>172572.61538461538</v>
      </c>
      <c r="H100" s="262"/>
      <c r="I100" s="262"/>
      <c r="J100" s="262"/>
      <c r="K100" s="262"/>
      <c r="L100" s="262"/>
      <c r="M100" s="262"/>
      <c r="N100" s="262"/>
      <c r="O100" s="262"/>
      <c r="P100" s="262"/>
      <c r="Q100" s="262"/>
      <c r="R100" s="262"/>
      <c r="S100" s="262"/>
      <c r="T100" s="258"/>
      <c r="U100" s="239">
        <f t="shared" si="22"/>
        <v>504216.78205128206</v>
      </c>
      <c r="V100" s="239">
        <f>F34-F22+G22</f>
        <v>300128.06410256412</v>
      </c>
      <c r="W100" s="239">
        <f t="shared" si="25"/>
        <v>504216.78205128206</v>
      </c>
      <c r="X100" s="238">
        <f t="shared" si="26"/>
        <v>467.90317735042726</v>
      </c>
      <c r="Y100" s="238"/>
      <c r="Z100" s="237"/>
      <c r="AA100" s="173"/>
      <c r="AB100" s="173"/>
      <c r="AC100" s="173"/>
      <c r="AD100" s="173"/>
      <c r="AE100" s="173"/>
    </row>
    <row r="101" spans="1:31" x14ac:dyDescent="0.25">
      <c r="A101" s="244">
        <f t="shared" si="36"/>
        <v>2012</v>
      </c>
      <c r="B101" s="243" t="s">
        <v>309</v>
      </c>
      <c r="C101" s="223">
        <f t="shared" si="34"/>
        <v>0</v>
      </c>
      <c r="D101" s="242">
        <f t="shared" si="34"/>
        <v>0</v>
      </c>
      <c r="E101" s="223">
        <f t="shared" si="34"/>
        <v>0</v>
      </c>
      <c r="F101" s="223">
        <f t="shared" si="34"/>
        <v>331644.16666666669</v>
      </c>
      <c r="G101" s="223">
        <f t="shared" si="35"/>
        <v>194144.19230769231</v>
      </c>
      <c r="H101" s="262"/>
      <c r="I101" s="262"/>
      <c r="J101" s="262"/>
      <c r="K101" s="262"/>
      <c r="L101" s="262"/>
      <c r="M101" s="262"/>
      <c r="N101" s="262"/>
      <c r="O101" s="262"/>
      <c r="P101" s="262"/>
      <c r="Q101" s="262"/>
      <c r="R101" s="262"/>
      <c r="S101" s="262"/>
      <c r="T101" s="258"/>
      <c r="U101" s="239">
        <f t="shared" si="22"/>
        <v>525788.358974359</v>
      </c>
      <c r="V101" s="239">
        <f>F35-F23+G23</f>
        <v>296188.55128205131</v>
      </c>
      <c r="W101" s="239">
        <f t="shared" si="25"/>
        <v>525788.358974359</v>
      </c>
      <c r="X101" s="238">
        <f t="shared" si="26"/>
        <v>484.98933119658108</v>
      </c>
      <c r="Y101" s="238"/>
      <c r="Z101" s="237"/>
      <c r="AA101" s="173"/>
      <c r="AB101" s="173"/>
      <c r="AC101" s="173"/>
      <c r="AD101" s="173"/>
      <c r="AE101" s="173"/>
    </row>
    <row r="102" spans="1:31" x14ac:dyDescent="0.25">
      <c r="A102" s="244">
        <f t="shared" si="36"/>
        <v>2012</v>
      </c>
      <c r="B102" s="243" t="s">
        <v>308</v>
      </c>
      <c r="C102" s="223">
        <f t="shared" si="34"/>
        <v>0</v>
      </c>
      <c r="D102" s="242">
        <f t="shared" si="34"/>
        <v>0</v>
      </c>
      <c r="E102" s="223">
        <f t="shared" si="34"/>
        <v>0</v>
      </c>
      <c r="F102" s="223">
        <f t="shared" si="34"/>
        <v>331644.16666666669</v>
      </c>
      <c r="G102" s="223">
        <f t="shared" si="35"/>
        <v>215715.76923076922</v>
      </c>
      <c r="H102" s="262"/>
      <c r="I102" s="262"/>
      <c r="J102" s="262"/>
      <c r="K102" s="262"/>
      <c r="L102" s="262"/>
      <c r="M102" s="262"/>
      <c r="N102" s="262"/>
      <c r="O102" s="262"/>
      <c r="P102" s="262"/>
      <c r="Q102" s="262"/>
      <c r="R102" s="262"/>
      <c r="S102" s="262"/>
      <c r="T102" s="258"/>
      <c r="U102" s="239">
        <f t="shared" si="22"/>
        <v>547359.93589743588</v>
      </c>
      <c r="V102" s="239">
        <f>F36-F24+G24</f>
        <v>292249.0384615385</v>
      </c>
      <c r="W102" s="239">
        <f t="shared" si="25"/>
        <v>547359.93589743599</v>
      </c>
      <c r="X102" s="238">
        <f t="shared" si="26"/>
        <v>501.02336538461543</v>
      </c>
      <c r="Y102" s="238"/>
      <c r="Z102" s="237"/>
      <c r="AA102" s="173"/>
      <c r="AB102" s="173"/>
      <c r="AC102" s="173"/>
      <c r="AD102" s="173"/>
      <c r="AE102" s="173"/>
    </row>
    <row r="103" spans="1:31" x14ac:dyDescent="0.25">
      <c r="A103" s="244">
        <f t="shared" si="36"/>
        <v>2012</v>
      </c>
      <c r="B103" s="243" t="s">
        <v>307</v>
      </c>
      <c r="C103" s="223">
        <f t="shared" si="34"/>
        <v>0</v>
      </c>
      <c r="D103" s="242">
        <f t="shared" si="34"/>
        <v>0</v>
      </c>
      <c r="E103" s="223">
        <f t="shared" si="34"/>
        <v>0</v>
      </c>
      <c r="F103" s="223">
        <f t="shared" si="34"/>
        <v>331644.16666666669</v>
      </c>
      <c r="G103" s="223">
        <f t="shared" si="35"/>
        <v>237287.34615384613</v>
      </c>
      <c r="H103" s="262"/>
      <c r="I103" s="262"/>
      <c r="J103" s="262"/>
      <c r="K103" s="262"/>
      <c r="L103" s="262"/>
      <c r="M103" s="262"/>
      <c r="N103" s="262"/>
      <c r="O103" s="262"/>
      <c r="P103" s="262"/>
      <c r="Q103" s="262"/>
      <c r="R103" s="262"/>
      <c r="S103" s="262"/>
      <c r="T103" s="258"/>
      <c r="U103" s="239">
        <f t="shared" si="22"/>
        <v>568931.51282051275</v>
      </c>
      <c r="V103" s="239">
        <f>F37-F25+G25</f>
        <v>288309.52564102563</v>
      </c>
      <c r="W103" s="239">
        <f t="shared" si="25"/>
        <v>568931.51282051275</v>
      </c>
      <c r="X103" s="238">
        <f t="shared" si="26"/>
        <v>516.00527991452998</v>
      </c>
      <c r="Y103" s="238"/>
      <c r="Z103" s="237"/>
      <c r="AA103" s="173"/>
      <c r="AB103" s="173"/>
      <c r="AC103" s="173"/>
      <c r="AD103" s="173"/>
      <c r="AE103" s="173"/>
    </row>
    <row r="104" spans="1:31" x14ac:dyDescent="0.25">
      <c r="A104" s="235">
        <f t="shared" si="36"/>
        <v>2012</v>
      </c>
      <c r="B104" s="234" t="s">
        <v>306</v>
      </c>
      <c r="C104" s="178">
        <f t="shared" si="34"/>
        <v>0</v>
      </c>
      <c r="D104" s="177">
        <f t="shared" si="34"/>
        <v>0</v>
      </c>
      <c r="E104" s="178">
        <f t="shared" si="34"/>
        <v>0</v>
      </c>
      <c r="F104" s="178">
        <f t="shared" si="34"/>
        <v>331644.16666666669</v>
      </c>
      <c r="G104" s="178">
        <f t="shared" si="35"/>
        <v>258858.92307692306</v>
      </c>
      <c r="H104" s="261"/>
      <c r="I104" s="261"/>
      <c r="J104" s="261"/>
      <c r="K104" s="261"/>
      <c r="L104" s="261"/>
      <c r="M104" s="261"/>
      <c r="N104" s="261"/>
      <c r="O104" s="261"/>
      <c r="P104" s="261"/>
      <c r="Q104" s="261"/>
      <c r="R104" s="261"/>
      <c r="S104" s="261"/>
      <c r="T104" s="257"/>
      <c r="U104" s="231">
        <f t="shared" si="22"/>
        <v>590503.08974358975</v>
      </c>
      <c r="V104" s="231">
        <f>F38-F26+G26</f>
        <v>284370.01282051287</v>
      </c>
      <c r="W104" s="231">
        <f t="shared" si="25"/>
        <v>590503.08974358975</v>
      </c>
      <c r="X104" s="232">
        <f t="shared" si="26"/>
        <v>529.93507478632478</v>
      </c>
      <c r="Y104" s="232"/>
      <c r="Z104" s="231">
        <f>SUM(Y93:Y104)</f>
        <v>0</v>
      </c>
      <c r="AA104" s="173"/>
      <c r="AB104" s="173"/>
      <c r="AC104" s="173"/>
      <c r="AD104" s="173"/>
      <c r="AE104" s="173"/>
    </row>
    <row r="105" spans="1:31" x14ac:dyDescent="0.25">
      <c r="A105" s="256">
        <f>A104+1</f>
        <v>2013</v>
      </c>
      <c r="B105" s="255" t="s">
        <v>317</v>
      </c>
      <c r="C105" s="252">
        <f t="shared" si="34"/>
        <v>0</v>
      </c>
      <c r="D105" s="254">
        <f t="shared" si="34"/>
        <v>0</v>
      </c>
      <c r="E105" s="252">
        <f t="shared" si="34"/>
        <v>0</v>
      </c>
      <c r="F105" s="252">
        <f t="shared" si="34"/>
        <v>331644.16666666669</v>
      </c>
      <c r="G105" s="252">
        <f t="shared" si="35"/>
        <v>280430.5</v>
      </c>
      <c r="H105" s="252">
        <f>+H$15</f>
        <v>260.21794871794873</v>
      </c>
      <c r="I105" s="263"/>
      <c r="J105" s="263"/>
      <c r="K105" s="263"/>
      <c r="L105" s="263"/>
      <c r="M105" s="263"/>
      <c r="N105" s="263"/>
      <c r="O105" s="263"/>
      <c r="P105" s="263"/>
      <c r="Q105" s="263"/>
      <c r="R105" s="263"/>
      <c r="S105" s="263"/>
      <c r="T105" s="260"/>
      <c r="U105" s="249">
        <f t="shared" si="22"/>
        <v>612334.88461538474</v>
      </c>
      <c r="V105" s="249">
        <f>G27-G15+H15</f>
        <v>259119.141025641</v>
      </c>
      <c r="W105" s="249">
        <f t="shared" si="25"/>
        <v>612334.88461538462</v>
      </c>
      <c r="X105" s="248">
        <f t="shared" si="26"/>
        <v>542.81275000000005</v>
      </c>
      <c r="Y105" s="248"/>
      <c r="Z105" s="247"/>
      <c r="AA105" s="173"/>
      <c r="AB105" s="173"/>
      <c r="AC105" s="173"/>
      <c r="AD105" s="173"/>
      <c r="AE105" s="173"/>
    </row>
    <row r="106" spans="1:31" x14ac:dyDescent="0.25">
      <c r="A106" s="244">
        <f>A105</f>
        <v>2013</v>
      </c>
      <c r="B106" s="243" t="s">
        <v>316</v>
      </c>
      <c r="C106" s="223">
        <f t="shared" si="34"/>
        <v>0</v>
      </c>
      <c r="D106" s="242">
        <f t="shared" si="34"/>
        <v>0</v>
      </c>
      <c r="E106" s="223">
        <f t="shared" si="34"/>
        <v>0</v>
      </c>
      <c r="F106" s="223">
        <f t="shared" si="34"/>
        <v>331644.16666666669</v>
      </c>
      <c r="G106" s="245">
        <f t="shared" si="34"/>
        <v>280430.5</v>
      </c>
      <c r="H106" s="223">
        <f t="shared" ref="H106:H117" si="37">+H16</f>
        <v>520.43589743589746</v>
      </c>
      <c r="I106" s="262"/>
      <c r="J106" s="262"/>
      <c r="K106" s="262"/>
      <c r="L106" s="262"/>
      <c r="M106" s="262"/>
      <c r="N106" s="262"/>
      <c r="O106" s="262"/>
      <c r="P106" s="262"/>
      <c r="Q106" s="262"/>
      <c r="R106" s="262"/>
      <c r="S106" s="262"/>
      <c r="T106" s="258"/>
      <c r="U106" s="239">
        <f t="shared" si="22"/>
        <v>612595.10256410262</v>
      </c>
      <c r="V106" s="239">
        <f>G28-G16+H16</f>
        <v>237807.78205128206</v>
      </c>
      <c r="W106" s="239">
        <f t="shared" si="25"/>
        <v>612595.1025641025</v>
      </c>
      <c r="X106" s="238">
        <f t="shared" si="26"/>
        <v>556.04371127136756</v>
      </c>
      <c r="Y106" s="238"/>
      <c r="Z106" s="237"/>
      <c r="AA106" s="173"/>
      <c r="AB106" s="173"/>
      <c r="AC106" s="173"/>
      <c r="AD106" s="173"/>
      <c r="AE106" s="173"/>
    </row>
    <row r="107" spans="1:31" x14ac:dyDescent="0.25">
      <c r="A107" s="244">
        <f t="shared" ref="A107:A116" si="38">A106</f>
        <v>2013</v>
      </c>
      <c r="B107" s="243" t="s">
        <v>315</v>
      </c>
      <c r="C107" s="223">
        <f t="shared" ref="C107:H122" si="39">C106</f>
        <v>0</v>
      </c>
      <c r="D107" s="242">
        <f t="shared" si="39"/>
        <v>0</v>
      </c>
      <c r="E107" s="223">
        <f t="shared" si="39"/>
        <v>0</v>
      </c>
      <c r="F107" s="223">
        <f t="shared" si="39"/>
        <v>331644.16666666669</v>
      </c>
      <c r="G107" s="223">
        <f t="shared" si="39"/>
        <v>280430.5</v>
      </c>
      <c r="H107" s="223">
        <f t="shared" si="37"/>
        <v>780.65384615384619</v>
      </c>
      <c r="I107" s="262"/>
      <c r="J107" s="262"/>
      <c r="K107" s="262"/>
      <c r="L107" s="262"/>
      <c r="M107" s="262"/>
      <c r="N107" s="262"/>
      <c r="O107" s="262"/>
      <c r="P107" s="262"/>
      <c r="Q107" s="262"/>
      <c r="R107" s="262"/>
      <c r="S107" s="262"/>
      <c r="T107" s="258"/>
      <c r="U107" s="239">
        <f t="shared" si="22"/>
        <v>612855.32051282062</v>
      </c>
      <c r="V107" s="239">
        <f>G29-G17+H17</f>
        <v>216496.42307692309</v>
      </c>
      <c r="W107" s="239">
        <f t="shared" si="25"/>
        <v>612855.32051282062</v>
      </c>
      <c r="X107" s="238">
        <f t="shared" si="26"/>
        <v>570.68007825854704</v>
      </c>
      <c r="Y107" s="238"/>
      <c r="Z107" s="237"/>
      <c r="AA107" s="173"/>
      <c r="AB107" s="173"/>
      <c r="AC107" s="173"/>
      <c r="AD107" s="173"/>
      <c r="AE107" s="173"/>
    </row>
    <row r="108" spans="1:31" x14ac:dyDescent="0.25">
      <c r="A108" s="244">
        <f t="shared" si="38"/>
        <v>2013</v>
      </c>
      <c r="B108" s="243" t="s">
        <v>314</v>
      </c>
      <c r="C108" s="223">
        <f t="shared" si="39"/>
        <v>0</v>
      </c>
      <c r="D108" s="242">
        <f t="shared" si="39"/>
        <v>0</v>
      </c>
      <c r="E108" s="223">
        <f t="shared" si="39"/>
        <v>0</v>
      </c>
      <c r="F108" s="223">
        <f t="shared" si="39"/>
        <v>331644.16666666669</v>
      </c>
      <c r="G108" s="223">
        <f t="shared" si="39"/>
        <v>280430.5</v>
      </c>
      <c r="H108" s="223">
        <f t="shared" si="37"/>
        <v>1040.8717948717949</v>
      </c>
      <c r="I108" s="262"/>
      <c r="J108" s="262"/>
      <c r="K108" s="262"/>
      <c r="L108" s="262"/>
      <c r="M108" s="262"/>
      <c r="N108" s="262"/>
      <c r="O108" s="262"/>
      <c r="P108" s="262"/>
      <c r="Q108" s="262"/>
      <c r="R108" s="262"/>
      <c r="S108" s="262"/>
      <c r="T108" s="258"/>
      <c r="U108" s="239">
        <f t="shared" si="22"/>
        <v>613115.5384615385</v>
      </c>
      <c r="V108" s="239">
        <f>G30-G18+H18</f>
        <v>195185.06410256409</v>
      </c>
      <c r="W108" s="239">
        <f t="shared" si="25"/>
        <v>613115.5384615385</v>
      </c>
      <c r="X108" s="238">
        <f t="shared" si="26"/>
        <v>586.72185096153839</v>
      </c>
      <c r="Y108" s="238"/>
      <c r="Z108" s="237"/>
      <c r="AA108" s="173"/>
      <c r="AB108" s="173"/>
      <c r="AC108" s="173"/>
      <c r="AD108" s="173"/>
      <c r="AE108" s="173"/>
    </row>
    <row r="109" spans="1:31" x14ac:dyDescent="0.25">
      <c r="A109" s="244">
        <f t="shared" si="38"/>
        <v>2013</v>
      </c>
      <c r="B109" s="243" t="s">
        <v>313</v>
      </c>
      <c r="C109" s="223">
        <f t="shared" si="39"/>
        <v>0</v>
      </c>
      <c r="D109" s="242">
        <f t="shared" si="39"/>
        <v>0</v>
      </c>
      <c r="E109" s="223">
        <f t="shared" si="39"/>
        <v>0</v>
      </c>
      <c r="F109" s="223">
        <f t="shared" si="39"/>
        <v>331644.16666666669</v>
      </c>
      <c r="G109" s="223">
        <f t="shared" si="39"/>
        <v>280430.5</v>
      </c>
      <c r="H109" s="223">
        <f t="shared" si="37"/>
        <v>1301.0897435897436</v>
      </c>
      <c r="I109" s="262"/>
      <c r="J109" s="262"/>
      <c r="K109" s="262"/>
      <c r="L109" s="262"/>
      <c r="M109" s="262"/>
      <c r="N109" s="262"/>
      <c r="O109" s="262"/>
      <c r="P109" s="262"/>
      <c r="Q109" s="262"/>
      <c r="R109" s="262"/>
      <c r="S109" s="262"/>
      <c r="T109" s="258"/>
      <c r="U109" s="239">
        <f t="shared" si="22"/>
        <v>613375.75641025649</v>
      </c>
      <c r="V109" s="239">
        <f>G31-G19+H19</f>
        <v>173873.70512820513</v>
      </c>
      <c r="W109" s="239">
        <f t="shared" si="25"/>
        <v>613375.75641025638</v>
      </c>
      <c r="X109" s="238">
        <f t="shared" si="26"/>
        <v>604.16902938034184</v>
      </c>
      <c r="Y109" s="238"/>
      <c r="Z109" s="237"/>
      <c r="AA109" s="173"/>
      <c r="AB109" s="173"/>
      <c r="AC109" s="173"/>
      <c r="AD109" s="173"/>
      <c r="AE109" s="173"/>
    </row>
    <row r="110" spans="1:31" x14ac:dyDescent="0.25">
      <c r="A110" s="244">
        <f t="shared" si="38"/>
        <v>2013</v>
      </c>
      <c r="B110" s="243" t="s">
        <v>312</v>
      </c>
      <c r="C110" s="223">
        <f t="shared" si="39"/>
        <v>0</v>
      </c>
      <c r="D110" s="242">
        <f t="shared" si="39"/>
        <v>0</v>
      </c>
      <c r="E110" s="223">
        <f t="shared" si="39"/>
        <v>0</v>
      </c>
      <c r="F110" s="223">
        <f t="shared" si="39"/>
        <v>331644.16666666669</v>
      </c>
      <c r="G110" s="223">
        <f t="shared" si="39"/>
        <v>280430.5</v>
      </c>
      <c r="H110" s="223">
        <f t="shared" si="37"/>
        <v>1561.3076923076924</v>
      </c>
      <c r="I110" s="262"/>
      <c r="J110" s="262"/>
      <c r="K110" s="262"/>
      <c r="L110" s="262"/>
      <c r="M110" s="262"/>
      <c r="N110" s="262"/>
      <c r="O110" s="262"/>
      <c r="P110" s="262"/>
      <c r="Q110" s="262"/>
      <c r="R110" s="262"/>
      <c r="S110" s="262"/>
      <c r="T110" s="258"/>
      <c r="U110" s="239">
        <f t="shared" ref="U110:U173" si="40">SUM(C110:T110)</f>
        <v>613635.97435897449</v>
      </c>
      <c r="V110" s="239">
        <f>G32-G20+H20</f>
        <v>152562.34615384616</v>
      </c>
      <c r="W110" s="239">
        <f t="shared" si="25"/>
        <v>613635.97435897437</v>
      </c>
      <c r="X110" s="238">
        <f t="shared" si="26"/>
        <v>623.02161351495715</v>
      </c>
      <c r="Y110" s="238"/>
      <c r="Z110" s="237"/>
      <c r="AA110" s="173"/>
      <c r="AB110" s="173"/>
      <c r="AC110" s="173"/>
      <c r="AD110" s="173"/>
      <c r="AE110" s="173"/>
    </row>
    <row r="111" spans="1:31" x14ac:dyDescent="0.25">
      <c r="A111" s="244">
        <f t="shared" si="38"/>
        <v>2013</v>
      </c>
      <c r="B111" s="243" t="s">
        <v>311</v>
      </c>
      <c r="C111" s="223">
        <f t="shared" si="39"/>
        <v>0</v>
      </c>
      <c r="D111" s="242">
        <f t="shared" si="39"/>
        <v>0</v>
      </c>
      <c r="E111" s="223">
        <f t="shared" si="39"/>
        <v>0</v>
      </c>
      <c r="F111" s="223">
        <f t="shared" si="39"/>
        <v>331644.16666666669</v>
      </c>
      <c r="G111" s="223">
        <f t="shared" si="39"/>
        <v>280430.5</v>
      </c>
      <c r="H111" s="223">
        <f t="shared" si="37"/>
        <v>1821.5256410256411</v>
      </c>
      <c r="I111" s="262"/>
      <c r="J111" s="262"/>
      <c r="K111" s="262"/>
      <c r="L111" s="262"/>
      <c r="M111" s="262"/>
      <c r="N111" s="262"/>
      <c r="O111" s="262"/>
      <c r="P111" s="262"/>
      <c r="Q111" s="262"/>
      <c r="R111" s="262"/>
      <c r="S111" s="262"/>
      <c r="T111" s="258"/>
      <c r="U111" s="239">
        <f t="shared" si="40"/>
        <v>613896.19230769237</v>
      </c>
      <c r="V111" s="239">
        <f>G33-G21+H21</f>
        <v>131250.98717948722</v>
      </c>
      <c r="W111" s="239">
        <f t="shared" si="25"/>
        <v>613896.19230769237</v>
      </c>
      <c r="X111" s="238">
        <f t="shared" si="26"/>
        <v>643.27960336538456</v>
      </c>
      <c r="Y111" s="238"/>
      <c r="Z111" s="237"/>
      <c r="AA111" s="173"/>
      <c r="AB111" s="173"/>
      <c r="AC111" s="173"/>
      <c r="AD111" s="173"/>
      <c r="AE111" s="173"/>
    </row>
    <row r="112" spans="1:31" x14ac:dyDescent="0.25">
      <c r="A112" s="244">
        <f t="shared" si="38"/>
        <v>2013</v>
      </c>
      <c r="B112" s="243" t="s">
        <v>310</v>
      </c>
      <c r="C112" s="223">
        <f t="shared" si="39"/>
        <v>0</v>
      </c>
      <c r="D112" s="242">
        <f t="shared" si="39"/>
        <v>0</v>
      </c>
      <c r="E112" s="223">
        <f t="shared" si="39"/>
        <v>0</v>
      </c>
      <c r="F112" s="223">
        <f t="shared" si="39"/>
        <v>331644.16666666669</v>
      </c>
      <c r="G112" s="223">
        <f t="shared" si="39"/>
        <v>280430.5</v>
      </c>
      <c r="H112" s="223">
        <f t="shared" si="37"/>
        <v>2081.7435897435898</v>
      </c>
      <c r="I112" s="262"/>
      <c r="J112" s="262"/>
      <c r="K112" s="262"/>
      <c r="L112" s="262"/>
      <c r="M112" s="262"/>
      <c r="N112" s="262"/>
      <c r="O112" s="262"/>
      <c r="P112" s="262"/>
      <c r="Q112" s="262"/>
      <c r="R112" s="262"/>
      <c r="S112" s="262"/>
      <c r="T112" s="258"/>
      <c r="U112" s="239">
        <f t="shared" si="40"/>
        <v>614156.41025641037</v>
      </c>
      <c r="V112" s="239">
        <f>G34-G22+H22</f>
        <v>109939.62820512822</v>
      </c>
      <c r="W112" s="239">
        <f t="shared" si="25"/>
        <v>614156.41025641025</v>
      </c>
      <c r="X112" s="238">
        <f t="shared" si="26"/>
        <v>664.94299893162372</v>
      </c>
      <c r="Y112" s="238"/>
      <c r="Z112" s="237"/>
      <c r="AA112" s="173"/>
      <c r="AB112" s="173"/>
      <c r="AC112" s="173"/>
      <c r="AD112" s="173"/>
      <c r="AE112" s="173"/>
    </row>
    <row r="113" spans="1:31" x14ac:dyDescent="0.25">
      <c r="A113" s="244">
        <f t="shared" si="38"/>
        <v>2013</v>
      </c>
      <c r="B113" s="243" t="s">
        <v>309</v>
      </c>
      <c r="C113" s="223">
        <f t="shared" si="39"/>
        <v>0</v>
      </c>
      <c r="D113" s="242">
        <f t="shared" si="39"/>
        <v>0</v>
      </c>
      <c r="E113" s="223">
        <f t="shared" si="39"/>
        <v>0</v>
      </c>
      <c r="F113" s="223">
        <f t="shared" si="39"/>
        <v>331644.16666666669</v>
      </c>
      <c r="G113" s="223">
        <f t="shared" si="39"/>
        <v>280430.5</v>
      </c>
      <c r="H113" s="223">
        <f t="shared" si="37"/>
        <v>2341.9615384615386</v>
      </c>
      <c r="I113" s="262"/>
      <c r="J113" s="262"/>
      <c r="K113" s="262"/>
      <c r="L113" s="262"/>
      <c r="M113" s="262"/>
      <c r="N113" s="262"/>
      <c r="O113" s="262"/>
      <c r="P113" s="262"/>
      <c r="Q113" s="262"/>
      <c r="R113" s="262"/>
      <c r="S113" s="262"/>
      <c r="T113" s="258"/>
      <c r="U113" s="239">
        <f t="shared" si="40"/>
        <v>614416.62820512825</v>
      </c>
      <c r="V113" s="239">
        <f>G35-G23+H23</f>
        <v>88628.26923076922</v>
      </c>
      <c r="W113" s="239">
        <f t="shared" si="25"/>
        <v>614416.62820512825</v>
      </c>
      <c r="X113" s="238">
        <f t="shared" si="26"/>
        <v>688.01180021367497</v>
      </c>
      <c r="Y113" s="238"/>
      <c r="Z113" s="237"/>
      <c r="AA113" s="173"/>
      <c r="AB113" s="173"/>
      <c r="AC113" s="173"/>
      <c r="AD113" s="173"/>
      <c r="AE113" s="173"/>
    </row>
    <row r="114" spans="1:31" x14ac:dyDescent="0.25">
      <c r="A114" s="244">
        <f t="shared" si="38"/>
        <v>2013</v>
      </c>
      <c r="B114" s="243" t="s">
        <v>308</v>
      </c>
      <c r="C114" s="223">
        <f t="shared" si="39"/>
        <v>0</v>
      </c>
      <c r="D114" s="242">
        <f t="shared" si="39"/>
        <v>0</v>
      </c>
      <c r="E114" s="223">
        <f t="shared" si="39"/>
        <v>0</v>
      </c>
      <c r="F114" s="223">
        <f t="shared" si="39"/>
        <v>331644.16666666669</v>
      </c>
      <c r="G114" s="223">
        <f t="shared" si="39"/>
        <v>280430.5</v>
      </c>
      <c r="H114" s="223">
        <f t="shared" si="37"/>
        <v>2602.1794871794873</v>
      </c>
      <c r="I114" s="262"/>
      <c r="J114" s="262"/>
      <c r="K114" s="262"/>
      <c r="L114" s="262"/>
      <c r="M114" s="262"/>
      <c r="N114" s="262"/>
      <c r="O114" s="262"/>
      <c r="P114" s="262"/>
      <c r="Q114" s="262"/>
      <c r="R114" s="262"/>
      <c r="S114" s="262"/>
      <c r="T114" s="258"/>
      <c r="U114" s="239">
        <f t="shared" si="40"/>
        <v>614676.84615384624</v>
      </c>
      <c r="V114" s="239">
        <f>G36-G24+H24</f>
        <v>67316.910256410265</v>
      </c>
      <c r="W114" s="239">
        <f t="shared" si="25"/>
        <v>614676.84615384624</v>
      </c>
      <c r="X114" s="238">
        <f t="shared" si="26"/>
        <v>712.48600721153844</v>
      </c>
      <c r="Y114" s="238"/>
      <c r="Z114" s="237"/>
      <c r="AA114" s="173"/>
      <c r="AB114" s="173"/>
      <c r="AC114" s="173"/>
      <c r="AD114" s="173"/>
      <c r="AE114" s="173"/>
    </row>
    <row r="115" spans="1:31" x14ac:dyDescent="0.25">
      <c r="A115" s="244">
        <f t="shared" si="38"/>
        <v>2013</v>
      </c>
      <c r="B115" s="243" t="s">
        <v>307</v>
      </c>
      <c r="C115" s="223">
        <f t="shared" si="39"/>
        <v>0</v>
      </c>
      <c r="D115" s="242">
        <f t="shared" si="39"/>
        <v>0</v>
      </c>
      <c r="E115" s="223">
        <f t="shared" si="39"/>
        <v>0</v>
      </c>
      <c r="F115" s="223">
        <f t="shared" si="39"/>
        <v>331644.16666666669</v>
      </c>
      <c r="G115" s="223">
        <f t="shared" si="39"/>
        <v>280430.5</v>
      </c>
      <c r="H115" s="223">
        <f t="shared" si="37"/>
        <v>2862.397435897436</v>
      </c>
      <c r="I115" s="262"/>
      <c r="J115" s="262"/>
      <c r="K115" s="262"/>
      <c r="L115" s="262"/>
      <c r="M115" s="262"/>
      <c r="N115" s="262"/>
      <c r="O115" s="262"/>
      <c r="P115" s="262"/>
      <c r="Q115" s="262"/>
      <c r="R115" s="262"/>
      <c r="S115" s="262"/>
      <c r="T115" s="258"/>
      <c r="U115" s="239">
        <f t="shared" si="40"/>
        <v>614937.06410256412</v>
      </c>
      <c r="V115" s="239">
        <f>G37-G25+H25</f>
        <v>46005.55128205131</v>
      </c>
      <c r="W115" s="239">
        <f t="shared" si="25"/>
        <v>614937.06410256401</v>
      </c>
      <c r="X115" s="238">
        <f t="shared" si="26"/>
        <v>738.36561992521354</v>
      </c>
      <c r="Y115" s="238"/>
      <c r="Z115" s="237"/>
      <c r="AA115" s="173"/>
      <c r="AB115" s="173"/>
      <c r="AC115" s="173"/>
      <c r="AD115" s="173"/>
      <c r="AE115" s="173"/>
    </row>
    <row r="116" spans="1:31" x14ac:dyDescent="0.25">
      <c r="A116" s="235">
        <f t="shared" si="38"/>
        <v>2013</v>
      </c>
      <c r="B116" s="234" t="s">
        <v>306</v>
      </c>
      <c r="C116" s="178">
        <f t="shared" si="39"/>
        <v>0</v>
      </c>
      <c r="D116" s="177">
        <f t="shared" si="39"/>
        <v>0</v>
      </c>
      <c r="E116" s="178">
        <f t="shared" si="39"/>
        <v>0</v>
      </c>
      <c r="F116" s="178">
        <f t="shared" si="39"/>
        <v>331644.16666666669</v>
      </c>
      <c r="G116" s="178">
        <f t="shared" si="39"/>
        <v>280430.5</v>
      </c>
      <c r="H116" s="178">
        <f t="shared" si="37"/>
        <v>3122.6153846153848</v>
      </c>
      <c r="I116" s="261"/>
      <c r="J116" s="261"/>
      <c r="K116" s="261"/>
      <c r="L116" s="261"/>
      <c r="M116" s="261"/>
      <c r="N116" s="261"/>
      <c r="O116" s="261"/>
      <c r="P116" s="261"/>
      <c r="Q116" s="261"/>
      <c r="R116" s="261"/>
      <c r="S116" s="261"/>
      <c r="T116" s="257"/>
      <c r="U116" s="231">
        <f t="shared" si="40"/>
        <v>615197.28205128212</v>
      </c>
      <c r="V116" s="231">
        <f>G38-G26+H26</f>
        <v>24694.192307692319</v>
      </c>
      <c r="W116" s="231">
        <f t="shared" si="25"/>
        <v>615197.28205128212</v>
      </c>
      <c r="X116" s="232">
        <f t="shared" si="26"/>
        <v>765.65063835470062</v>
      </c>
      <c r="Y116" s="232"/>
      <c r="Z116" s="231">
        <f>SUM(Y105:Y116)</f>
        <v>0</v>
      </c>
      <c r="AA116" s="173"/>
      <c r="AB116" s="173"/>
      <c r="AC116" s="173"/>
      <c r="AD116" s="173"/>
      <c r="AE116" s="173"/>
    </row>
    <row r="117" spans="1:31" x14ac:dyDescent="0.25">
      <c r="A117" s="256">
        <f>A116+1</f>
        <v>2014</v>
      </c>
      <c r="B117" s="255" t="s">
        <v>317</v>
      </c>
      <c r="C117" s="252">
        <f t="shared" si="39"/>
        <v>0</v>
      </c>
      <c r="D117" s="254">
        <f t="shared" si="39"/>
        <v>0</v>
      </c>
      <c r="E117" s="252">
        <f t="shared" si="39"/>
        <v>0</v>
      </c>
      <c r="F117" s="252">
        <f t="shared" si="39"/>
        <v>331644.16666666669</v>
      </c>
      <c r="G117" s="252">
        <f t="shared" si="39"/>
        <v>280430.5</v>
      </c>
      <c r="H117" s="252">
        <f t="shared" si="37"/>
        <v>3382.8333333333335</v>
      </c>
      <c r="I117" s="252">
        <f t="shared" ref="I117:I129" si="41">+I15</f>
        <v>55301.314102564102</v>
      </c>
      <c r="J117" s="263"/>
      <c r="K117" s="263"/>
      <c r="L117" s="263"/>
      <c r="M117" s="263"/>
      <c r="N117" s="263"/>
      <c r="O117" s="263"/>
      <c r="P117" s="263"/>
      <c r="Q117" s="263"/>
      <c r="R117" s="263"/>
      <c r="S117" s="263"/>
      <c r="T117" s="260"/>
      <c r="U117" s="249">
        <f t="shared" si="40"/>
        <v>670758.81410256424</v>
      </c>
      <c r="V117" s="249">
        <f>H27-H15+I15</f>
        <v>58423.929487179485</v>
      </c>
      <c r="W117" s="249">
        <f t="shared" si="25"/>
        <v>670758.81410256412</v>
      </c>
      <c r="X117" s="248">
        <f t="shared" si="26"/>
        <v>794.34106249999968</v>
      </c>
      <c r="Y117" s="248"/>
      <c r="Z117" s="247"/>
      <c r="AA117" s="173"/>
      <c r="AB117" s="173"/>
      <c r="AC117" s="173"/>
      <c r="AD117" s="173"/>
      <c r="AE117" s="173"/>
    </row>
    <row r="118" spans="1:31" x14ac:dyDescent="0.25">
      <c r="A118" s="244">
        <f>A117</f>
        <v>2014</v>
      </c>
      <c r="B118" s="243" t="s">
        <v>316</v>
      </c>
      <c r="C118" s="223">
        <f t="shared" si="39"/>
        <v>0</v>
      </c>
      <c r="D118" s="242">
        <f t="shared" si="39"/>
        <v>0</v>
      </c>
      <c r="E118" s="223">
        <f t="shared" si="39"/>
        <v>0</v>
      </c>
      <c r="F118" s="223">
        <f t="shared" si="39"/>
        <v>331644.16666666669</v>
      </c>
      <c r="G118" s="223">
        <f t="shared" si="39"/>
        <v>280430.5</v>
      </c>
      <c r="H118" s="259">
        <f t="shared" si="39"/>
        <v>3382.8333333333335</v>
      </c>
      <c r="I118" s="223">
        <f t="shared" si="41"/>
        <v>110602.6282051282</v>
      </c>
      <c r="J118" s="262"/>
      <c r="K118" s="262"/>
      <c r="L118" s="262"/>
      <c r="M118" s="262"/>
      <c r="N118" s="262"/>
      <c r="O118" s="262"/>
      <c r="P118" s="262"/>
      <c r="Q118" s="262"/>
      <c r="R118" s="262"/>
      <c r="S118" s="262"/>
      <c r="T118" s="258"/>
      <c r="U118" s="239">
        <f t="shared" si="40"/>
        <v>726060.12820512836</v>
      </c>
      <c r="V118" s="239">
        <f>H28-H16+I16</f>
        <v>113465.02564102564</v>
      </c>
      <c r="W118" s="239">
        <f t="shared" si="25"/>
        <v>726060.12820512813</v>
      </c>
      <c r="X118" s="238">
        <f t="shared" si="26"/>
        <v>825.2215376602561</v>
      </c>
      <c r="Y118" s="238"/>
      <c r="Z118" s="237"/>
      <c r="AA118" s="173"/>
      <c r="AB118" s="173"/>
      <c r="AC118" s="173"/>
      <c r="AD118" s="173"/>
      <c r="AE118" s="173"/>
    </row>
    <row r="119" spans="1:31" x14ac:dyDescent="0.25">
      <c r="A119" s="244">
        <f t="shared" ref="A119:A128" si="42">A118</f>
        <v>2014</v>
      </c>
      <c r="B119" s="243" t="s">
        <v>315</v>
      </c>
      <c r="C119" s="223">
        <f t="shared" si="39"/>
        <v>0</v>
      </c>
      <c r="D119" s="242">
        <f t="shared" si="39"/>
        <v>0</v>
      </c>
      <c r="E119" s="223">
        <f t="shared" si="39"/>
        <v>0</v>
      </c>
      <c r="F119" s="223">
        <f t="shared" si="39"/>
        <v>331644.16666666669</v>
      </c>
      <c r="G119" s="223">
        <f t="shared" si="39"/>
        <v>280430.5</v>
      </c>
      <c r="H119" s="223">
        <f t="shared" si="39"/>
        <v>3382.8333333333335</v>
      </c>
      <c r="I119" s="223">
        <f t="shared" si="41"/>
        <v>165903.94230769231</v>
      </c>
      <c r="J119" s="262"/>
      <c r="K119" s="262"/>
      <c r="L119" s="262"/>
      <c r="M119" s="262"/>
      <c r="N119" s="262"/>
      <c r="O119" s="262"/>
      <c r="P119" s="262"/>
      <c r="Q119" s="262"/>
      <c r="R119" s="262"/>
      <c r="S119" s="262"/>
      <c r="T119" s="258"/>
      <c r="U119" s="239">
        <f t="shared" si="40"/>
        <v>781361.44230769249</v>
      </c>
      <c r="V119" s="239">
        <f>H29-H17+I17</f>
        <v>168506.12179487181</v>
      </c>
      <c r="W119" s="239">
        <f t="shared" si="25"/>
        <v>781361.44230769249</v>
      </c>
      <c r="X119" s="238">
        <f t="shared" si="26"/>
        <v>856.88665811965802</v>
      </c>
      <c r="Y119" s="238"/>
      <c r="Z119" s="237"/>
      <c r="AA119" s="173"/>
      <c r="AB119" s="173"/>
      <c r="AC119" s="173"/>
      <c r="AD119" s="173"/>
      <c r="AE119" s="173"/>
    </row>
    <row r="120" spans="1:31" x14ac:dyDescent="0.25">
      <c r="A120" s="244">
        <f t="shared" si="42"/>
        <v>2014</v>
      </c>
      <c r="B120" s="243" t="s">
        <v>314</v>
      </c>
      <c r="C120" s="223">
        <f t="shared" si="39"/>
        <v>0</v>
      </c>
      <c r="D120" s="242">
        <f t="shared" si="39"/>
        <v>0</v>
      </c>
      <c r="E120" s="223">
        <f t="shared" si="39"/>
        <v>0</v>
      </c>
      <c r="F120" s="223">
        <f t="shared" si="39"/>
        <v>331644.16666666669</v>
      </c>
      <c r="G120" s="223">
        <f t="shared" si="39"/>
        <v>280430.5</v>
      </c>
      <c r="H120" s="223">
        <f t="shared" si="39"/>
        <v>3382.8333333333335</v>
      </c>
      <c r="I120" s="223">
        <f t="shared" si="41"/>
        <v>221205.25641025641</v>
      </c>
      <c r="J120" s="262"/>
      <c r="K120" s="262"/>
      <c r="L120" s="262"/>
      <c r="M120" s="262"/>
      <c r="N120" s="262"/>
      <c r="O120" s="262"/>
      <c r="P120" s="262"/>
      <c r="Q120" s="262"/>
      <c r="R120" s="262"/>
      <c r="S120" s="262"/>
      <c r="T120" s="258"/>
      <c r="U120" s="239">
        <f t="shared" si="40"/>
        <v>836662.75641025649</v>
      </c>
      <c r="V120" s="239">
        <f>H30-H18+I18</f>
        <v>223547.21794871794</v>
      </c>
      <c r="W120" s="239">
        <f t="shared" si="25"/>
        <v>836662.75641025649</v>
      </c>
      <c r="X120" s="238">
        <f t="shared" si="26"/>
        <v>889.33642387820487</v>
      </c>
      <c r="Y120" s="238"/>
      <c r="Z120" s="237"/>
      <c r="AA120" s="173"/>
      <c r="AB120" s="173"/>
      <c r="AC120" s="173"/>
      <c r="AD120" s="173"/>
      <c r="AE120" s="173"/>
    </row>
    <row r="121" spans="1:31" x14ac:dyDescent="0.25">
      <c r="A121" s="244">
        <f t="shared" si="42"/>
        <v>2014</v>
      </c>
      <c r="B121" s="243" t="s">
        <v>313</v>
      </c>
      <c r="C121" s="223">
        <f t="shared" si="39"/>
        <v>0</v>
      </c>
      <c r="D121" s="242">
        <f t="shared" si="39"/>
        <v>0</v>
      </c>
      <c r="E121" s="223">
        <f t="shared" si="39"/>
        <v>0</v>
      </c>
      <c r="F121" s="223">
        <f t="shared" si="39"/>
        <v>331644.16666666669</v>
      </c>
      <c r="G121" s="223">
        <f t="shared" si="39"/>
        <v>280430.5</v>
      </c>
      <c r="H121" s="223">
        <f t="shared" si="39"/>
        <v>3382.8333333333335</v>
      </c>
      <c r="I121" s="223">
        <f t="shared" si="41"/>
        <v>276506.5705128205</v>
      </c>
      <c r="J121" s="262"/>
      <c r="K121" s="262"/>
      <c r="L121" s="262"/>
      <c r="M121" s="262"/>
      <c r="N121" s="262"/>
      <c r="O121" s="262"/>
      <c r="P121" s="262"/>
      <c r="Q121" s="262"/>
      <c r="R121" s="262"/>
      <c r="S121" s="262"/>
      <c r="T121" s="258"/>
      <c r="U121" s="239">
        <f t="shared" si="40"/>
        <v>891964.07051282062</v>
      </c>
      <c r="V121" s="239">
        <f>H31-H19+I19</f>
        <v>278588.31410256407</v>
      </c>
      <c r="W121" s="239">
        <f t="shared" ref="W121:W184" si="43">V121+W109</f>
        <v>891964.0705128205</v>
      </c>
      <c r="X121" s="238">
        <f t="shared" ref="X121:X184" si="44">AVERAGE(W109:W132)/1000</f>
        <v>922.57083493589732</v>
      </c>
      <c r="Y121" s="238"/>
      <c r="Z121" s="237"/>
      <c r="AA121" s="173"/>
      <c r="AB121" s="173"/>
      <c r="AC121" s="173"/>
      <c r="AD121" s="173"/>
      <c r="AE121" s="173"/>
    </row>
    <row r="122" spans="1:31" x14ac:dyDescent="0.25">
      <c r="A122" s="244">
        <f t="shared" si="42"/>
        <v>2014</v>
      </c>
      <c r="B122" s="243" t="s">
        <v>312</v>
      </c>
      <c r="C122" s="223">
        <f t="shared" si="39"/>
        <v>0</v>
      </c>
      <c r="D122" s="242">
        <f t="shared" si="39"/>
        <v>0</v>
      </c>
      <c r="E122" s="223">
        <f t="shared" si="39"/>
        <v>0</v>
      </c>
      <c r="F122" s="223">
        <f t="shared" si="39"/>
        <v>331644.16666666669</v>
      </c>
      <c r="G122" s="223">
        <f t="shared" si="39"/>
        <v>280430.5</v>
      </c>
      <c r="H122" s="223">
        <f t="shared" si="39"/>
        <v>3382.8333333333335</v>
      </c>
      <c r="I122" s="223">
        <f t="shared" si="41"/>
        <v>331807.88461538462</v>
      </c>
      <c r="J122" s="262"/>
      <c r="K122" s="262"/>
      <c r="L122" s="262"/>
      <c r="M122" s="262"/>
      <c r="N122" s="262"/>
      <c r="O122" s="262"/>
      <c r="P122" s="262"/>
      <c r="Q122" s="262"/>
      <c r="R122" s="262"/>
      <c r="S122" s="262"/>
      <c r="T122" s="258"/>
      <c r="U122" s="239">
        <f t="shared" si="40"/>
        <v>947265.38461538474</v>
      </c>
      <c r="V122" s="239">
        <f>H32-H20+I20</f>
        <v>333629.41025641025</v>
      </c>
      <c r="W122" s="239">
        <f t="shared" si="43"/>
        <v>947265.38461538462</v>
      </c>
      <c r="X122" s="238">
        <f t="shared" si="44"/>
        <v>956.58989129273505</v>
      </c>
      <c r="Y122" s="238"/>
      <c r="Z122" s="237"/>
      <c r="AA122" s="173"/>
      <c r="AB122" s="173"/>
      <c r="AC122" s="173"/>
      <c r="AD122" s="173"/>
      <c r="AE122" s="173"/>
    </row>
    <row r="123" spans="1:31" x14ac:dyDescent="0.25">
      <c r="A123" s="244">
        <f t="shared" si="42"/>
        <v>2014</v>
      </c>
      <c r="B123" s="243" t="s">
        <v>311</v>
      </c>
      <c r="C123" s="223">
        <f t="shared" ref="C123:I138" si="45">C122</f>
        <v>0</v>
      </c>
      <c r="D123" s="242">
        <f t="shared" si="45"/>
        <v>0</v>
      </c>
      <c r="E123" s="223">
        <f t="shared" si="45"/>
        <v>0</v>
      </c>
      <c r="F123" s="223">
        <f t="shared" si="45"/>
        <v>331644.16666666669</v>
      </c>
      <c r="G123" s="223">
        <f t="shared" si="45"/>
        <v>280430.5</v>
      </c>
      <c r="H123" s="223">
        <f t="shared" si="45"/>
        <v>3382.8333333333335</v>
      </c>
      <c r="I123" s="223">
        <f t="shared" si="41"/>
        <v>387109.19871794869</v>
      </c>
      <c r="J123" s="262"/>
      <c r="K123" s="262"/>
      <c r="L123" s="262"/>
      <c r="M123" s="262"/>
      <c r="N123" s="262"/>
      <c r="O123" s="262"/>
      <c r="P123" s="262"/>
      <c r="Q123" s="262"/>
      <c r="R123" s="262"/>
      <c r="S123" s="262"/>
      <c r="T123" s="258"/>
      <c r="U123" s="239">
        <f t="shared" si="40"/>
        <v>1002566.6987179487</v>
      </c>
      <c r="V123" s="239">
        <f>H33-H21+I21</f>
        <v>388670.50641025638</v>
      </c>
      <c r="W123" s="239">
        <f t="shared" si="43"/>
        <v>1002566.6987179487</v>
      </c>
      <c r="X123" s="238">
        <f t="shared" si="44"/>
        <v>991.39359294871792</v>
      </c>
      <c r="Y123" s="238"/>
      <c r="Z123" s="237"/>
      <c r="AA123" s="173"/>
      <c r="AB123" s="173"/>
      <c r="AC123" s="173"/>
      <c r="AD123" s="173"/>
      <c r="AE123" s="173"/>
    </row>
    <row r="124" spans="1:31" x14ac:dyDescent="0.25">
      <c r="A124" s="244">
        <f t="shared" si="42"/>
        <v>2014</v>
      </c>
      <c r="B124" s="243" t="s">
        <v>310</v>
      </c>
      <c r="C124" s="223">
        <f t="shared" si="45"/>
        <v>0</v>
      </c>
      <c r="D124" s="242">
        <f t="shared" si="45"/>
        <v>0</v>
      </c>
      <c r="E124" s="223">
        <f t="shared" si="45"/>
        <v>0</v>
      </c>
      <c r="F124" s="223">
        <f t="shared" si="45"/>
        <v>331644.16666666669</v>
      </c>
      <c r="G124" s="223">
        <f t="shared" si="45"/>
        <v>280430.5</v>
      </c>
      <c r="H124" s="223">
        <f t="shared" si="45"/>
        <v>3382.8333333333335</v>
      </c>
      <c r="I124" s="223">
        <f t="shared" si="41"/>
        <v>442410.51282051281</v>
      </c>
      <c r="J124" s="262"/>
      <c r="K124" s="262"/>
      <c r="L124" s="262"/>
      <c r="M124" s="262"/>
      <c r="N124" s="262"/>
      <c r="O124" s="262"/>
      <c r="P124" s="262"/>
      <c r="Q124" s="262"/>
      <c r="R124" s="262"/>
      <c r="S124" s="262"/>
      <c r="T124" s="258"/>
      <c r="U124" s="239">
        <f t="shared" si="40"/>
        <v>1057868.012820513</v>
      </c>
      <c r="V124" s="239">
        <f>H34-H22+I22</f>
        <v>443711.60256410256</v>
      </c>
      <c r="W124" s="239">
        <f t="shared" si="43"/>
        <v>1057868.0128205128</v>
      </c>
      <c r="X124" s="238">
        <f t="shared" si="44"/>
        <v>1026.9819399038461</v>
      </c>
      <c r="Y124" s="238"/>
      <c r="Z124" s="237"/>
      <c r="AA124" s="173"/>
      <c r="AB124" s="173"/>
      <c r="AC124" s="173"/>
      <c r="AD124" s="173"/>
      <c r="AE124" s="173"/>
    </row>
    <row r="125" spans="1:31" x14ac:dyDescent="0.25">
      <c r="A125" s="244">
        <f t="shared" si="42"/>
        <v>2014</v>
      </c>
      <c r="B125" s="243" t="s">
        <v>309</v>
      </c>
      <c r="C125" s="223">
        <f t="shared" si="45"/>
        <v>0</v>
      </c>
      <c r="D125" s="242">
        <f t="shared" si="45"/>
        <v>0</v>
      </c>
      <c r="E125" s="223">
        <f t="shared" si="45"/>
        <v>0</v>
      </c>
      <c r="F125" s="223">
        <f t="shared" si="45"/>
        <v>331644.16666666669</v>
      </c>
      <c r="G125" s="223">
        <f t="shared" si="45"/>
        <v>280430.5</v>
      </c>
      <c r="H125" s="223">
        <f t="shared" si="45"/>
        <v>3382.8333333333335</v>
      </c>
      <c r="I125" s="223">
        <f t="shared" si="41"/>
        <v>497711.82692307694</v>
      </c>
      <c r="J125" s="262"/>
      <c r="K125" s="262"/>
      <c r="L125" s="262"/>
      <c r="M125" s="262"/>
      <c r="N125" s="262"/>
      <c r="O125" s="262"/>
      <c r="P125" s="262"/>
      <c r="Q125" s="262"/>
      <c r="R125" s="262"/>
      <c r="S125" s="262"/>
      <c r="T125" s="258"/>
      <c r="U125" s="239">
        <f t="shared" si="40"/>
        <v>1113169.326923077</v>
      </c>
      <c r="V125" s="239">
        <f>H35-H23+I23</f>
        <v>498752.69871794875</v>
      </c>
      <c r="W125" s="239">
        <f t="shared" si="43"/>
        <v>1113169.326923077</v>
      </c>
      <c r="X125" s="238">
        <f t="shared" si="44"/>
        <v>1063.3549321581195</v>
      </c>
      <c r="Y125" s="238"/>
      <c r="Z125" s="237"/>
      <c r="AA125" s="173"/>
      <c r="AB125" s="173"/>
      <c r="AC125" s="173"/>
      <c r="AD125" s="173"/>
      <c r="AE125" s="173"/>
    </row>
    <row r="126" spans="1:31" x14ac:dyDescent="0.25">
      <c r="A126" s="244">
        <f t="shared" si="42"/>
        <v>2014</v>
      </c>
      <c r="B126" s="243" t="s">
        <v>308</v>
      </c>
      <c r="C126" s="223">
        <f t="shared" si="45"/>
        <v>0</v>
      </c>
      <c r="D126" s="242">
        <f t="shared" si="45"/>
        <v>0</v>
      </c>
      <c r="E126" s="223">
        <f t="shared" si="45"/>
        <v>0</v>
      </c>
      <c r="F126" s="223">
        <f t="shared" si="45"/>
        <v>331644.16666666669</v>
      </c>
      <c r="G126" s="223">
        <f t="shared" si="45"/>
        <v>280430.5</v>
      </c>
      <c r="H126" s="223">
        <f t="shared" si="45"/>
        <v>3382.8333333333335</v>
      </c>
      <c r="I126" s="223">
        <f t="shared" si="41"/>
        <v>553013.141025641</v>
      </c>
      <c r="J126" s="262"/>
      <c r="K126" s="262"/>
      <c r="L126" s="262"/>
      <c r="M126" s="262"/>
      <c r="N126" s="262"/>
      <c r="O126" s="262"/>
      <c r="P126" s="262"/>
      <c r="Q126" s="262"/>
      <c r="R126" s="262"/>
      <c r="S126" s="262"/>
      <c r="T126" s="258"/>
      <c r="U126" s="239">
        <f t="shared" si="40"/>
        <v>1168470.641025641</v>
      </c>
      <c r="V126" s="239">
        <f>H36-H24+I24</f>
        <v>553793.79487179487</v>
      </c>
      <c r="W126" s="239">
        <f t="shared" si="43"/>
        <v>1168470.641025641</v>
      </c>
      <c r="X126" s="238">
        <f t="shared" si="44"/>
        <v>1100.5125697115382</v>
      </c>
      <c r="Y126" s="238"/>
      <c r="Z126" s="237"/>
      <c r="AA126" s="173"/>
      <c r="AB126" s="173"/>
      <c r="AC126" s="173"/>
      <c r="AD126" s="173"/>
      <c r="AE126" s="173"/>
    </row>
    <row r="127" spans="1:31" x14ac:dyDescent="0.25">
      <c r="A127" s="244">
        <f t="shared" si="42"/>
        <v>2014</v>
      </c>
      <c r="B127" s="243" t="s">
        <v>307</v>
      </c>
      <c r="C127" s="223">
        <f t="shared" si="45"/>
        <v>0</v>
      </c>
      <c r="D127" s="242">
        <f t="shared" si="45"/>
        <v>0</v>
      </c>
      <c r="E127" s="223">
        <f t="shared" si="45"/>
        <v>0</v>
      </c>
      <c r="F127" s="223">
        <f t="shared" si="45"/>
        <v>331644.16666666669</v>
      </c>
      <c r="G127" s="223">
        <f t="shared" si="45"/>
        <v>280430.5</v>
      </c>
      <c r="H127" s="223">
        <f t="shared" si="45"/>
        <v>3382.8333333333335</v>
      </c>
      <c r="I127" s="223">
        <f t="shared" si="41"/>
        <v>608314.45512820513</v>
      </c>
      <c r="J127" s="262"/>
      <c r="K127" s="262"/>
      <c r="L127" s="262"/>
      <c r="M127" s="262"/>
      <c r="N127" s="262"/>
      <c r="O127" s="262"/>
      <c r="P127" s="262"/>
      <c r="Q127" s="262"/>
      <c r="R127" s="262"/>
      <c r="S127" s="262"/>
      <c r="T127" s="258"/>
      <c r="U127" s="239">
        <f t="shared" si="40"/>
        <v>1223771.9551282052</v>
      </c>
      <c r="V127" s="239">
        <f>H37-H25+I25</f>
        <v>608834.891025641</v>
      </c>
      <c r="W127" s="239">
        <f t="shared" si="43"/>
        <v>1223771.955128205</v>
      </c>
      <c r="X127" s="238">
        <f t="shared" si="44"/>
        <v>1138.4548525641028</v>
      </c>
      <c r="Y127" s="238"/>
      <c r="Z127" s="237"/>
      <c r="AA127" s="173"/>
      <c r="AB127" s="173"/>
      <c r="AC127" s="173"/>
      <c r="AD127" s="173"/>
      <c r="AE127" s="173"/>
    </row>
    <row r="128" spans="1:31" x14ac:dyDescent="0.25">
      <c r="A128" s="235">
        <f t="shared" si="42"/>
        <v>2014</v>
      </c>
      <c r="B128" s="234" t="s">
        <v>306</v>
      </c>
      <c r="C128" s="178">
        <f t="shared" si="45"/>
        <v>0</v>
      </c>
      <c r="D128" s="177">
        <f t="shared" si="45"/>
        <v>0</v>
      </c>
      <c r="E128" s="178">
        <f t="shared" si="45"/>
        <v>0</v>
      </c>
      <c r="F128" s="178">
        <f t="shared" si="45"/>
        <v>331644.16666666669</v>
      </c>
      <c r="G128" s="178">
        <f t="shared" si="45"/>
        <v>280430.5</v>
      </c>
      <c r="H128" s="178">
        <f t="shared" si="45"/>
        <v>3382.8333333333335</v>
      </c>
      <c r="I128" s="178">
        <f t="shared" si="41"/>
        <v>663615.76923076925</v>
      </c>
      <c r="J128" s="261"/>
      <c r="K128" s="261"/>
      <c r="L128" s="261"/>
      <c r="M128" s="261"/>
      <c r="N128" s="261"/>
      <c r="O128" s="261"/>
      <c r="P128" s="261"/>
      <c r="Q128" s="261"/>
      <c r="R128" s="261"/>
      <c r="S128" s="261"/>
      <c r="T128" s="257"/>
      <c r="U128" s="231">
        <f t="shared" si="40"/>
        <v>1279073.2692307695</v>
      </c>
      <c r="V128" s="231">
        <f>H38-H26+I26</f>
        <v>663875.98717948725</v>
      </c>
      <c r="W128" s="231">
        <f t="shared" si="43"/>
        <v>1279073.2692307695</v>
      </c>
      <c r="X128" s="232">
        <f t="shared" si="44"/>
        <v>1177.1817807158118</v>
      </c>
      <c r="Y128" s="232"/>
      <c r="Z128" s="231">
        <f>SUM(Y117:Y128)</f>
        <v>0</v>
      </c>
      <c r="AA128" s="173"/>
      <c r="AB128" s="173"/>
      <c r="AC128" s="173"/>
      <c r="AD128" s="173"/>
      <c r="AE128" s="173"/>
    </row>
    <row r="129" spans="1:31" x14ac:dyDescent="0.25">
      <c r="A129" s="256">
        <f>A128+1</f>
        <v>2015</v>
      </c>
      <c r="B129" s="255" t="s">
        <v>317</v>
      </c>
      <c r="C129" s="252">
        <f t="shared" si="45"/>
        <v>0</v>
      </c>
      <c r="D129" s="254">
        <f t="shared" si="45"/>
        <v>0</v>
      </c>
      <c r="E129" s="252">
        <f t="shared" si="45"/>
        <v>0</v>
      </c>
      <c r="F129" s="252">
        <f t="shared" si="45"/>
        <v>331644.16666666669</v>
      </c>
      <c r="G129" s="252">
        <f t="shared" si="45"/>
        <v>280430.5</v>
      </c>
      <c r="H129" s="252">
        <f t="shared" si="45"/>
        <v>3382.8333333333335</v>
      </c>
      <c r="I129" s="252">
        <f t="shared" si="41"/>
        <v>718917.08333333337</v>
      </c>
      <c r="J129" s="252">
        <f t="shared" ref="J129:J141" si="46">+J15</f>
        <v>19091.705128205129</v>
      </c>
      <c r="K129" s="263"/>
      <c r="L129" s="263"/>
      <c r="M129" s="263"/>
      <c r="N129" s="263"/>
      <c r="O129" s="263"/>
      <c r="P129" s="263"/>
      <c r="Q129" s="263"/>
      <c r="R129" s="263"/>
      <c r="S129" s="263"/>
      <c r="T129" s="260"/>
      <c r="U129" s="249">
        <f t="shared" si="40"/>
        <v>1353466.2884615387</v>
      </c>
      <c r="V129" s="249">
        <f>I27-I15+J15</f>
        <v>682707.47435897437</v>
      </c>
      <c r="W129" s="249">
        <f t="shared" si="43"/>
        <v>1353466.2884615385</v>
      </c>
      <c r="X129" s="248">
        <f t="shared" si="44"/>
        <v>1216.6933541666667</v>
      </c>
      <c r="Y129" s="248"/>
      <c r="Z129" s="247"/>
      <c r="AA129" s="173"/>
      <c r="AB129" s="173"/>
      <c r="AC129" s="173"/>
      <c r="AD129" s="173"/>
      <c r="AE129" s="173"/>
    </row>
    <row r="130" spans="1:31" x14ac:dyDescent="0.25">
      <c r="A130" s="244">
        <f>A129</f>
        <v>2015</v>
      </c>
      <c r="B130" s="243" t="s">
        <v>316</v>
      </c>
      <c r="C130" s="223">
        <f t="shared" si="45"/>
        <v>0</v>
      </c>
      <c r="D130" s="242">
        <f t="shared" si="45"/>
        <v>0</v>
      </c>
      <c r="E130" s="223">
        <f t="shared" si="45"/>
        <v>0</v>
      </c>
      <c r="F130" s="223">
        <f t="shared" si="45"/>
        <v>331644.16666666669</v>
      </c>
      <c r="G130" s="223">
        <f t="shared" si="45"/>
        <v>280430.5</v>
      </c>
      <c r="H130" s="223">
        <f t="shared" si="45"/>
        <v>3382.8333333333335</v>
      </c>
      <c r="I130" s="223">
        <f>I129</f>
        <v>718917.08333333337</v>
      </c>
      <c r="J130" s="223">
        <f t="shared" si="46"/>
        <v>38183.410256410258</v>
      </c>
      <c r="K130" s="262"/>
      <c r="L130" s="262"/>
      <c r="M130" s="262"/>
      <c r="N130" s="262"/>
      <c r="O130" s="262"/>
      <c r="P130" s="262"/>
      <c r="Q130" s="262"/>
      <c r="R130" s="262"/>
      <c r="S130" s="262"/>
      <c r="T130" s="258"/>
      <c r="U130" s="239">
        <f t="shared" si="40"/>
        <v>1372557.9935897437</v>
      </c>
      <c r="V130" s="239">
        <f>I28-I16+J16</f>
        <v>646497.86538461538</v>
      </c>
      <c r="W130" s="239">
        <f t="shared" si="43"/>
        <v>1372557.9935897435</v>
      </c>
      <c r="X130" s="238">
        <f t="shared" si="44"/>
        <v>1254.6853514957265</v>
      </c>
      <c r="Y130" s="238"/>
      <c r="Z130" s="237"/>
      <c r="AA130" s="173"/>
      <c r="AB130" s="173"/>
      <c r="AC130" s="173"/>
      <c r="AD130" s="173"/>
      <c r="AE130" s="173"/>
    </row>
    <row r="131" spans="1:31" x14ac:dyDescent="0.25">
      <c r="A131" s="244">
        <f t="shared" ref="A131:A140" si="47">A130</f>
        <v>2015</v>
      </c>
      <c r="B131" s="243" t="s">
        <v>315</v>
      </c>
      <c r="C131" s="223">
        <f t="shared" si="45"/>
        <v>0</v>
      </c>
      <c r="D131" s="242">
        <f t="shared" si="45"/>
        <v>0</v>
      </c>
      <c r="E131" s="223">
        <f t="shared" si="45"/>
        <v>0</v>
      </c>
      <c r="F131" s="223">
        <f t="shared" si="45"/>
        <v>331644.16666666669</v>
      </c>
      <c r="G131" s="223">
        <f t="shared" si="45"/>
        <v>280430.5</v>
      </c>
      <c r="H131" s="223">
        <f t="shared" si="45"/>
        <v>3382.8333333333335</v>
      </c>
      <c r="I131" s="223">
        <f t="shared" si="45"/>
        <v>718917.08333333337</v>
      </c>
      <c r="J131" s="223">
        <f t="shared" si="46"/>
        <v>57275.11538461539</v>
      </c>
      <c r="K131" s="262"/>
      <c r="L131" s="262"/>
      <c r="M131" s="262"/>
      <c r="N131" s="262"/>
      <c r="O131" s="262"/>
      <c r="P131" s="262"/>
      <c r="Q131" s="262"/>
      <c r="R131" s="262"/>
      <c r="S131" s="262"/>
      <c r="T131" s="258"/>
      <c r="U131" s="239">
        <f t="shared" si="40"/>
        <v>1391649.698717949</v>
      </c>
      <c r="V131" s="239">
        <f>I29-I17+J17</f>
        <v>610288.25641025638</v>
      </c>
      <c r="W131" s="239">
        <f t="shared" si="43"/>
        <v>1391649.698717949</v>
      </c>
      <c r="X131" s="238">
        <f t="shared" si="44"/>
        <v>1290.3731274038462</v>
      </c>
      <c r="Y131" s="238"/>
      <c r="Z131" s="237"/>
      <c r="AA131" s="173"/>
      <c r="AB131" s="173"/>
      <c r="AC131" s="173"/>
      <c r="AD131" s="173"/>
      <c r="AE131" s="173"/>
    </row>
    <row r="132" spans="1:31" x14ac:dyDescent="0.25">
      <c r="A132" s="244">
        <f t="shared" si="47"/>
        <v>2015</v>
      </c>
      <c r="B132" s="243" t="s">
        <v>314</v>
      </c>
      <c r="C132" s="223">
        <f t="shared" si="45"/>
        <v>0</v>
      </c>
      <c r="D132" s="242">
        <f t="shared" si="45"/>
        <v>0</v>
      </c>
      <c r="E132" s="223">
        <f t="shared" si="45"/>
        <v>0</v>
      </c>
      <c r="F132" s="223">
        <f t="shared" si="45"/>
        <v>331644.16666666669</v>
      </c>
      <c r="G132" s="223">
        <f t="shared" si="45"/>
        <v>280430.5</v>
      </c>
      <c r="H132" s="223">
        <f t="shared" si="45"/>
        <v>3382.8333333333335</v>
      </c>
      <c r="I132" s="223">
        <f t="shared" si="45"/>
        <v>718917.08333333337</v>
      </c>
      <c r="J132" s="223">
        <f t="shared" si="46"/>
        <v>76366.820512820515</v>
      </c>
      <c r="K132" s="262"/>
      <c r="L132" s="262"/>
      <c r="M132" s="262"/>
      <c r="N132" s="262"/>
      <c r="O132" s="262"/>
      <c r="P132" s="262"/>
      <c r="Q132" s="262"/>
      <c r="R132" s="262"/>
      <c r="S132" s="262"/>
      <c r="T132" s="258"/>
      <c r="U132" s="239">
        <f t="shared" si="40"/>
        <v>1410741.403846154</v>
      </c>
      <c r="V132" s="239">
        <f>I30-I18+J18</f>
        <v>574078.6474358975</v>
      </c>
      <c r="W132" s="239">
        <f t="shared" si="43"/>
        <v>1410741.403846154</v>
      </c>
      <c r="X132" s="238">
        <f t="shared" si="44"/>
        <v>1323.7566818910257</v>
      </c>
      <c r="Y132" s="238"/>
      <c r="Z132" s="237"/>
      <c r="AA132" s="173"/>
      <c r="AB132" s="173"/>
      <c r="AC132" s="173"/>
      <c r="AD132" s="173"/>
      <c r="AE132" s="173"/>
    </row>
    <row r="133" spans="1:31" x14ac:dyDescent="0.25">
      <c r="A133" s="244">
        <f t="shared" si="47"/>
        <v>2015</v>
      </c>
      <c r="B133" s="243" t="s">
        <v>313</v>
      </c>
      <c r="C133" s="223">
        <f t="shared" si="45"/>
        <v>0</v>
      </c>
      <c r="D133" s="242">
        <f t="shared" si="45"/>
        <v>0</v>
      </c>
      <c r="E133" s="223">
        <f t="shared" si="45"/>
        <v>0</v>
      </c>
      <c r="F133" s="223">
        <f t="shared" si="45"/>
        <v>331644.16666666669</v>
      </c>
      <c r="G133" s="223">
        <f t="shared" si="45"/>
        <v>280430.5</v>
      </c>
      <c r="H133" s="223">
        <f t="shared" si="45"/>
        <v>3382.8333333333335</v>
      </c>
      <c r="I133" s="223">
        <f t="shared" si="45"/>
        <v>718917.08333333337</v>
      </c>
      <c r="J133" s="223">
        <f t="shared" si="46"/>
        <v>95458.525641025641</v>
      </c>
      <c r="K133" s="262"/>
      <c r="L133" s="262"/>
      <c r="M133" s="262"/>
      <c r="N133" s="262"/>
      <c r="O133" s="262"/>
      <c r="P133" s="262"/>
      <c r="Q133" s="262"/>
      <c r="R133" s="262"/>
      <c r="S133" s="262"/>
      <c r="T133" s="258"/>
      <c r="U133" s="239">
        <f t="shared" si="40"/>
        <v>1429833.1089743592</v>
      </c>
      <c r="V133" s="239">
        <f>I31-I19+J19</f>
        <v>537869.0384615385</v>
      </c>
      <c r="W133" s="239">
        <f t="shared" si="43"/>
        <v>1429833.108974359</v>
      </c>
      <c r="X133" s="238">
        <f t="shared" si="44"/>
        <v>1354.836014957265</v>
      </c>
      <c r="Y133" s="238"/>
      <c r="Z133" s="237"/>
      <c r="AA133" s="173"/>
      <c r="AB133" s="173"/>
      <c r="AC133" s="173"/>
      <c r="AD133" s="173"/>
      <c r="AE133" s="173"/>
    </row>
    <row r="134" spans="1:31" x14ac:dyDescent="0.25">
      <c r="A134" s="244">
        <f t="shared" si="47"/>
        <v>2015</v>
      </c>
      <c r="B134" s="243" t="s">
        <v>312</v>
      </c>
      <c r="C134" s="223">
        <f t="shared" si="45"/>
        <v>0</v>
      </c>
      <c r="D134" s="242">
        <f t="shared" si="45"/>
        <v>0</v>
      </c>
      <c r="E134" s="223">
        <f t="shared" si="45"/>
        <v>0</v>
      </c>
      <c r="F134" s="223">
        <f t="shared" si="45"/>
        <v>331644.16666666669</v>
      </c>
      <c r="G134" s="223">
        <f t="shared" si="45"/>
        <v>280430.5</v>
      </c>
      <c r="H134" s="223">
        <f t="shared" si="45"/>
        <v>3382.8333333333335</v>
      </c>
      <c r="I134" s="223">
        <f t="shared" si="45"/>
        <v>718917.08333333337</v>
      </c>
      <c r="J134" s="223">
        <f t="shared" si="46"/>
        <v>114550.23076923078</v>
      </c>
      <c r="K134" s="262"/>
      <c r="L134" s="262"/>
      <c r="M134" s="262"/>
      <c r="N134" s="262"/>
      <c r="O134" s="262"/>
      <c r="P134" s="262"/>
      <c r="Q134" s="262"/>
      <c r="R134" s="262"/>
      <c r="S134" s="262"/>
      <c r="T134" s="258"/>
      <c r="U134" s="239">
        <f t="shared" si="40"/>
        <v>1448924.8141025642</v>
      </c>
      <c r="V134" s="239">
        <f>I32-I20+J20</f>
        <v>501659.4294871795</v>
      </c>
      <c r="W134" s="239">
        <f t="shared" si="43"/>
        <v>1448924.814102564</v>
      </c>
      <c r="X134" s="238">
        <f t="shared" si="44"/>
        <v>1383.6111266025639</v>
      </c>
      <c r="Y134" s="238"/>
      <c r="Z134" s="237"/>
      <c r="AA134" s="173"/>
      <c r="AB134" s="173"/>
      <c r="AC134" s="173"/>
      <c r="AD134" s="173"/>
      <c r="AE134" s="173"/>
    </row>
    <row r="135" spans="1:31" x14ac:dyDescent="0.25">
      <c r="A135" s="244">
        <f t="shared" si="47"/>
        <v>2015</v>
      </c>
      <c r="B135" s="243" t="s">
        <v>311</v>
      </c>
      <c r="C135" s="223">
        <f t="shared" si="45"/>
        <v>0</v>
      </c>
      <c r="D135" s="242">
        <f t="shared" si="45"/>
        <v>0</v>
      </c>
      <c r="E135" s="223">
        <f t="shared" si="45"/>
        <v>0</v>
      </c>
      <c r="F135" s="223">
        <f t="shared" si="45"/>
        <v>331644.16666666669</v>
      </c>
      <c r="G135" s="223">
        <f t="shared" si="45"/>
        <v>280430.5</v>
      </c>
      <c r="H135" s="223">
        <f t="shared" si="45"/>
        <v>3382.8333333333335</v>
      </c>
      <c r="I135" s="223">
        <f t="shared" si="45"/>
        <v>718917.08333333337</v>
      </c>
      <c r="J135" s="223">
        <f t="shared" si="46"/>
        <v>133641.93589743591</v>
      </c>
      <c r="K135" s="262"/>
      <c r="L135" s="262"/>
      <c r="M135" s="262"/>
      <c r="N135" s="262"/>
      <c r="O135" s="262"/>
      <c r="P135" s="262"/>
      <c r="Q135" s="262"/>
      <c r="R135" s="262"/>
      <c r="S135" s="262"/>
      <c r="T135" s="258"/>
      <c r="U135" s="239">
        <f t="shared" si="40"/>
        <v>1468016.5192307695</v>
      </c>
      <c r="V135" s="239">
        <f>I33-I21+J21</f>
        <v>465449.82051282062</v>
      </c>
      <c r="W135" s="239">
        <f t="shared" si="43"/>
        <v>1468016.5192307695</v>
      </c>
      <c r="X135" s="238">
        <f t="shared" si="44"/>
        <v>1410.0820168269231</v>
      </c>
      <c r="Y135" s="238"/>
      <c r="Z135" s="237"/>
      <c r="AA135" s="173"/>
      <c r="AB135" s="173"/>
      <c r="AC135" s="173"/>
      <c r="AD135" s="173"/>
      <c r="AE135" s="173"/>
    </row>
    <row r="136" spans="1:31" x14ac:dyDescent="0.25">
      <c r="A136" s="244">
        <f t="shared" si="47"/>
        <v>2015</v>
      </c>
      <c r="B136" s="243" t="s">
        <v>310</v>
      </c>
      <c r="C136" s="223">
        <f t="shared" si="45"/>
        <v>0</v>
      </c>
      <c r="D136" s="242">
        <f t="shared" si="45"/>
        <v>0</v>
      </c>
      <c r="E136" s="223">
        <f t="shared" si="45"/>
        <v>0</v>
      </c>
      <c r="F136" s="223">
        <f t="shared" si="45"/>
        <v>331644.16666666669</v>
      </c>
      <c r="G136" s="223">
        <f t="shared" si="45"/>
        <v>280430.5</v>
      </c>
      <c r="H136" s="223">
        <f t="shared" si="45"/>
        <v>3382.8333333333335</v>
      </c>
      <c r="I136" s="223">
        <f t="shared" si="45"/>
        <v>718917.08333333337</v>
      </c>
      <c r="J136" s="223">
        <f t="shared" si="46"/>
        <v>152733.64102564103</v>
      </c>
      <c r="K136" s="262"/>
      <c r="L136" s="262"/>
      <c r="M136" s="262"/>
      <c r="N136" s="262"/>
      <c r="O136" s="262"/>
      <c r="P136" s="262"/>
      <c r="Q136" s="262"/>
      <c r="R136" s="262"/>
      <c r="S136" s="262"/>
      <c r="T136" s="258"/>
      <c r="U136" s="239">
        <f t="shared" si="40"/>
        <v>1487108.2243589745</v>
      </c>
      <c r="V136" s="239">
        <f>I34-I22+J22</f>
        <v>429240.21153846162</v>
      </c>
      <c r="W136" s="239">
        <f t="shared" si="43"/>
        <v>1487108.2243589745</v>
      </c>
      <c r="X136" s="238">
        <f t="shared" si="44"/>
        <v>1434.2486856303419</v>
      </c>
      <c r="Y136" s="238"/>
      <c r="Z136" s="237"/>
      <c r="AA136" s="173"/>
      <c r="AB136" s="173"/>
      <c r="AC136" s="173"/>
      <c r="AD136" s="173"/>
      <c r="AE136" s="173"/>
    </row>
    <row r="137" spans="1:31" x14ac:dyDescent="0.25">
      <c r="A137" s="244">
        <f t="shared" si="47"/>
        <v>2015</v>
      </c>
      <c r="B137" s="243" t="s">
        <v>309</v>
      </c>
      <c r="C137" s="223">
        <f t="shared" si="45"/>
        <v>0</v>
      </c>
      <c r="D137" s="242">
        <f t="shared" si="45"/>
        <v>0</v>
      </c>
      <c r="E137" s="223">
        <f t="shared" si="45"/>
        <v>0</v>
      </c>
      <c r="F137" s="223">
        <f t="shared" si="45"/>
        <v>331644.16666666669</v>
      </c>
      <c r="G137" s="223">
        <f t="shared" si="45"/>
        <v>280430.5</v>
      </c>
      <c r="H137" s="223">
        <f t="shared" si="45"/>
        <v>3382.8333333333335</v>
      </c>
      <c r="I137" s="223">
        <f t="shared" si="45"/>
        <v>718917.08333333337</v>
      </c>
      <c r="J137" s="223">
        <f t="shared" si="46"/>
        <v>171825.34615384616</v>
      </c>
      <c r="K137" s="262"/>
      <c r="L137" s="262"/>
      <c r="M137" s="262"/>
      <c r="N137" s="262"/>
      <c r="O137" s="262"/>
      <c r="P137" s="262"/>
      <c r="Q137" s="262"/>
      <c r="R137" s="262"/>
      <c r="S137" s="262"/>
      <c r="T137" s="258"/>
      <c r="U137" s="239">
        <f t="shared" si="40"/>
        <v>1506199.9294871797</v>
      </c>
      <c r="V137" s="239">
        <f>I35-I23+J23</f>
        <v>393030.60256410262</v>
      </c>
      <c r="W137" s="239">
        <f t="shared" si="43"/>
        <v>1506199.9294871795</v>
      </c>
      <c r="X137" s="238">
        <f t="shared" si="44"/>
        <v>1456.1111330128208</v>
      </c>
      <c r="Y137" s="238"/>
      <c r="Z137" s="237"/>
      <c r="AA137" s="173"/>
      <c r="AB137" s="173"/>
      <c r="AC137" s="173"/>
      <c r="AD137" s="173"/>
      <c r="AE137" s="173"/>
    </row>
    <row r="138" spans="1:31" x14ac:dyDescent="0.25">
      <c r="A138" s="244">
        <f t="shared" si="47"/>
        <v>2015</v>
      </c>
      <c r="B138" s="243" t="s">
        <v>308</v>
      </c>
      <c r="C138" s="223">
        <f t="shared" si="45"/>
        <v>0</v>
      </c>
      <c r="D138" s="242">
        <f t="shared" si="45"/>
        <v>0</v>
      </c>
      <c r="E138" s="223">
        <f t="shared" si="45"/>
        <v>0</v>
      </c>
      <c r="F138" s="223">
        <f t="shared" si="45"/>
        <v>331644.16666666669</v>
      </c>
      <c r="G138" s="223">
        <f t="shared" si="45"/>
        <v>280430.5</v>
      </c>
      <c r="H138" s="223">
        <f t="shared" si="45"/>
        <v>3382.8333333333335</v>
      </c>
      <c r="I138" s="223">
        <f t="shared" si="45"/>
        <v>718917.08333333337</v>
      </c>
      <c r="J138" s="223">
        <f t="shared" si="46"/>
        <v>190917.05128205128</v>
      </c>
      <c r="K138" s="262"/>
      <c r="L138" s="262"/>
      <c r="M138" s="262"/>
      <c r="N138" s="262"/>
      <c r="O138" s="262"/>
      <c r="P138" s="262"/>
      <c r="Q138" s="262"/>
      <c r="R138" s="262"/>
      <c r="S138" s="262"/>
      <c r="T138" s="258"/>
      <c r="U138" s="239">
        <f t="shared" si="40"/>
        <v>1525291.6346153847</v>
      </c>
      <c r="V138" s="239">
        <f>I36-I24+J24</f>
        <v>356820.99358974362</v>
      </c>
      <c r="W138" s="239">
        <f t="shared" si="43"/>
        <v>1525291.6346153845</v>
      </c>
      <c r="X138" s="238">
        <f t="shared" si="44"/>
        <v>1475.6693589743591</v>
      </c>
      <c r="Y138" s="238"/>
      <c r="Z138" s="237"/>
      <c r="AA138" s="173"/>
      <c r="AB138" s="173"/>
      <c r="AC138" s="173"/>
      <c r="AD138" s="173"/>
      <c r="AE138" s="173"/>
    </row>
    <row r="139" spans="1:31" x14ac:dyDescent="0.25">
      <c r="A139" s="244">
        <f t="shared" si="47"/>
        <v>2015</v>
      </c>
      <c r="B139" s="243" t="s">
        <v>307</v>
      </c>
      <c r="C139" s="223">
        <f t="shared" ref="C139:J154" si="48">C138</f>
        <v>0</v>
      </c>
      <c r="D139" s="242">
        <f t="shared" si="48"/>
        <v>0</v>
      </c>
      <c r="E139" s="223">
        <f t="shared" si="48"/>
        <v>0</v>
      </c>
      <c r="F139" s="223">
        <f t="shared" si="48"/>
        <v>331644.16666666669</v>
      </c>
      <c r="G139" s="223">
        <f t="shared" si="48"/>
        <v>280430.5</v>
      </c>
      <c r="H139" s="223">
        <f t="shared" si="48"/>
        <v>3382.8333333333335</v>
      </c>
      <c r="I139" s="223">
        <f t="shared" si="48"/>
        <v>718917.08333333337</v>
      </c>
      <c r="J139" s="223">
        <f t="shared" si="46"/>
        <v>210008.75641025641</v>
      </c>
      <c r="K139" s="262"/>
      <c r="L139" s="262"/>
      <c r="M139" s="262"/>
      <c r="N139" s="262"/>
      <c r="O139" s="262"/>
      <c r="P139" s="262"/>
      <c r="Q139" s="262"/>
      <c r="R139" s="262"/>
      <c r="S139" s="262"/>
      <c r="T139" s="258"/>
      <c r="U139" s="239">
        <f t="shared" si="40"/>
        <v>1544383.33974359</v>
      </c>
      <c r="V139" s="239">
        <f>I37-I25+J25</f>
        <v>320611.38461538462</v>
      </c>
      <c r="W139" s="239">
        <f t="shared" si="43"/>
        <v>1544383.3397435895</v>
      </c>
      <c r="X139" s="238">
        <f t="shared" si="44"/>
        <v>1492.9233635149571</v>
      </c>
      <c r="Y139" s="238"/>
      <c r="Z139" s="237"/>
      <c r="AA139" s="173"/>
      <c r="AB139" s="173"/>
      <c r="AC139" s="173"/>
      <c r="AD139" s="173"/>
      <c r="AE139" s="173"/>
    </row>
    <row r="140" spans="1:31" x14ac:dyDescent="0.25">
      <c r="A140" s="235">
        <f t="shared" si="47"/>
        <v>2015</v>
      </c>
      <c r="B140" s="234" t="s">
        <v>306</v>
      </c>
      <c r="C140" s="178">
        <f t="shared" si="48"/>
        <v>0</v>
      </c>
      <c r="D140" s="177">
        <f t="shared" si="48"/>
        <v>0</v>
      </c>
      <c r="E140" s="178">
        <f t="shared" si="48"/>
        <v>0</v>
      </c>
      <c r="F140" s="178">
        <f t="shared" si="48"/>
        <v>331644.16666666669</v>
      </c>
      <c r="G140" s="178">
        <f t="shared" si="48"/>
        <v>280430.5</v>
      </c>
      <c r="H140" s="178">
        <f t="shared" si="48"/>
        <v>3382.8333333333335</v>
      </c>
      <c r="I140" s="178">
        <f t="shared" si="48"/>
        <v>718917.08333333337</v>
      </c>
      <c r="J140" s="178">
        <f t="shared" si="46"/>
        <v>229100.46153846156</v>
      </c>
      <c r="K140" s="261"/>
      <c r="L140" s="261"/>
      <c r="M140" s="261"/>
      <c r="N140" s="261"/>
      <c r="O140" s="261"/>
      <c r="P140" s="261"/>
      <c r="Q140" s="261"/>
      <c r="R140" s="261"/>
      <c r="S140" s="261"/>
      <c r="T140" s="257"/>
      <c r="U140" s="231">
        <f t="shared" si="40"/>
        <v>1563475.044871795</v>
      </c>
      <c r="V140" s="231">
        <f>I38-I26+J26</f>
        <v>284401.77564102568</v>
      </c>
      <c r="W140" s="231">
        <f t="shared" si="43"/>
        <v>1563475.0448717952</v>
      </c>
      <c r="X140" s="232">
        <f t="shared" si="44"/>
        <v>1507.8731466346153</v>
      </c>
      <c r="Y140" s="232"/>
      <c r="Z140" s="231">
        <f>SUM(Y129:Y140)</f>
        <v>0</v>
      </c>
      <c r="AA140" s="173"/>
      <c r="AB140" s="173"/>
      <c r="AC140" s="173"/>
      <c r="AD140" s="173"/>
      <c r="AE140" s="173"/>
    </row>
    <row r="141" spans="1:31" x14ac:dyDescent="0.25">
      <c r="A141" s="256">
        <f>A140+1</f>
        <v>2016</v>
      </c>
      <c r="B141" s="255" t="s">
        <v>317</v>
      </c>
      <c r="C141" s="252">
        <f t="shared" si="48"/>
        <v>0</v>
      </c>
      <c r="D141" s="254">
        <f t="shared" si="48"/>
        <v>0</v>
      </c>
      <c r="E141" s="252">
        <f t="shared" si="48"/>
        <v>0</v>
      </c>
      <c r="F141" s="252">
        <f t="shared" si="48"/>
        <v>331644.16666666669</v>
      </c>
      <c r="G141" s="252">
        <f t="shared" si="48"/>
        <v>280430.5</v>
      </c>
      <c r="H141" s="252">
        <f t="shared" si="48"/>
        <v>3382.8333333333335</v>
      </c>
      <c r="I141" s="252">
        <f t="shared" si="48"/>
        <v>718917.08333333337</v>
      </c>
      <c r="J141" s="252">
        <f t="shared" si="46"/>
        <v>248192.16666666666</v>
      </c>
      <c r="K141" s="252">
        <f t="shared" ref="K141:K153" si="49">+K15</f>
        <v>0</v>
      </c>
      <c r="L141" s="263"/>
      <c r="M141" s="263"/>
      <c r="N141" s="263"/>
      <c r="O141" s="263"/>
      <c r="P141" s="263"/>
      <c r="Q141" s="263"/>
      <c r="R141" s="263"/>
      <c r="S141" s="263"/>
      <c r="T141" s="260"/>
      <c r="U141" s="249">
        <f t="shared" si="40"/>
        <v>1582566.7500000002</v>
      </c>
      <c r="V141" s="249">
        <f>J27-J15+K15</f>
        <v>229100.46153846153</v>
      </c>
      <c r="W141" s="249">
        <f t="shared" si="43"/>
        <v>1582566.75</v>
      </c>
      <c r="X141" s="248">
        <f t="shared" si="44"/>
        <v>1520.5187083333333</v>
      </c>
      <c r="Y141" s="248"/>
      <c r="Z141" s="247"/>
      <c r="AA141" s="173"/>
      <c r="AB141" s="173"/>
      <c r="AC141" s="173"/>
      <c r="AD141" s="173"/>
      <c r="AE141" s="173"/>
    </row>
    <row r="142" spans="1:31" x14ac:dyDescent="0.25">
      <c r="A142" s="244">
        <f>A141</f>
        <v>2016</v>
      </c>
      <c r="B142" s="243" t="s">
        <v>316</v>
      </c>
      <c r="C142" s="223">
        <f t="shared" si="48"/>
        <v>0</v>
      </c>
      <c r="D142" s="242">
        <f t="shared" si="48"/>
        <v>0</v>
      </c>
      <c r="E142" s="223">
        <f t="shared" si="48"/>
        <v>0</v>
      </c>
      <c r="F142" s="223">
        <f t="shared" si="48"/>
        <v>331644.16666666669</v>
      </c>
      <c r="G142" s="223">
        <f t="shared" si="48"/>
        <v>280430.5</v>
      </c>
      <c r="H142" s="223">
        <f t="shared" si="48"/>
        <v>3382.8333333333335</v>
      </c>
      <c r="I142" s="223">
        <f t="shared" si="48"/>
        <v>718917.08333333337</v>
      </c>
      <c r="J142" s="259">
        <f>J141</f>
        <v>248192.16666666666</v>
      </c>
      <c r="K142" s="223">
        <f t="shared" si="49"/>
        <v>0</v>
      </c>
      <c r="L142" s="262"/>
      <c r="M142" s="262"/>
      <c r="N142" s="262"/>
      <c r="O142" s="262"/>
      <c r="P142" s="262"/>
      <c r="Q142" s="262"/>
      <c r="R142" s="262"/>
      <c r="S142" s="262"/>
      <c r="T142" s="258"/>
      <c r="U142" s="239">
        <f t="shared" si="40"/>
        <v>1582566.7500000002</v>
      </c>
      <c r="V142" s="239">
        <f>J28-J16+K16</f>
        <v>210008.75641025641</v>
      </c>
      <c r="W142" s="239">
        <f t="shared" si="43"/>
        <v>1582566.75</v>
      </c>
      <c r="X142" s="238">
        <f t="shared" si="44"/>
        <v>1530.1827139423078</v>
      </c>
      <c r="Y142" s="238"/>
      <c r="Z142" s="237"/>
      <c r="AA142" s="173"/>
      <c r="AB142" s="173"/>
      <c r="AC142" s="173"/>
      <c r="AD142" s="173"/>
      <c r="AE142" s="173"/>
    </row>
    <row r="143" spans="1:31" x14ac:dyDescent="0.25">
      <c r="A143" s="244">
        <f t="shared" ref="A143:A152" si="50">A142</f>
        <v>2016</v>
      </c>
      <c r="B143" s="243" t="s">
        <v>315</v>
      </c>
      <c r="C143" s="223">
        <f t="shared" si="48"/>
        <v>0</v>
      </c>
      <c r="D143" s="242">
        <f t="shared" si="48"/>
        <v>0</v>
      </c>
      <c r="E143" s="223">
        <f t="shared" si="48"/>
        <v>0</v>
      </c>
      <c r="F143" s="223">
        <f t="shared" si="48"/>
        <v>331644.16666666669</v>
      </c>
      <c r="G143" s="223">
        <f t="shared" si="48"/>
        <v>280430.5</v>
      </c>
      <c r="H143" s="223">
        <f t="shared" si="48"/>
        <v>3382.8333333333335</v>
      </c>
      <c r="I143" s="223">
        <f t="shared" si="48"/>
        <v>718917.08333333337</v>
      </c>
      <c r="J143" s="241">
        <f>J142</f>
        <v>248192.16666666666</v>
      </c>
      <c r="K143" s="223">
        <f t="shared" si="49"/>
        <v>0</v>
      </c>
      <c r="L143" s="262"/>
      <c r="M143" s="262"/>
      <c r="N143" s="262"/>
      <c r="O143" s="262"/>
      <c r="P143" s="262"/>
      <c r="Q143" s="262"/>
      <c r="R143" s="262"/>
      <c r="S143" s="262"/>
      <c r="T143" s="258"/>
      <c r="U143" s="239">
        <f t="shared" si="40"/>
        <v>1582566.7500000002</v>
      </c>
      <c r="V143" s="239">
        <f>J29-J17+K17</f>
        <v>190917.05128205125</v>
      </c>
      <c r="W143" s="239">
        <f t="shared" si="43"/>
        <v>1582566.7500000002</v>
      </c>
      <c r="X143" s="238">
        <f t="shared" si="44"/>
        <v>1539.1693848824787</v>
      </c>
      <c r="Y143" s="238"/>
      <c r="Z143" s="237"/>
      <c r="AA143" s="173"/>
      <c r="AB143" s="173"/>
      <c r="AC143" s="173"/>
      <c r="AD143" s="173"/>
      <c r="AE143" s="173"/>
    </row>
    <row r="144" spans="1:31" x14ac:dyDescent="0.25">
      <c r="A144" s="244">
        <f t="shared" si="50"/>
        <v>2016</v>
      </c>
      <c r="B144" s="243" t="s">
        <v>314</v>
      </c>
      <c r="C144" s="223">
        <f t="shared" si="48"/>
        <v>0</v>
      </c>
      <c r="D144" s="242">
        <f t="shared" si="48"/>
        <v>0</v>
      </c>
      <c r="E144" s="223">
        <f t="shared" si="48"/>
        <v>0</v>
      </c>
      <c r="F144" s="223">
        <f t="shared" si="48"/>
        <v>331644.16666666669</v>
      </c>
      <c r="G144" s="223">
        <f t="shared" si="48"/>
        <v>280430.5</v>
      </c>
      <c r="H144" s="223">
        <f t="shared" si="48"/>
        <v>3382.8333333333335</v>
      </c>
      <c r="I144" s="223">
        <f t="shared" si="48"/>
        <v>718917.08333333337</v>
      </c>
      <c r="J144" s="241">
        <f t="shared" si="48"/>
        <v>248192.16666666666</v>
      </c>
      <c r="K144" s="223">
        <f t="shared" si="49"/>
        <v>0</v>
      </c>
      <c r="L144" s="262"/>
      <c r="M144" s="262"/>
      <c r="N144" s="262"/>
      <c r="O144" s="262"/>
      <c r="P144" s="262"/>
      <c r="Q144" s="262"/>
      <c r="R144" s="262"/>
      <c r="S144" s="262"/>
      <c r="T144" s="258"/>
      <c r="U144" s="239">
        <f t="shared" si="40"/>
        <v>1582566.7500000002</v>
      </c>
      <c r="V144" s="239">
        <f>J30-J18+K18</f>
        <v>171825.34615384613</v>
      </c>
      <c r="W144" s="239">
        <f t="shared" si="43"/>
        <v>1582566.75</v>
      </c>
      <c r="X144" s="238">
        <f t="shared" si="44"/>
        <v>1547.4787211538462</v>
      </c>
      <c r="Y144" s="238"/>
      <c r="Z144" s="237"/>
      <c r="AA144" s="173"/>
      <c r="AB144" s="173"/>
      <c r="AC144" s="173"/>
      <c r="AD144" s="173"/>
      <c r="AE144" s="173"/>
    </row>
    <row r="145" spans="1:31" x14ac:dyDescent="0.25">
      <c r="A145" s="244">
        <f t="shared" si="50"/>
        <v>2016</v>
      </c>
      <c r="B145" s="243" t="s">
        <v>313</v>
      </c>
      <c r="C145" s="223">
        <f t="shared" si="48"/>
        <v>0</v>
      </c>
      <c r="D145" s="242">
        <f t="shared" si="48"/>
        <v>0</v>
      </c>
      <c r="E145" s="223">
        <f t="shared" si="48"/>
        <v>0</v>
      </c>
      <c r="F145" s="223">
        <f t="shared" si="48"/>
        <v>331644.16666666669</v>
      </c>
      <c r="G145" s="223">
        <f t="shared" si="48"/>
        <v>280430.5</v>
      </c>
      <c r="H145" s="223">
        <f t="shared" si="48"/>
        <v>3382.8333333333335</v>
      </c>
      <c r="I145" s="223">
        <f t="shared" si="48"/>
        <v>718917.08333333337</v>
      </c>
      <c r="J145" s="241">
        <f t="shared" si="48"/>
        <v>248192.16666666666</v>
      </c>
      <c r="K145" s="223">
        <f t="shared" si="49"/>
        <v>0</v>
      </c>
      <c r="L145" s="262"/>
      <c r="M145" s="262"/>
      <c r="N145" s="262"/>
      <c r="O145" s="262"/>
      <c r="P145" s="262"/>
      <c r="Q145" s="262"/>
      <c r="R145" s="262"/>
      <c r="S145" s="262"/>
      <c r="T145" s="258"/>
      <c r="U145" s="239">
        <f t="shared" si="40"/>
        <v>1582566.7500000002</v>
      </c>
      <c r="V145" s="239">
        <f>J31-J19+K19</f>
        <v>152733.641025641</v>
      </c>
      <c r="W145" s="239">
        <f t="shared" si="43"/>
        <v>1582566.75</v>
      </c>
      <c r="X145" s="238">
        <f t="shared" si="44"/>
        <v>1555.1107227564103</v>
      </c>
      <c r="Y145" s="238"/>
      <c r="Z145" s="237"/>
      <c r="AA145" s="173"/>
      <c r="AB145" s="173"/>
      <c r="AC145" s="173"/>
      <c r="AD145" s="173"/>
      <c r="AE145" s="173"/>
    </row>
    <row r="146" spans="1:31" x14ac:dyDescent="0.25">
      <c r="A146" s="244">
        <f t="shared" si="50"/>
        <v>2016</v>
      </c>
      <c r="B146" s="243" t="s">
        <v>312</v>
      </c>
      <c r="C146" s="223">
        <f t="shared" si="48"/>
        <v>0</v>
      </c>
      <c r="D146" s="242">
        <f t="shared" si="48"/>
        <v>0</v>
      </c>
      <c r="E146" s="223">
        <f t="shared" si="48"/>
        <v>0</v>
      </c>
      <c r="F146" s="223">
        <f t="shared" si="48"/>
        <v>331644.16666666669</v>
      </c>
      <c r="G146" s="223">
        <f t="shared" si="48"/>
        <v>280430.5</v>
      </c>
      <c r="H146" s="223">
        <f t="shared" si="48"/>
        <v>3382.8333333333335</v>
      </c>
      <c r="I146" s="223">
        <f t="shared" si="48"/>
        <v>718917.08333333337</v>
      </c>
      <c r="J146" s="241">
        <f t="shared" si="48"/>
        <v>248192.16666666666</v>
      </c>
      <c r="K146" s="223">
        <f t="shared" si="49"/>
        <v>0</v>
      </c>
      <c r="L146" s="262"/>
      <c r="M146" s="262"/>
      <c r="N146" s="262"/>
      <c r="O146" s="262"/>
      <c r="P146" s="262"/>
      <c r="Q146" s="262"/>
      <c r="R146" s="262"/>
      <c r="S146" s="262"/>
      <c r="T146" s="258"/>
      <c r="U146" s="239">
        <f t="shared" si="40"/>
        <v>1582566.7500000002</v>
      </c>
      <c r="V146" s="239">
        <f>J32-J20+K20</f>
        <v>133641.93589743588</v>
      </c>
      <c r="W146" s="239">
        <f t="shared" si="43"/>
        <v>1582566.75</v>
      </c>
      <c r="X146" s="238">
        <f t="shared" si="44"/>
        <v>1562.0653896901713</v>
      </c>
      <c r="Y146" s="238"/>
      <c r="Z146" s="237"/>
      <c r="AA146" s="173"/>
      <c r="AB146" s="173"/>
      <c r="AC146" s="173"/>
      <c r="AD146" s="173"/>
      <c r="AE146" s="173"/>
    </row>
    <row r="147" spans="1:31" x14ac:dyDescent="0.25">
      <c r="A147" s="244">
        <f t="shared" si="50"/>
        <v>2016</v>
      </c>
      <c r="B147" s="243" t="s">
        <v>311</v>
      </c>
      <c r="C147" s="223">
        <f t="shared" si="48"/>
        <v>0</v>
      </c>
      <c r="D147" s="242">
        <f t="shared" si="48"/>
        <v>0</v>
      </c>
      <c r="E147" s="223">
        <f t="shared" si="48"/>
        <v>0</v>
      </c>
      <c r="F147" s="223">
        <f t="shared" si="48"/>
        <v>331644.16666666669</v>
      </c>
      <c r="G147" s="223">
        <f t="shared" si="48"/>
        <v>280430.5</v>
      </c>
      <c r="H147" s="223">
        <f t="shared" si="48"/>
        <v>3382.8333333333335</v>
      </c>
      <c r="I147" s="223">
        <f t="shared" si="48"/>
        <v>718917.08333333337</v>
      </c>
      <c r="J147" s="241">
        <f t="shared" si="48"/>
        <v>248192.16666666666</v>
      </c>
      <c r="K147" s="223">
        <f t="shared" si="49"/>
        <v>0</v>
      </c>
      <c r="L147" s="262"/>
      <c r="M147" s="262"/>
      <c r="N147" s="262"/>
      <c r="O147" s="262"/>
      <c r="P147" s="262"/>
      <c r="Q147" s="262"/>
      <c r="R147" s="262"/>
      <c r="S147" s="262"/>
      <c r="T147" s="258"/>
      <c r="U147" s="239">
        <f t="shared" si="40"/>
        <v>1582566.7500000002</v>
      </c>
      <c r="V147" s="239">
        <f>J33-J21+K21</f>
        <v>114550.23076923075</v>
      </c>
      <c r="W147" s="239">
        <f t="shared" si="43"/>
        <v>1582566.7500000002</v>
      </c>
      <c r="X147" s="238">
        <f t="shared" si="44"/>
        <v>1568.3427219551284</v>
      </c>
      <c r="Y147" s="238"/>
      <c r="Z147" s="237"/>
      <c r="AA147" s="173"/>
      <c r="AB147" s="173"/>
      <c r="AC147" s="173"/>
      <c r="AD147" s="173"/>
      <c r="AE147" s="173"/>
    </row>
    <row r="148" spans="1:31" x14ac:dyDescent="0.25">
      <c r="A148" s="244">
        <f t="shared" si="50"/>
        <v>2016</v>
      </c>
      <c r="B148" s="243" t="s">
        <v>310</v>
      </c>
      <c r="C148" s="223">
        <f t="shared" si="48"/>
        <v>0</v>
      </c>
      <c r="D148" s="242">
        <f t="shared" si="48"/>
        <v>0</v>
      </c>
      <c r="E148" s="223">
        <f t="shared" si="48"/>
        <v>0</v>
      </c>
      <c r="F148" s="223">
        <f t="shared" si="48"/>
        <v>331644.16666666669</v>
      </c>
      <c r="G148" s="223">
        <f t="shared" si="48"/>
        <v>280430.5</v>
      </c>
      <c r="H148" s="223">
        <f t="shared" si="48"/>
        <v>3382.8333333333335</v>
      </c>
      <c r="I148" s="223">
        <f t="shared" si="48"/>
        <v>718917.08333333337</v>
      </c>
      <c r="J148" s="241">
        <f t="shared" si="48"/>
        <v>248192.16666666666</v>
      </c>
      <c r="K148" s="223">
        <f t="shared" si="49"/>
        <v>0</v>
      </c>
      <c r="L148" s="262"/>
      <c r="M148" s="262"/>
      <c r="N148" s="262"/>
      <c r="O148" s="262"/>
      <c r="P148" s="262"/>
      <c r="Q148" s="262"/>
      <c r="R148" s="262"/>
      <c r="S148" s="262"/>
      <c r="T148" s="258"/>
      <c r="U148" s="239">
        <f t="shared" si="40"/>
        <v>1582566.7500000002</v>
      </c>
      <c r="V148" s="239">
        <f>J34-J22+K22</f>
        <v>95458.525641025626</v>
      </c>
      <c r="W148" s="239">
        <f t="shared" si="43"/>
        <v>1582566.75</v>
      </c>
      <c r="X148" s="238">
        <f t="shared" si="44"/>
        <v>1573.9427195512819</v>
      </c>
      <c r="Y148" s="238"/>
      <c r="Z148" s="237"/>
      <c r="AA148" s="173"/>
      <c r="AB148" s="173"/>
      <c r="AC148" s="173"/>
      <c r="AD148" s="173"/>
      <c r="AE148" s="173"/>
    </row>
    <row r="149" spans="1:31" x14ac:dyDescent="0.25">
      <c r="A149" s="244">
        <f t="shared" si="50"/>
        <v>2016</v>
      </c>
      <c r="B149" s="243" t="s">
        <v>309</v>
      </c>
      <c r="C149" s="223">
        <f t="shared" si="48"/>
        <v>0</v>
      </c>
      <c r="D149" s="242">
        <f t="shared" si="48"/>
        <v>0</v>
      </c>
      <c r="E149" s="223">
        <f t="shared" si="48"/>
        <v>0</v>
      </c>
      <c r="F149" s="223">
        <f t="shared" si="48"/>
        <v>331644.16666666669</v>
      </c>
      <c r="G149" s="223">
        <f t="shared" si="48"/>
        <v>280430.5</v>
      </c>
      <c r="H149" s="223">
        <f t="shared" si="48"/>
        <v>3382.8333333333335</v>
      </c>
      <c r="I149" s="223">
        <f t="shared" si="48"/>
        <v>718917.08333333337</v>
      </c>
      <c r="J149" s="241">
        <f t="shared" si="48"/>
        <v>248192.16666666666</v>
      </c>
      <c r="K149" s="223">
        <f t="shared" si="49"/>
        <v>0</v>
      </c>
      <c r="L149" s="262"/>
      <c r="M149" s="262"/>
      <c r="N149" s="262"/>
      <c r="O149" s="262"/>
      <c r="P149" s="262"/>
      <c r="Q149" s="262"/>
      <c r="R149" s="262"/>
      <c r="S149" s="262"/>
      <c r="T149" s="258"/>
      <c r="U149" s="239">
        <f t="shared" si="40"/>
        <v>1582566.7500000002</v>
      </c>
      <c r="V149" s="239">
        <f>J35-J23+K23</f>
        <v>76366.820512820501</v>
      </c>
      <c r="W149" s="239">
        <f t="shared" si="43"/>
        <v>1582566.75</v>
      </c>
      <c r="X149" s="238">
        <f t="shared" si="44"/>
        <v>1578.8653824786327</v>
      </c>
      <c r="Y149" s="238"/>
      <c r="Z149" s="237"/>
      <c r="AA149" s="173"/>
      <c r="AB149" s="173"/>
      <c r="AC149" s="173"/>
      <c r="AD149" s="173"/>
      <c r="AE149" s="173"/>
    </row>
    <row r="150" spans="1:31" x14ac:dyDescent="0.25">
      <c r="A150" s="244">
        <f t="shared" si="50"/>
        <v>2016</v>
      </c>
      <c r="B150" s="243" t="s">
        <v>308</v>
      </c>
      <c r="C150" s="223">
        <f t="shared" si="48"/>
        <v>0</v>
      </c>
      <c r="D150" s="242">
        <f t="shared" si="48"/>
        <v>0</v>
      </c>
      <c r="E150" s="223">
        <f t="shared" si="48"/>
        <v>0</v>
      </c>
      <c r="F150" s="223">
        <f t="shared" si="48"/>
        <v>331644.16666666669</v>
      </c>
      <c r="G150" s="223">
        <f t="shared" si="48"/>
        <v>280430.5</v>
      </c>
      <c r="H150" s="223">
        <f t="shared" si="48"/>
        <v>3382.8333333333335</v>
      </c>
      <c r="I150" s="223">
        <f t="shared" si="48"/>
        <v>718917.08333333337</v>
      </c>
      <c r="J150" s="241">
        <f t="shared" si="48"/>
        <v>248192.16666666666</v>
      </c>
      <c r="K150" s="223">
        <f t="shared" si="49"/>
        <v>0</v>
      </c>
      <c r="L150" s="262"/>
      <c r="M150" s="262"/>
      <c r="N150" s="262"/>
      <c r="O150" s="262"/>
      <c r="P150" s="262"/>
      <c r="Q150" s="262"/>
      <c r="R150" s="262"/>
      <c r="S150" s="262"/>
      <c r="T150" s="258"/>
      <c r="U150" s="239">
        <f t="shared" si="40"/>
        <v>1582566.7500000002</v>
      </c>
      <c r="V150" s="239">
        <f>J36-J24+K24</f>
        <v>57275.115384615376</v>
      </c>
      <c r="W150" s="239">
        <f t="shared" si="43"/>
        <v>1582566.75</v>
      </c>
      <c r="X150" s="238">
        <f t="shared" si="44"/>
        <v>1583.1107107371793</v>
      </c>
      <c r="Y150" s="238"/>
      <c r="Z150" s="237"/>
      <c r="AA150" s="173"/>
      <c r="AB150" s="173"/>
      <c r="AC150" s="173"/>
      <c r="AD150" s="173"/>
      <c r="AE150" s="173"/>
    </row>
    <row r="151" spans="1:31" x14ac:dyDescent="0.25">
      <c r="A151" s="244">
        <f t="shared" si="50"/>
        <v>2016</v>
      </c>
      <c r="B151" s="243" t="s">
        <v>307</v>
      </c>
      <c r="C151" s="223">
        <f t="shared" si="48"/>
        <v>0</v>
      </c>
      <c r="D151" s="242">
        <f t="shared" si="48"/>
        <v>0</v>
      </c>
      <c r="E151" s="223">
        <f t="shared" si="48"/>
        <v>0</v>
      </c>
      <c r="F151" s="223">
        <f t="shared" si="48"/>
        <v>331644.16666666669</v>
      </c>
      <c r="G151" s="223">
        <f t="shared" si="48"/>
        <v>280430.5</v>
      </c>
      <c r="H151" s="223">
        <f t="shared" si="48"/>
        <v>3382.8333333333335</v>
      </c>
      <c r="I151" s="223">
        <f t="shared" si="48"/>
        <v>718917.08333333337</v>
      </c>
      <c r="J151" s="241">
        <f t="shared" si="48"/>
        <v>248192.16666666666</v>
      </c>
      <c r="K151" s="223">
        <f t="shared" si="49"/>
        <v>0</v>
      </c>
      <c r="L151" s="262"/>
      <c r="M151" s="262"/>
      <c r="N151" s="262"/>
      <c r="O151" s="262"/>
      <c r="P151" s="262"/>
      <c r="Q151" s="262"/>
      <c r="R151" s="262"/>
      <c r="S151" s="262"/>
      <c r="T151" s="258"/>
      <c r="U151" s="239">
        <f t="shared" si="40"/>
        <v>1582566.7500000002</v>
      </c>
      <c r="V151" s="239">
        <f>J37-J25+K25</f>
        <v>38183.41025641025</v>
      </c>
      <c r="W151" s="239">
        <f t="shared" si="43"/>
        <v>1582566.7499999998</v>
      </c>
      <c r="X151" s="238">
        <f t="shared" si="44"/>
        <v>1586.678704326923</v>
      </c>
      <c r="Y151" s="238"/>
      <c r="Z151" s="237"/>
      <c r="AA151" s="173"/>
      <c r="AB151" s="173"/>
      <c r="AC151" s="173"/>
      <c r="AD151" s="173"/>
      <c r="AE151" s="173"/>
    </row>
    <row r="152" spans="1:31" x14ac:dyDescent="0.25">
      <c r="A152" s="235">
        <f t="shared" si="50"/>
        <v>2016</v>
      </c>
      <c r="B152" s="234" t="s">
        <v>306</v>
      </c>
      <c r="C152" s="178">
        <f t="shared" si="48"/>
        <v>0</v>
      </c>
      <c r="D152" s="177">
        <f t="shared" si="48"/>
        <v>0</v>
      </c>
      <c r="E152" s="178">
        <f t="shared" si="48"/>
        <v>0</v>
      </c>
      <c r="F152" s="178">
        <f t="shared" si="48"/>
        <v>331644.16666666669</v>
      </c>
      <c r="G152" s="178">
        <f t="shared" si="48"/>
        <v>280430.5</v>
      </c>
      <c r="H152" s="178">
        <f t="shared" si="48"/>
        <v>3382.8333333333335</v>
      </c>
      <c r="I152" s="178">
        <f t="shared" si="48"/>
        <v>718917.08333333337</v>
      </c>
      <c r="J152" s="233">
        <f t="shared" si="48"/>
        <v>248192.16666666666</v>
      </c>
      <c r="K152" s="178">
        <f t="shared" si="49"/>
        <v>0</v>
      </c>
      <c r="L152" s="261"/>
      <c r="M152" s="261"/>
      <c r="N152" s="261"/>
      <c r="O152" s="261"/>
      <c r="P152" s="261"/>
      <c r="Q152" s="261"/>
      <c r="R152" s="261"/>
      <c r="S152" s="261"/>
      <c r="T152" s="257"/>
      <c r="U152" s="231">
        <f t="shared" si="40"/>
        <v>1582566.7500000002</v>
      </c>
      <c r="V152" s="231">
        <f>J38-J26+K26</f>
        <v>19091.705128205096</v>
      </c>
      <c r="W152" s="231">
        <f t="shared" si="43"/>
        <v>1582566.7500000002</v>
      </c>
      <c r="X152" s="232">
        <f t="shared" si="44"/>
        <v>1589.5693632478633</v>
      </c>
      <c r="Y152" s="232"/>
      <c r="Z152" s="231">
        <f>SUM(Y141:Y152)</f>
        <v>0</v>
      </c>
      <c r="AA152" s="173"/>
      <c r="AB152" s="173"/>
      <c r="AC152" s="173"/>
      <c r="AD152" s="173"/>
      <c r="AE152" s="173"/>
    </row>
    <row r="153" spans="1:31" x14ac:dyDescent="0.25">
      <c r="A153" s="256">
        <f>A152+1</f>
        <v>2017</v>
      </c>
      <c r="B153" s="255" t="s">
        <v>317</v>
      </c>
      <c r="C153" s="252">
        <f t="shared" si="48"/>
        <v>0</v>
      </c>
      <c r="D153" s="254">
        <f t="shared" si="48"/>
        <v>0</v>
      </c>
      <c r="E153" s="252">
        <f t="shared" si="48"/>
        <v>0</v>
      </c>
      <c r="F153" s="252">
        <f t="shared" si="48"/>
        <v>331644.16666666669</v>
      </c>
      <c r="G153" s="252">
        <f t="shared" si="48"/>
        <v>280430.5</v>
      </c>
      <c r="H153" s="252">
        <f t="shared" si="48"/>
        <v>3382.8333333333335</v>
      </c>
      <c r="I153" s="252">
        <f t="shared" si="48"/>
        <v>718917.08333333337</v>
      </c>
      <c r="J153" s="253">
        <f t="shared" si="48"/>
        <v>248192.16666666666</v>
      </c>
      <c r="K153" s="252">
        <f t="shared" si="49"/>
        <v>0</v>
      </c>
      <c r="L153" s="252">
        <f t="shared" ref="L153:L165" si="51">+L15</f>
        <v>2835.6730769230771</v>
      </c>
      <c r="M153" s="263"/>
      <c r="N153" s="263"/>
      <c r="O153" s="263"/>
      <c r="P153" s="263"/>
      <c r="Q153" s="263"/>
      <c r="R153" s="263"/>
      <c r="S153" s="263"/>
      <c r="T153" s="260"/>
      <c r="U153" s="249">
        <f t="shared" si="40"/>
        <v>1585402.4230769232</v>
      </c>
      <c r="V153" s="249">
        <f>K27-K15+L15</f>
        <v>2835.6730769230771</v>
      </c>
      <c r="W153" s="249">
        <f t="shared" si="43"/>
        <v>1585402.423076923</v>
      </c>
      <c r="X153" s="248">
        <f t="shared" si="44"/>
        <v>1591.7826875000001</v>
      </c>
      <c r="Y153" s="248"/>
      <c r="Z153" s="247"/>
      <c r="AA153" s="173"/>
      <c r="AB153" s="173"/>
      <c r="AC153" s="173"/>
      <c r="AD153" s="173"/>
      <c r="AE153" s="173"/>
    </row>
    <row r="154" spans="1:31" x14ac:dyDescent="0.25">
      <c r="A154" s="244">
        <f>A153</f>
        <v>2017</v>
      </c>
      <c r="B154" s="243" t="s">
        <v>316</v>
      </c>
      <c r="C154" s="223">
        <f t="shared" si="48"/>
        <v>0</v>
      </c>
      <c r="D154" s="242">
        <f t="shared" si="48"/>
        <v>0</v>
      </c>
      <c r="E154" s="223">
        <f t="shared" si="48"/>
        <v>0</v>
      </c>
      <c r="F154" s="223">
        <f t="shared" si="48"/>
        <v>331644.16666666669</v>
      </c>
      <c r="G154" s="223">
        <f t="shared" si="48"/>
        <v>280430.5</v>
      </c>
      <c r="H154" s="223">
        <f t="shared" si="48"/>
        <v>3382.8333333333335</v>
      </c>
      <c r="I154" s="223">
        <f t="shared" si="48"/>
        <v>718917.08333333337</v>
      </c>
      <c r="J154" s="241">
        <f t="shared" si="48"/>
        <v>248192.16666666666</v>
      </c>
      <c r="K154" s="259">
        <f>K153</f>
        <v>0</v>
      </c>
      <c r="L154" s="223">
        <f t="shared" si="51"/>
        <v>5671.3461538461543</v>
      </c>
      <c r="M154" s="262"/>
      <c r="N154" s="262"/>
      <c r="O154" s="262"/>
      <c r="P154" s="262"/>
      <c r="Q154" s="262"/>
      <c r="R154" s="262"/>
      <c r="S154" s="262"/>
      <c r="T154" s="258"/>
      <c r="U154" s="239">
        <f t="shared" si="40"/>
        <v>1588238.0961538465</v>
      </c>
      <c r="V154" s="239">
        <f>K28-K16+L16</f>
        <v>5671.3461538461543</v>
      </c>
      <c r="W154" s="239">
        <f t="shared" si="43"/>
        <v>1588238.0961538462</v>
      </c>
      <c r="X154" s="238">
        <f t="shared" si="44"/>
        <v>1595.2535945512823</v>
      </c>
      <c r="Y154" s="238"/>
      <c r="Z154" s="237"/>
      <c r="AA154" s="173"/>
      <c r="AB154" s="173"/>
      <c r="AC154" s="173"/>
      <c r="AD154" s="173"/>
      <c r="AE154" s="173"/>
    </row>
    <row r="155" spans="1:31" x14ac:dyDescent="0.25">
      <c r="A155" s="244">
        <f t="shared" ref="A155:A164" si="52">A154</f>
        <v>2017</v>
      </c>
      <c r="B155" s="243" t="s">
        <v>315</v>
      </c>
      <c r="C155" s="223">
        <f t="shared" ref="C155:L170" si="53">C154</f>
        <v>0</v>
      </c>
      <c r="D155" s="242">
        <f t="shared" si="53"/>
        <v>0</v>
      </c>
      <c r="E155" s="223">
        <f t="shared" si="53"/>
        <v>0</v>
      </c>
      <c r="F155" s="223">
        <f t="shared" si="53"/>
        <v>331644.16666666669</v>
      </c>
      <c r="G155" s="223">
        <f t="shared" si="53"/>
        <v>280430.5</v>
      </c>
      <c r="H155" s="223">
        <f t="shared" si="53"/>
        <v>3382.8333333333335</v>
      </c>
      <c r="I155" s="223">
        <f t="shared" si="53"/>
        <v>718917.08333333337</v>
      </c>
      <c r="J155" s="241">
        <f t="shared" si="53"/>
        <v>248192.16666666666</v>
      </c>
      <c r="K155" s="241">
        <f t="shared" si="53"/>
        <v>0</v>
      </c>
      <c r="L155" s="223">
        <f t="shared" si="51"/>
        <v>8507.0192307692305</v>
      </c>
      <c r="M155" s="262"/>
      <c r="N155" s="262"/>
      <c r="O155" s="262"/>
      <c r="P155" s="262"/>
      <c r="Q155" s="262"/>
      <c r="R155" s="262"/>
      <c r="S155" s="262"/>
      <c r="T155" s="258"/>
      <c r="U155" s="239">
        <f t="shared" si="40"/>
        <v>1591073.7692307695</v>
      </c>
      <c r="V155" s="239">
        <f>K29-K17+L17</f>
        <v>8507.0192307692305</v>
      </c>
      <c r="W155" s="239">
        <f t="shared" si="43"/>
        <v>1591073.7692307695</v>
      </c>
      <c r="X155" s="238">
        <f t="shared" si="44"/>
        <v>1600.6594190705127</v>
      </c>
      <c r="Y155" s="238"/>
      <c r="Z155" s="237"/>
      <c r="AA155" s="173"/>
      <c r="AB155" s="173"/>
      <c r="AC155" s="173"/>
      <c r="AD155" s="173"/>
      <c r="AE155" s="173"/>
    </row>
    <row r="156" spans="1:31" x14ac:dyDescent="0.25">
      <c r="A156" s="244">
        <f t="shared" si="52"/>
        <v>2017</v>
      </c>
      <c r="B156" s="243" t="s">
        <v>314</v>
      </c>
      <c r="C156" s="223">
        <f t="shared" si="53"/>
        <v>0</v>
      </c>
      <c r="D156" s="242">
        <f t="shared" si="53"/>
        <v>0</v>
      </c>
      <c r="E156" s="223">
        <f t="shared" si="53"/>
        <v>0</v>
      </c>
      <c r="F156" s="223">
        <f t="shared" si="53"/>
        <v>331644.16666666669</v>
      </c>
      <c r="G156" s="223">
        <f t="shared" si="53"/>
        <v>280430.5</v>
      </c>
      <c r="H156" s="223">
        <f t="shared" si="53"/>
        <v>3382.8333333333335</v>
      </c>
      <c r="I156" s="223">
        <f t="shared" si="53"/>
        <v>718917.08333333337</v>
      </c>
      <c r="J156" s="241">
        <f t="shared" si="53"/>
        <v>248192.16666666666</v>
      </c>
      <c r="K156" s="241">
        <f t="shared" si="53"/>
        <v>0</v>
      </c>
      <c r="L156" s="223">
        <f t="shared" si="51"/>
        <v>11342.692307692309</v>
      </c>
      <c r="M156" s="262"/>
      <c r="N156" s="262"/>
      <c r="O156" s="262"/>
      <c r="P156" s="262"/>
      <c r="Q156" s="262"/>
      <c r="R156" s="262"/>
      <c r="S156" s="262"/>
      <c r="T156" s="258"/>
      <c r="U156" s="239">
        <f t="shared" si="40"/>
        <v>1593909.4423076925</v>
      </c>
      <c r="V156" s="239">
        <f>K30-K18+L18</f>
        <v>11342.692307692309</v>
      </c>
      <c r="W156" s="239">
        <f t="shared" si="43"/>
        <v>1593909.4423076923</v>
      </c>
      <c r="X156" s="238">
        <f t="shared" si="44"/>
        <v>1608.0001610576919</v>
      </c>
      <c r="Y156" s="238"/>
      <c r="Z156" s="237"/>
      <c r="AA156" s="173"/>
      <c r="AB156" s="173"/>
      <c r="AC156" s="173"/>
      <c r="AD156" s="173"/>
      <c r="AE156" s="173"/>
    </row>
    <row r="157" spans="1:31" x14ac:dyDescent="0.25">
      <c r="A157" s="244">
        <f t="shared" si="52"/>
        <v>2017</v>
      </c>
      <c r="B157" s="243" t="s">
        <v>313</v>
      </c>
      <c r="C157" s="223">
        <f t="shared" si="53"/>
        <v>0</v>
      </c>
      <c r="D157" s="242">
        <f t="shared" si="53"/>
        <v>0</v>
      </c>
      <c r="E157" s="223">
        <f t="shared" si="53"/>
        <v>0</v>
      </c>
      <c r="F157" s="223">
        <f t="shared" si="53"/>
        <v>331644.16666666669</v>
      </c>
      <c r="G157" s="223">
        <f t="shared" si="53"/>
        <v>280430.5</v>
      </c>
      <c r="H157" s="223">
        <f t="shared" si="53"/>
        <v>3382.8333333333335</v>
      </c>
      <c r="I157" s="223">
        <f t="shared" si="53"/>
        <v>718917.08333333337</v>
      </c>
      <c r="J157" s="241">
        <f t="shared" si="53"/>
        <v>248192.16666666666</v>
      </c>
      <c r="K157" s="241">
        <f t="shared" si="53"/>
        <v>0</v>
      </c>
      <c r="L157" s="223">
        <f t="shared" si="51"/>
        <v>14178.365384615387</v>
      </c>
      <c r="M157" s="262"/>
      <c r="N157" s="262"/>
      <c r="O157" s="262"/>
      <c r="P157" s="262"/>
      <c r="Q157" s="262"/>
      <c r="R157" s="262"/>
      <c r="S157" s="262"/>
      <c r="T157" s="258"/>
      <c r="U157" s="239">
        <f t="shared" si="40"/>
        <v>1596745.1153846157</v>
      </c>
      <c r="V157" s="239">
        <f>K31-K19+L19</f>
        <v>14178.365384615387</v>
      </c>
      <c r="W157" s="239">
        <f t="shared" si="43"/>
        <v>1596745.1153846155</v>
      </c>
      <c r="X157" s="238">
        <f t="shared" si="44"/>
        <v>1617.2758205128202</v>
      </c>
      <c r="Y157" s="238"/>
      <c r="Z157" s="237"/>
      <c r="AA157" s="173"/>
      <c r="AB157" s="173"/>
      <c r="AC157" s="173"/>
      <c r="AD157" s="173"/>
      <c r="AE157" s="173"/>
    </row>
    <row r="158" spans="1:31" x14ac:dyDescent="0.25">
      <c r="A158" s="244">
        <f t="shared" si="52"/>
        <v>2017</v>
      </c>
      <c r="B158" s="243" t="s">
        <v>312</v>
      </c>
      <c r="C158" s="223">
        <f t="shared" si="53"/>
        <v>0</v>
      </c>
      <c r="D158" s="242">
        <f t="shared" si="53"/>
        <v>0</v>
      </c>
      <c r="E158" s="223">
        <f t="shared" si="53"/>
        <v>0</v>
      </c>
      <c r="F158" s="223">
        <f t="shared" si="53"/>
        <v>331644.16666666669</v>
      </c>
      <c r="G158" s="223">
        <f t="shared" si="53"/>
        <v>280430.5</v>
      </c>
      <c r="H158" s="223">
        <f t="shared" si="53"/>
        <v>3382.8333333333335</v>
      </c>
      <c r="I158" s="223">
        <f t="shared" si="53"/>
        <v>718917.08333333337</v>
      </c>
      <c r="J158" s="241">
        <f t="shared" si="53"/>
        <v>248192.16666666666</v>
      </c>
      <c r="K158" s="241">
        <f t="shared" si="53"/>
        <v>0</v>
      </c>
      <c r="L158" s="223">
        <f t="shared" si="51"/>
        <v>17014.038461538461</v>
      </c>
      <c r="M158" s="262"/>
      <c r="N158" s="262"/>
      <c r="O158" s="262"/>
      <c r="P158" s="262"/>
      <c r="Q158" s="262"/>
      <c r="R158" s="262"/>
      <c r="S158" s="262"/>
      <c r="T158" s="258"/>
      <c r="U158" s="239">
        <f t="shared" si="40"/>
        <v>1599580.7884615387</v>
      </c>
      <c r="V158" s="239">
        <f>K32-K20+L20</f>
        <v>17014.038461538461</v>
      </c>
      <c r="W158" s="239">
        <f t="shared" si="43"/>
        <v>1599580.7884615385</v>
      </c>
      <c r="X158" s="238">
        <f t="shared" si="44"/>
        <v>1628.4863974358973</v>
      </c>
      <c r="Y158" s="238"/>
      <c r="Z158" s="237"/>
      <c r="AA158" s="173"/>
      <c r="AB158" s="173"/>
      <c r="AC158" s="173"/>
      <c r="AD158" s="173"/>
      <c r="AE158" s="173"/>
    </row>
    <row r="159" spans="1:31" x14ac:dyDescent="0.25">
      <c r="A159" s="244">
        <f t="shared" si="52"/>
        <v>2017</v>
      </c>
      <c r="B159" s="243" t="s">
        <v>311</v>
      </c>
      <c r="C159" s="223">
        <f t="shared" si="53"/>
        <v>0</v>
      </c>
      <c r="D159" s="242">
        <f t="shared" si="53"/>
        <v>0</v>
      </c>
      <c r="E159" s="223">
        <f t="shared" si="53"/>
        <v>0</v>
      </c>
      <c r="F159" s="223">
        <f t="shared" si="53"/>
        <v>331644.16666666669</v>
      </c>
      <c r="G159" s="223">
        <f t="shared" si="53"/>
        <v>280430.5</v>
      </c>
      <c r="H159" s="223">
        <f t="shared" si="53"/>
        <v>3382.8333333333335</v>
      </c>
      <c r="I159" s="223">
        <f t="shared" si="53"/>
        <v>718917.08333333337</v>
      </c>
      <c r="J159" s="241">
        <f t="shared" si="53"/>
        <v>248192.16666666666</v>
      </c>
      <c r="K159" s="241">
        <f t="shared" si="53"/>
        <v>0</v>
      </c>
      <c r="L159" s="223">
        <f t="shared" si="51"/>
        <v>19849.711538461539</v>
      </c>
      <c r="M159" s="262"/>
      <c r="N159" s="262"/>
      <c r="O159" s="262"/>
      <c r="P159" s="262"/>
      <c r="Q159" s="262"/>
      <c r="R159" s="262"/>
      <c r="S159" s="262"/>
      <c r="T159" s="258"/>
      <c r="U159" s="239">
        <f t="shared" si="40"/>
        <v>1602416.4615384617</v>
      </c>
      <c r="V159" s="239">
        <f>K33-K21+L21</f>
        <v>19849.711538461539</v>
      </c>
      <c r="W159" s="239">
        <f t="shared" si="43"/>
        <v>1602416.4615384617</v>
      </c>
      <c r="X159" s="238">
        <f t="shared" si="44"/>
        <v>1641.6318918269233</v>
      </c>
      <c r="Y159" s="238"/>
      <c r="Z159" s="237"/>
      <c r="AA159" s="173"/>
      <c r="AB159" s="173"/>
      <c r="AC159" s="173"/>
      <c r="AD159" s="173"/>
      <c r="AE159" s="173"/>
    </row>
    <row r="160" spans="1:31" x14ac:dyDescent="0.25">
      <c r="A160" s="244">
        <f t="shared" si="52"/>
        <v>2017</v>
      </c>
      <c r="B160" s="243" t="s">
        <v>310</v>
      </c>
      <c r="C160" s="223">
        <f t="shared" si="53"/>
        <v>0</v>
      </c>
      <c r="D160" s="242">
        <f t="shared" si="53"/>
        <v>0</v>
      </c>
      <c r="E160" s="223">
        <f t="shared" si="53"/>
        <v>0</v>
      </c>
      <c r="F160" s="223">
        <f t="shared" si="53"/>
        <v>331644.16666666669</v>
      </c>
      <c r="G160" s="223">
        <f t="shared" si="53"/>
        <v>280430.5</v>
      </c>
      <c r="H160" s="223">
        <f t="shared" si="53"/>
        <v>3382.8333333333335</v>
      </c>
      <c r="I160" s="223">
        <f t="shared" si="53"/>
        <v>718917.08333333337</v>
      </c>
      <c r="J160" s="241">
        <f t="shared" si="53"/>
        <v>248192.16666666666</v>
      </c>
      <c r="K160" s="241">
        <f t="shared" si="53"/>
        <v>0</v>
      </c>
      <c r="L160" s="223">
        <f t="shared" si="51"/>
        <v>22685.384615384617</v>
      </c>
      <c r="M160" s="262"/>
      <c r="N160" s="262"/>
      <c r="O160" s="262"/>
      <c r="P160" s="262"/>
      <c r="Q160" s="262"/>
      <c r="R160" s="262"/>
      <c r="S160" s="262"/>
      <c r="T160" s="258"/>
      <c r="U160" s="239">
        <f t="shared" si="40"/>
        <v>1605252.1346153847</v>
      </c>
      <c r="V160" s="239">
        <f>K34-K22+L22</f>
        <v>22685.384615384617</v>
      </c>
      <c r="W160" s="239">
        <f t="shared" si="43"/>
        <v>1605252.1346153845</v>
      </c>
      <c r="X160" s="238">
        <f t="shared" si="44"/>
        <v>1656.7123036858977</v>
      </c>
      <c r="Y160" s="238"/>
      <c r="Z160" s="237"/>
      <c r="AA160" s="173"/>
      <c r="AB160" s="173"/>
      <c r="AC160" s="173"/>
      <c r="AD160" s="173"/>
      <c r="AE160" s="173"/>
    </row>
    <row r="161" spans="1:31" x14ac:dyDescent="0.25">
      <c r="A161" s="244">
        <f t="shared" si="52"/>
        <v>2017</v>
      </c>
      <c r="B161" s="243" t="s">
        <v>309</v>
      </c>
      <c r="C161" s="223">
        <f t="shared" si="53"/>
        <v>0</v>
      </c>
      <c r="D161" s="242">
        <f t="shared" si="53"/>
        <v>0</v>
      </c>
      <c r="E161" s="223">
        <f t="shared" si="53"/>
        <v>0</v>
      </c>
      <c r="F161" s="223">
        <f t="shared" si="53"/>
        <v>331644.16666666669</v>
      </c>
      <c r="G161" s="223">
        <f t="shared" si="53"/>
        <v>280430.5</v>
      </c>
      <c r="H161" s="223">
        <f t="shared" si="53"/>
        <v>3382.8333333333335</v>
      </c>
      <c r="I161" s="223">
        <f t="shared" si="53"/>
        <v>718917.08333333337</v>
      </c>
      <c r="J161" s="241">
        <f t="shared" si="53"/>
        <v>248192.16666666666</v>
      </c>
      <c r="K161" s="241">
        <f t="shared" si="53"/>
        <v>0</v>
      </c>
      <c r="L161" s="223">
        <f t="shared" si="51"/>
        <v>25521.057692307695</v>
      </c>
      <c r="M161" s="262"/>
      <c r="N161" s="262"/>
      <c r="O161" s="262"/>
      <c r="P161" s="262"/>
      <c r="Q161" s="262"/>
      <c r="R161" s="262"/>
      <c r="S161" s="262"/>
      <c r="T161" s="258"/>
      <c r="U161" s="239">
        <f t="shared" si="40"/>
        <v>1608087.807692308</v>
      </c>
      <c r="V161" s="239">
        <f>K35-K23+L23</f>
        <v>25521.057692307695</v>
      </c>
      <c r="W161" s="239">
        <f t="shared" si="43"/>
        <v>1608087.8076923077</v>
      </c>
      <c r="X161" s="238">
        <f t="shared" si="44"/>
        <v>1673.7276330128202</v>
      </c>
      <c r="Y161" s="238"/>
      <c r="Z161" s="237"/>
      <c r="AA161" s="173"/>
      <c r="AB161" s="173"/>
      <c r="AC161" s="173"/>
      <c r="AD161" s="173"/>
      <c r="AE161" s="173"/>
    </row>
    <row r="162" spans="1:31" x14ac:dyDescent="0.25">
      <c r="A162" s="244">
        <f t="shared" si="52"/>
        <v>2017</v>
      </c>
      <c r="B162" s="243" t="s">
        <v>308</v>
      </c>
      <c r="C162" s="223">
        <f t="shared" si="53"/>
        <v>0</v>
      </c>
      <c r="D162" s="242">
        <f t="shared" si="53"/>
        <v>0</v>
      </c>
      <c r="E162" s="223">
        <f t="shared" si="53"/>
        <v>0</v>
      </c>
      <c r="F162" s="223">
        <f t="shared" si="53"/>
        <v>331644.16666666669</v>
      </c>
      <c r="G162" s="223">
        <f t="shared" si="53"/>
        <v>280430.5</v>
      </c>
      <c r="H162" s="223">
        <f t="shared" si="53"/>
        <v>3382.8333333333335</v>
      </c>
      <c r="I162" s="223">
        <f t="shared" si="53"/>
        <v>718917.08333333337</v>
      </c>
      <c r="J162" s="241">
        <f t="shared" si="53"/>
        <v>248192.16666666666</v>
      </c>
      <c r="K162" s="241">
        <f t="shared" si="53"/>
        <v>0</v>
      </c>
      <c r="L162" s="223">
        <f t="shared" si="51"/>
        <v>28356.730769230773</v>
      </c>
      <c r="M162" s="262"/>
      <c r="N162" s="262"/>
      <c r="O162" s="262"/>
      <c r="P162" s="262"/>
      <c r="Q162" s="262"/>
      <c r="R162" s="262"/>
      <c r="S162" s="262"/>
      <c r="T162" s="258"/>
      <c r="U162" s="239">
        <f t="shared" si="40"/>
        <v>1610923.480769231</v>
      </c>
      <c r="V162" s="239">
        <f>K36-K24+L24</f>
        <v>28356.730769230773</v>
      </c>
      <c r="W162" s="239">
        <f t="shared" si="43"/>
        <v>1610923.4807692308</v>
      </c>
      <c r="X162" s="238">
        <f t="shared" si="44"/>
        <v>1692.6778798076921</v>
      </c>
      <c r="Y162" s="238"/>
      <c r="Z162" s="237"/>
      <c r="AA162" s="173"/>
      <c r="AB162" s="173"/>
      <c r="AC162" s="173"/>
      <c r="AD162" s="173"/>
      <c r="AE162" s="173"/>
    </row>
    <row r="163" spans="1:31" x14ac:dyDescent="0.25">
      <c r="A163" s="244">
        <f t="shared" si="52"/>
        <v>2017</v>
      </c>
      <c r="B163" s="243" t="s">
        <v>307</v>
      </c>
      <c r="C163" s="223">
        <f t="shared" si="53"/>
        <v>0</v>
      </c>
      <c r="D163" s="242">
        <f t="shared" si="53"/>
        <v>0</v>
      </c>
      <c r="E163" s="223">
        <f t="shared" si="53"/>
        <v>0</v>
      </c>
      <c r="F163" s="223">
        <f t="shared" si="53"/>
        <v>331644.16666666669</v>
      </c>
      <c r="G163" s="223">
        <f t="shared" si="53"/>
        <v>280430.5</v>
      </c>
      <c r="H163" s="223">
        <f t="shared" si="53"/>
        <v>3382.8333333333335</v>
      </c>
      <c r="I163" s="223">
        <f t="shared" si="53"/>
        <v>718917.08333333337</v>
      </c>
      <c r="J163" s="241">
        <f t="shared" si="53"/>
        <v>248192.16666666666</v>
      </c>
      <c r="K163" s="241">
        <f t="shared" si="53"/>
        <v>0</v>
      </c>
      <c r="L163" s="223">
        <f t="shared" si="51"/>
        <v>31192.403846153848</v>
      </c>
      <c r="M163" s="262"/>
      <c r="N163" s="262"/>
      <c r="O163" s="262"/>
      <c r="P163" s="262"/>
      <c r="Q163" s="262"/>
      <c r="R163" s="262"/>
      <c r="S163" s="262"/>
      <c r="T163" s="258"/>
      <c r="U163" s="239">
        <f t="shared" si="40"/>
        <v>1613759.153846154</v>
      </c>
      <c r="V163" s="239">
        <f>K37-K25+L25</f>
        <v>31192.403846153848</v>
      </c>
      <c r="W163" s="239">
        <f t="shared" si="43"/>
        <v>1613759.1538461535</v>
      </c>
      <c r="X163" s="238">
        <f t="shared" si="44"/>
        <v>1713.5630440705127</v>
      </c>
      <c r="Y163" s="238"/>
      <c r="Z163" s="237"/>
      <c r="AA163" s="173"/>
      <c r="AB163" s="173"/>
      <c r="AC163" s="173"/>
      <c r="AD163" s="173"/>
      <c r="AE163" s="173"/>
    </row>
    <row r="164" spans="1:31" x14ac:dyDescent="0.25">
      <c r="A164" s="235">
        <f t="shared" si="52"/>
        <v>2017</v>
      </c>
      <c r="B164" s="234" t="s">
        <v>306</v>
      </c>
      <c r="C164" s="178">
        <f t="shared" si="53"/>
        <v>0</v>
      </c>
      <c r="D164" s="177">
        <f t="shared" si="53"/>
        <v>0</v>
      </c>
      <c r="E164" s="178">
        <f t="shared" si="53"/>
        <v>0</v>
      </c>
      <c r="F164" s="178">
        <f t="shared" si="53"/>
        <v>331644.16666666669</v>
      </c>
      <c r="G164" s="178">
        <f t="shared" si="53"/>
        <v>280430.5</v>
      </c>
      <c r="H164" s="178">
        <f t="shared" si="53"/>
        <v>3382.8333333333335</v>
      </c>
      <c r="I164" s="178">
        <f t="shared" si="53"/>
        <v>718917.08333333337</v>
      </c>
      <c r="J164" s="233">
        <f t="shared" si="53"/>
        <v>248192.16666666666</v>
      </c>
      <c r="K164" s="233">
        <f t="shared" si="53"/>
        <v>0</v>
      </c>
      <c r="L164" s="178">
        <f t="shared" si="51"/>
        <v>34028.076923076922</v>
      </c>
      <c r="M164" s="261"/>
      <c r="N164" s="261"/>
      <c r="O164" s="261"/>
      <c r="P164" s="261"/>
      <c r="Q164" s="261"/>
      <c r="R164" s="261"/>
      <c r="S164" s="261"/>
      <c r="T164" s="257"/>
      <c r="U164" s="231">
        <f t="shared" si="40"/>
        <v>1616594.8269230772</v>
      </c>
      <c r="V164" s="231">
        <f>K38-K26+L26</f>
        <v>34028.076923076922</v>
      </c>
      <c r="W164" s="231">
        <f t="shared" si="43"/>
        <v>1616594.8269230772</v>
      </c>
      <c r="X164" s="232">
        <f t="shared" si="44"/>
        <v>1736.3831258012819</v>
      </c>
      <c r="Y164" s="232"/>
      <c r="Z164" s="231">
        <f>SUM(Y153:Y164)</f>
        <v>0</v>
      </c>
      <c r="AA164" s="173"/>
      <c r="AB164" s="173"/>
      <c r="AC164" s="173"/>
      <c r="AD164" s="173"/>
      <c r="AE164" s="173"/>
    </row>
    <row r="165" spans="1:31" x14ac:dyDescent="0.25">
      <c r="A165" s="256">
        <f>A164+1</f>
        <v>2018</v>
      </c>
      <c r="B165" s="255" t="s">
        <v>317</v>
      </c>
      <c r="C165" s="252">
        <f t="shared" si="53"/>
        <v>0</v>
      </c>
      <c r="D165" s="254">
        <f t="shared" si="53"/>
        <v>0</v>
      </c>
      <c r="E165" s="252">
        <f t="shared" si="53"/>
        <v>0</v>
      </c>
      <c r="F165" s="252">
        <f t="shared" si="53"/>
        <v>331644.16666666669</v>
      </c>
      <c r="G165" s="252">
        <f t="shared" si="53"/>
        <v>280430.5</v>
      </c>
      <c r="H165" s="252">
        <f t="shared" si="53"/>
        <v>3382.8333333333335</v>
      </c>
      <c r="I165" s="252">
        <f t="shared" si="53"/>
        <v>718917.08333333337</v>
      </c>
      <c r="J165" s="253">
        <f t="shared" si="53"/>
        <v>248192.16666666666</v>
      </c>
      <c r="K165" s="253">
        <f t="shared" si="53"/>
        <v>0</v>
      </c>
      <c r="L165" s="252">
        <f t="shared" si="51"/>
        <v>36863.75</v>
      </c>
      <c r="M165" s="252">
        <f t="shared" ref="M165:M177" si="54">+M15</f>
        <v>46438.019230769234</v>
      </c>
      <c r="N165" s="263"/>
      <c r="O165" s="263"/>
      <c r="P165" s="263"/>
      <c r="Q165" s="263"/>
      <c r="R165" s="263"/>
      <c r="S165" s="263"/>
      <c r="T165" s="260"/>
      <c r="U165" s="249">
        <f t="shared" si="40"/>
        <v>1665868.5192307695</v>
      </c>
      <c r="V165" s="249">
        <f>L27-L15+M15</f>
        <v>80466.096153846156</v>
      </c>
      <c r="W165" s="249">
        <f t="shared" si="43"/>
        <v>1665868.5192307692</v>
      </c>
      <c r="X165" s="248">
        <f t="shared" si="44"/>
        <v>1761.1381249999999</v>
      </c>
      <c r="Y165" s="248"/>
      <c r="Z165" s="247"/>
      <c r="AA165" s="173"/>
      <c r="AB165" s="173"/>
      <c r="AC165" s="173"/>
      <c r="AD165" s="173"/>
      <c r="AE165" s="173"/>
    </row>
    <row r="166" spans="1:31" x14ac:dyDescent="0.25">
      <c r="A166" s="244">
        <f>A165</f>
        <v>2018</v>
      </c>
      <c r="B166" s="243" t="s">
        <v>316</v>
      </c>
      <c r="C166" s="223">
        <f t="shared" si="53"/>
        <v>0</v>
      </c>
      <c r="D166" s="242">
        <f t="shared" si="53"/>
        <v>0</v>
      </c>
      <c r="E166" s="223">
        <f t="shared" si="53"/>
        <v>0</v>
      </c>
      <c r="F166" s="223">
        <f t="shared" si="53"/>
        <v>331644.16666666669</v>
      </c>
      <c r="G166" s="223">
        <f t="shared" si="53"/>
        <v>280430.5</v>
      </c>
      <c r="H166" s="223">
        <f t="shared" si="53"/>
        <v>3382.8333333333335</v>
      </c>
      <c r="I166" s="223">
        <f t="shared" si="53"/>
        <v>718917.08333333337</v>
      </c>
      <c r="J166" s="241">
        <f t="shared" si="53"/>
        <v>248192.16666666666</v>
      </c>
      <c r="K166" s="241">
        <f t="shared" si="53"/>
        <v>0</v>
      </c>
      <c r="L166" s="259">
        <f>+L$27</f>
        <v>36863.75</v>
      </c>
      <c r="M166" s="223">
        <f t="shared" si="54"/>
        <v>92876.038461538468</v>
      </c>
      <c r="N166" s="262"/>
      <c r="O166" s="262"/>
      <c r="P166" s="262"/>
      <c r="Q166" s="262"/>
      <c r="R166" s="262"/>
      <c r="S166" s="262"/>
      <c r="T166" s="258"/>
      <c r="U166" s="239">
        <f t="shared" si="40"/>
        <v>1712306.5384615387</v>
      </c>
      <c r="V166" s="239">
        <f>L28-L16+M16</f>
        <v>124068.44230769231</v>
      </c>
      <c r="W166" s="239">
        <f t="shared" si="43"/>
        <v>1712306.5384615385</v>
      </c>
      <c r="X166" s="238">
        <f t="shared" si="44"/>
        <v>1789.8872142094019</v>
      </c>
      <c r="Y166" s="238"/>
      <c r="Z166" s="237"/>
      <c r="AA166" s="173"/>
      <c r="AB166" s="173"/>
      <c r="AC166" s="173"/>
      <c r="AD166" s="173"/>
      <c r="AE166" s="173"/>
    </row>
    <row r="167" spans="1:31" x14ac:dyDescent="0.25">
      <c r="A167" s="244">
        <f t="shared" ref="A167:A176" si="55">A166</f>
        <v>2018</v>
      </c>
      <c r="B167" s="243" t="s">
        <v>315</v>
      </c>
      <c r="C167" s="223">
        <f t="shared" si="53"/>
        <v>0</v>
      </c>
      <c r="D167" s="242">
        <f t="shared" si="53"/>
        <v>0</v>
      </c>
      <c r="E167" s="223">
        <f t="shared" si="53"/>
        <v>0</v>
      </c>
      <c r="F167" s="223">
        <f t="shared" si="53"/>
        <v>331644.16666666669</v>
      </c>
      <c r="G167" s="223">
        <f t="shared" si="53"/>
        <v>280430.5</v>
      </c>
      <c r="H167" s="223">
        <f t="shared" si="53"/>
        <v>3382.8333333333335</v>
      </c>
      <c r="I167" s="223">
        <f t="shared" si="53"/>
        <v>718917.08333333337</v>
      </c>
      <c r="J167" s="241">
        <f t="shared" si="53"/>
        <v>248192.16666666666</v>
      </c>
      <c r="K167" s="241">
        <f t="shared" si="53"/>
        <v>0</v>
      </c>
      <c r="L167" s="241">
        <f t="shared" si="53"/>
        <v>36863.75</v>
      </c>
      <c r="M167" s="223">
        <f t="shared" si="54"/>
        <v>139314.05769230769</v>
      </c>
      <c r="N167" s="262"/>
      <c r="O167" s="262"/>
      <c r="P167" s="262"/>
      <c r="Q167" s="262"/>
      <c r="R167" s="262"/>
      <c r="S167" s="262"/>
      <c r="T167" s="258"/>
      <c r="U167" s="239">
        <f t="shared" si="40"/>
        <v>1758744.557692308</v>
      </c>
      <c r="V167" s="239">
        <f>L29-L17+M17</f>
        <v>167670.78846153847</v>
      </c>
      <c r="W167" s="239">
        <f t="shared" si="43"/>
        <v>1758744.557692308</v>
      </c>
      <c r="X167" s="238">
        <f t="shared" si="44"/>
        <v>1820.6954759615389</v>
      </c>
      <c r="Y167" s="238"/>
      <c r="Z167" s="237"/>
      <c r="AA167" s="173"/>
      <c r="AB167" s="173"/>
      <c r="AC167" s="173"/>
      <c r="AD167" s="173"/>
      <c r="AE167" s="173"/>
    </row>
    <row r="168" spans="1:31" x14ac:dyDescent="0.25">
      <c r="A168" s="244">
        <f t="shared" si="55"/>
        <v>2018</v>
      </c>
      <c r="B168" s="243" t="s">
        <v>314</v>
      </c>
      <c r="C168" s="223">
        <f t="shared" si="53"/>
        <v>0</v>
      </c>
      <c r="D168" s="242">
        <f t="shared" si="53"/>
        <v>0</v>
      </c>
      <c r="E168" s="223">
        <f t="shared" si="53"/>
        <v>0</v>
      </c>
      <c r="F168" s="223">
        <f t="shared" si="53"/>
        <v>331644.16666666669</v>
      </c>
      <c r="G168" s="223">
        <f t="shared" si="53"/>
        <v>280430.5</v>
      </c>
      <c r="H168" s="223">
        <f t="shared" si="53"/>
        <v>3382.8333333333335</v>
      </c>
      <c r="I168" s="223">
        <f t="shared" si="53"/>
        <v>718917.08333333337</v>
      </c>
      <c r="J168" s="241">
        <f t="shared" si="53"/>
        <v>248192.16666666666</v>
      </c>
      <c r="K168" s="241">
        <f t="shared" si="53"/>
        <v>0</v>
      </c>
      <c r="L168" s="241">
        <f t="shared" si="53"/>
        <v>36863.75</v>
      </c>
      <c r="M168" s="223">
        <f t="shared" si="54"/>
        <v>185752.07692307694</v>
      </c>
      <c r="N168" s="262"/>
      <c r="O168" s="262"/>
      <c r="P168" s="262"/>
      <c r="Q168" s="262"/>
      <c r="R168" s="262"/>
      <c r="S168" s="262"/>
      <c r="T168" s="258"/>
      <c r="U168" s="239">
        <f t="shared" si="40"/>
        <v>1805182.5769230772</v>
      </c>
      <c r="V168" s="239">
        <f>L30-L18+M18</f>
        <v>211273.13461538462</v>
      </c>
      <c r="W168" s="239">
        <f t="shared" si="43"/>
        <v>1805182.576923077</v>
      </c>
      <c r="X168" s="238">
        <f t="shared" si="44"/>
        <v>1853.5629102564103</v>
      </c>
      <c r="Y168" s="238"/>
      <c r="Z168" s="237"/>
      <c r="AA168" s="173"/>
      <c r="AB168" s="173"/>
      <c r="AC168" s="173"/>
      <c r="AD168" s="173"/>
      <c r="AE168" s="173"/>
    </row>
    <row r="169" spans="1:31" x14ac:dyDescent="0.25">
      <c r="A169" s="244">
        <f t="shared" si="55"/>
        <v>2018</v>
      </c>
      <c r="B169" s="243" t="s">
        <v>313</v>
      </c>
      <c r="C169" s="223">
        <f t="shared" si="53"/>
        <v>0</v>
      </c>
      <c r="D169" s="242">
        <f t="shared" si="53"/>
        <v>0</v>
      </c>
      <c r="E169" s="223">
        <f t="shared" si="53"/>
        <v>0</v>
      </c>
      <c r="F169" s="223">
        <f t="shared" si="53"/>
        <v>331644.16666666669</v>
      </c>
      <c r="G169" s="223">
        <f t="shared" si="53"/>
        <v>280430.5</v>
      </c>
      <c r="H169" s="223">
        <f t="shared" si="53"/>
        <v>3382.8333333333335</v>
      </c>
      <c r="I169" s="223">
        <f t="shared" si="53"/>
        <v>718917.08333333337</v>
      </c>
      <c r="J169" s="241">
        <f t="shared" si="53"/>
        <v>248192.16666666666</v>
      </c>
      <c r="K169" s="241">
        <f t="shared" si="53"/>
        <v>0</v>
      </c>
      <c r="L169" s="241">
        <f t="shared" si="53"/>
        <v>36863.75</v>
      </c>
      <c r="M169" s="223">
        <f t="shared" si="54"/>
        <v>232190.09615384619</v>
      </c>
      <c r="N169" s="262"/>
      <c r="O169" s="262"/>
      <c r="P169" s="262"/>
      <c r="Q169" s="262"/>
      <c r="R169" s="262"/>
      <c r="S169" s="262"/>
      <c r="T169" s="258"/>
      <c r="U169" s="239">
        <f t="shared" si="40"/>
        <v>1851620.5961538465</v>
      </c>
      <c r="V169" s="239">
        <f>L31-L19+M19</f>
        <v>254875.48076923081</v>
      </c>
      <c r="W169" s="239">
        <f t="shared" si="43"/>
        <v>1851620.5961538462</v>
      </c>
      <c r="X169" s="238">
        <f t="shared" si="44"/>
        <v>1888.4895170940169</v>
      </c>
      <c r="Y169" s="238"/>
      <c r="Z169" s="237"/>
      <c r="AA169" s="173"/>
      <c r="AB169" s="173"/>
      <c r="AC169" s="173"/>
      <c r="AD169" s="173"/>
      <c r="AE169" s="173"/>
    </row>
    <row r="170" spans="1:31" x14ac:dyDescent="0.25">
      <c r="A170" s="244">
        <f t="shared" si="55"/>
        <v>2018</v>
      </c>
      <c r="B170" s="243" t="s">
        <v>312</v>
      </c>
      <c r="C170" s="223">
        <f t="shared" si="53"/>
        <v>0</v>
      </c>
      <c r="D170" s="242">
        <f t="shared" si="53"/>
        <v>0</v>
      </c>
      <c r="E170" s="223">
        <f t="shared" si="53"/>
        <v>0</v>
      </c>
      <c r="F170" s="223">
        <f t="shared" si="53"/>
        <v>331644.16666666669</v>
      </c>
      <c r="G170" s="223">
        <f t="shared" si="53"/>
        <v>280430.5</v>
      </c>
      <c r="H170" s="223">
        <f t="shared" si="53"/>
        <v>3382.8333333333335</v>
      </c>
      <c r="I170" s="223">
        <f t="shared" si="53"/>
        <v>718917.08333333337</v>
      </c>
      <c r="J170" s="241">
        <f t="shared" si="53"/>
        <v>248192.16666666666</v>
      </c>
      <c r="K170" s="241">
        <f t="shared" si="53"/>
        <v>0</v>
      </c>
      <c r="L170" s="241">
        <f t="shared" si="53"/>
        <v>36863.75</v>
      </c>
      <c r="M170" s="223">
        <f t="shared" si="54"/>
        <v>278628.11538461538</v>
      </c>
      <c r="N170" s="262"/>
      <c r="O170" s="262"/>
      <c r="P170" s="262"/>
      <c r="Q170" s="262"/>
      <c r="R170" s="262"/>
      <c r="S170" s="262"/>
      <c r="T170" s="258"/>
      <c r="U170" s="239">
        <f t="shared" si="40"/>
        <v>1898058.6153846155</v>
      </c>
      <c r="V170" s="239">
        <f>L32-L20+M20</f>
        <v>298477.82692307694</v>
      </c>
      <c r="W170" s="239">
        <f t="shared" si="43"/>
        <v>1898058.6153846155</v>
      </c>
      <c r="X170" s="238">
        <f t="shared" si="44"/>
        <v>1925.4752964743593</v>
      </c>
      <c r="Y170" s="238"/>
      <c r="Z170" s="237"/>
      <c r="AA170" s="173"/>
      <c r="AB170" s="173"/>
      <c r="AC170" s="173"/>
      <c r="AD170" s="173"/>
      <c r="AE170" s="173"/>
    </row>
    <row r="171" spans="1:31" x14ac:dyDescent="0.25">
      <c r="A171" s="244">
        <f t="shared" si="55"/>
        <v>2018</v>
      </c>
      <c r="B171" s="243" t="s">
        <v>311</v>
      </c>
      <c r="C171" s="223">
        <f t="shared" ref="C171:M186" si="56">C170</f>
        <v>0</v>
      </c>
      <c r="D171" s="242">
        <f t="shared" si="56"/>
        <v>0</v>
      </c>
      <c r="E171" s="223">
        <f t="shared" si="56"/>
        <v>0</v>
      </c>
      <c r="F171" s="223">
        <f t="shared" si="56"/>
        <v>331644.16666666669</v>
      </c>
      <c r="G171" s="223">
        <f t="shared" si="56"/>
        <v>280430.5</v>
      </c>
      <c r="H171" s="223">
        <f t="shared" si="56"/>
        <v>3382.8333333333335</v>
      </c>
      <c r="I171" s="223">
        <f t="shared" si="56"/>
        <v>718917.08333333337</v>
      </c>
      <c r="J171" s="241">
        <f t="shared" si="56"/>
        <v>248192.16666666666</v>
      </c>
      <c r="K171" s="241">
        <f t="shared" si="56"/>
        <v>0</v>
      </c>
      <c r="L171" s="241">
        <f t="shared" si="56"/>
        <v>36863.75</v>
      </c>
      <c r="M171" s="223">
        <f t="shared" si="54"/>
        <v>325066.13461538462</v>
      </c>
      <c r="N171" s="262"/>
      <c r="O171" s="262"/>
      <c r="P171" s="262"/>
      <c r="Q171" s="262"/>
      <c r="R171" s="262"/>
      <c r="S171" s="262"/>
      <c r="T171" s="258"/>
      <c r="U171" s="239">
        <f t="shared" si="40"/>
        <v>1944496.634615385</v>
      </c>
      <c r="V171" s="239">
        <f>L33-L21+M21</f>
        <v>342080.17307692306</v>
      </c>
      <c r="W171" s="239">
        <f t="shared" si="43"/>
        <v>1944496.6346153847</v>
      </c>
      <c r="X171" s="238">
        <f t="shared" si="44"/>
        <v>1964.5202483974363</v>
      </c>
      <c r="Y171" s="238"/>
      <c r="Z171" s="237"/>
      <c r="AA171" s="173"/>
      <c r="AB171" s="173"/>
      <c r="AC171" s="173"/>
      <c r="AD171" s="173"/>
      <c r="AE171" s="173"/>
    </row>
    <row r="172" spans="1:31" x14ac:dyDescent="0.25">
      <c r="A172" s="244">
        <f t="shared" si="55"/>
        <v>2018</v>
      </c>
      <c r="B172" s="243" t="s">
        <v>310</v>
      </c>
      <c r="C172" s="223">
        <f t="shared" si="56"/>
        <v>0</v>
      </c>
      <c r="D172" s="242">
        <f t="shared" si="56"/>
        <v>0</v>
      </c>
      <c r="E172" s="223">
        <f t="shared" si="56"/>
        <v>0</v>
      </c>
      <c r="F172" s="223">
        <f t="shared" si="56"/>
        <v>331644.16666666669</v>
      </c>
      <c r="G172" s="223">
        <f t="shared" si="56"/>
        <v>280430.5</v>
      </c>
      <c r="H172" s="223">
        <f t="shared" si="56"/>
        <v>3382.8333333333335</v>
      </c>
      <c r="I172" s="223">
        <f t="shared" si="56"/>
        <v>718917.08333333337</v>
      </c>
      <c r="J172" s="241">
        <f t="shared" si="56"/>
        <v>248192.16666666666</v>
      </c>
      <c r="K172" s="241">
        <f t="shared" si="56"/>
        <v>0</v>
      </c>
      <c r="L172" s="241">
        <f t="shared" si="56"/>
        <v>36863.75</v>
      </c>
      <c r="M172" s="223">
        <f t="shared" si="54"/>
        <v>371504.15384615387</v>
      </c>
      <c r="N172" s="262"/>
      <c r="O172" s="262"/>
      <c r="P172" s="262"/>
      <c r="Q172" s="262"/>
      <c r="R172" s="262"/>
      <c r="S172" s="262"/>
      <c r="T172" s="258"/>
      <c r="U172" s="239">
        <f t="shared" si="40"/>
        <v>1990934.653846154</v>
      </c>
      <c r="V172" s="239">
        <f>L34-L22+M22</f>
        <v>385682.51923076925</v>
      </c>
      <c r="W172" s="239">
        <f t="shared" si="43"/>
        <v>1990934.6538461538</v>
      </c>
      <c r="X172" s="238">
        <f t="shared" si="44"/>
        <v>2005.624372863248</v>
      </c>
      <c r="Y172" s="238"/>
      <c r="Z172" s="237"/>
      <c r="AA172" s="173"/>
      <c r="AB172" s="173"/>
      <c r="AC172" s="173"/>
      <c r="AD172" s="173"/>
      <c r="AE172" s="173"/>
    </row>
    <row r="173" spans="1:31" x14ac:dyDescent="0.25">
      <c r="A173" s="244">
        <f t="shared" si="55"/>
        <v>2018</v>
      </c>
      <c r="B173" s="243" t="s">
        <v>309</v>
      </c>
      <c r="C173" s="223">
        <f t="shared" si="56"/>
        <v>0</v>
      </c>
      <c r="D173" s="242">
        <f t="shared" si="56"/>
        <v>0</v>
      </c>
      <c r="E173" s="223">
        <f t="shared" si="56"/>
        <v>0</v>
      </c>
      <c r="F173" s="223">
        <f t="shared" si="56"/>
        <v>331644.16666666669</v>
      </c>
      <c r="G173" s="223">
        <f t="shared" si="56"/>
        <v>280430.5</v>
      </c>
      <c r="H173" s="223">
        <f t="shared" si="56"/>
        <v>3382.8333333333335</v>
      </c>
      <c r="I173" s="223">
        <f t="shared" si="56"/>
        <v>718917.08333333337</v>
      </c>
      <c r="J173" s="241">
        <f t="shared" si="56"/>
        <v>248192.16666666666</v>
      </c>
      <c r="K173" s="241">
        <f t="shared" si="56"/>
        <v>0</v>
      </c>
      <c r="L173" s="241">
        <f t="shared" si="56"/>
        <v>36863.75</v>
      </c>
      <c r="M173" s="223">
        <f t="shared" si="54"/>
        <v>417942.17307692312</v>
      </c>
      <c r="N173" s="262"/>
      <c r="O173" s="262"/>
      <c r="P173" s="262"/>
      <c r="Q173" s="262"/>
      <c r="R173" s="262"/>
      <c r="S173" s="262"/>
      <c r="T173" s="258"/>
      <c r="U173" s="239">
        <f t="shared" si="40"/>
        <v>2037372.6730769235</v>
      </c>
      <c r="V173" s="239">
        <f>L35-L23+M23</f>
        <v>429284.86538461543</v>
      </c>
      <c r="W173" s="239">
        <f t="shared" si="43"/>
        <v>2037372.6730769232</v>
      </c>
      <c r="X173" s="238">
        <f t="shared" si="44"/>
        <v>2048.7876698717951</v>
      </c>
      <c r="Y173" s="238"/>
      <c r="Z173" s="237"/>
      <c r="AA173" s="173"/>
      <c r="AB173" s="173"/>
      <c r="AC173" s="173"/>
      <c r="AD173" s="173"/>
      <c r="AE173" s="173"/>
    </row>
    <row r="174" spans="1:31" x14ac:dyDescent="0.25">
      <c r="A174" s="244">
        <f t="shared" si="55"/>
        <v>2018</v>
      </c>
      <c r="B174" s="243" t="s">
        <v>308</v>
      </c>
      <c r="C174" s="223">
        <f t="shared" si="56"/>
        <v>0</v>
      </c>
      <c r="D174" s="242">
        <f t="shared" si="56"/>
        <v>0</v>
      </c>
      <c r="E174" s="223">
        <f t="shared" si="56"/>
        <v>0</v>
      </c>
      <c r="F174" s="223">
        <f t="shared" si="56"/>
        <v>331644.16666666669</v>
      </c>
      <c r="G174" s="223">
        <f t="shared" si="56"/>
        <v>280430.5</v>
      </c>
      <c r="H174" s="223">
        <f t="shared" si="56"/>
        <v>3382.8333333333335</v>
      </c>
      <c r="I174" s="223">
        <f t="shared" si="56"/>
        <v>718917.08333333337</v>
      </c>
      <c r="J174" s="241">
        <f t="shared" si="56"/>
        <v>248192.16666666666</v>
      </c>
      <c r="K174" s="241">
        <f t="shared" si="56"/>
        <v>0</v>
      </c>
      <c r="L174" s="241">
        <f t="shared" si="56"/>
        <v>36863.75</v>
      </c>
      <c r="M174" s="223">
        <f t="shared" si="54"/>
        <v>464380.19230769237</v>
      </c>
      <c r="N174" s="262"/>
      <c r="O174" s="262"/>
      <c r="P174" s="262"/>
      <c r="Q174" s="262"/>
      <c r="R174" s="262"/>
      <c r="S174" s="262"/>
      <c r="T174" s="258"/>
      <c r="U174" s="239">
        <f t="shared" ref="U174:U237" si="57">SUM(C174:T174)</f>
        <v>2083810.6923076925</v>
      </c>
      <c r="V174" s="239">
        <f>L36-L24+M24</f>
        <v>472887.21153846162</v>
      </c>
      <c r="W174" s="239">
        <f t="shared" si="43"/>
        <v>2083810.6923076925</v>
      </c>
      <c r="X174" s="238">
        <f t="shared" si="44"/>
        <v>2094.0101394230774</v>
      </c>
      <c r="Y174" s="238"/>
      <c r="Z174" s="237"/>
      <c r="AA174" s="173"/>
      <c r="AB174" s="173"/>
      <c r="AC174" s="173"/>
      <c r="AD174" s="173"/>
      <c r="AE174" s="173"/>
    </row>
    <row r="175" spans="1:31" x14ac:dyDescent="0.25">
      <c r="A175" s="244">
        <f t="shared" si="55"/>
        <v>2018</v>
      </c>
      <c r="B175" s="243" t="s">
        <v>307</v>
      </c>
      <c r="C175" s="223">
        <f t="shared" si="56"/>
        <v>0</v>
      </c>
      <c r="D175" s="242">
        <f t="shared" si="56"/>
        <v>0</v>
      </c>
      <c r="E175" s="223">
        <f t="shared" si="56"/>
        <v>0</v>
      </c>
      <c r="F175" s="223">
        <f t="shared" si="56"/>
        <v>331644.16666666669</v>
      </c>
      <c r="G175" s="223">
        <f t="shared" si="56"/>
        <v>280430.5</v>
      </c>
      <c r="H175" s="223">
        <f t="shared" si="56"/>
        <v>3382.8333333333335</v>
      </c>
      <c r="I175" s="223">
        <f t="shared" si="56"/>
        <v>718917.08333333337</v>
      </c>
      <c r="J175" s="241">
        <f t="shared" si="56"/>
        <v>248192.16666666666</v>
      </c>
      <c r="K175" s="241">
        <f t="shared" si="56"/>
        <v>0</v>
      </c>
      <c r="L175" s="241">
        <f t="shared" si="56"/>
        <v>36863.75</v>
      </c>
      <c r="M175" s="223">
        <f t="shared" si="54"/>
        <v>510818.21153846156</v>
      </c>
      <c r="N175" s="262"/>
      <c r="O175" s="262"/>
      <c r="P175" s="262"/>
      <c r="Q175" s="262"/>
      <c r="R175" s="262"/>
      <c r="S175" s="262"/>
      <c r="T175" s="258"/>
      <c r="U175" s="239">
        <f t="shared" si="57"/>
        <v>2130248.711538462</v>
      </c>
      <c r="V175" s="239">
        <f>L37-L25+M25</f>
        <v>516489.55769230769</v>
      </c>
      <c r="W175" s="239">
        <f t="shared" si="43"/>
        <v>2130248.711538461</v>
      </c>
      <c r="X175" s="238">
        <f t="shared" si="44"/>
        <v>2141.2917815170945</v>
      </c>
      <c r="Y175" s="238"/>
      <c r="Z175" s="237"/>
      <c r="AA175" s="173"/>
      <c r="AB175" s="173"/>
      <c r="AC175" s="173"/>
      <c r="AD175" s="173"/>
      <c r="AE175" s="173"/>
    </row>
    <row r="176" spans="1:31" x14ac:dyDescent="0.25">
      <c r="A176" s="235">
        <f t="shared" si="55"/>
        <v>2018</v>
      </c>
      <c r="B176" s="234" t="s">
        <v>306</v>
      </c>
      <c r="C176" s="178">
        <f t="shared" si="56"/>
        <v>0</v>
      </c>
      <c r="D176" s="177">
        <f t="shared" si="56"/>
        <v>0</v>
      </c>
      <c r="E176" s="178">
        <f t="shared" si="56"/>
        <v>0</v>
      </c>
      <c r="F176" s="178">
        <f t="shared" si="56"/>
        <v>331644.16666666669</v>
      </c>
      <c r="G176" s="178">
        <f t="shared" si="56"/>
        <v>280430.5</v>
      </c>
      <c r="H176" s="178">
        <f t="shared" si="56"/>
        <v>3382.8333333333335</v>
      </c>
      <c r="I176" s="178">
        <f t="shared" si="56"/>
        <v>718917.08333333337</v>
      </c>
      <c r="J176" s="233">
        <f t="shared" si="56"/>
        <v>248192.16666666666</v>
      </c>
      <c r="K176" s="233">
        <f t="shared" si="56"/>
        <v>0</v>
      </c>
      <c r="L176" s="233">
        <f t="shared" si="56"/>
        <v>36863.75</v>
      </c>
      <c r="M176" s="178">
        <f t="shared" si="54"/>
        <v>557256.23076923075</v>
      </c>
      <c r="N176" s="261"/>
      <c r="O176" s="261"/>
      <c r="P176" s="261"/>
      <c r="Q176" s="261"/>
      <c r="R176" s="261"/>
      <c r="S176" s="261"/>
      <c r="T176" s="257"/>
      <c r="U176" s="231">
        <f t="shared" si="57"/>
        <v>2176686.730769231</v>
      </c>
      <c r="V176" s="231">
        <f>L38-L26+M26</f>
        <v>560091.90384615387</v>
      </c>
      <c r="W176" s="231">
        <f t="shared" si="43"/>
        <v>2176686.730769231</v>
      </c>
      <c r="X176" s="232">
        <f t="shared" si="44"/>
        <v>2190.6325961538464</v>
      </c>
      <c r="Y176" s="232"/>
      <c r="Z176" s="231">
        <f>SUM(Y165:Y176)</f>
        <v>0</v>
      </c>
      <c r="AA176" s="173"/>
      <c r="AB176" s="173"/>
      <c r="AC176" s="173"/>
      <c r="AD176" s="173"/>
      <c r="AE176" s="173"/>
    </row>
    <row r="177" spans="1:31" x14ac:dyDescent="0.25">
      <c r="A177" s="256">
        <f>A176+1</f>
        <v>2019</v>
      </c>
      <c r="B177" s="255" t="s">
        <v>317</v>
      </c>
      <c r="C177" s="252">
        <f t="shared" si="56"/>
        <v>0</v>
      </c>
      <c r="D177" s="254">
        <f t="shared" si="56"/>
        <v>0</v>
      </c>
      <c r="E177" s="252">
        <f t="shared" si="56"/>
        <v>0</v>
      </c>
      <c r="F177" s="252">
        <f t="shared" si="56"/>
        <v>331644.16666666669</v>
      </c>
      <c r="G177" s="252">
        <f t="shared" si="56"/>
        <v>280430.5</v>
      </c>
      <c r="H177" s="252">
        <f t="shared" si="56"/>
        <v>3382.8333333333335</v>
      </c>
      <c r="I177" s="252">
        <f t="shared" si="56"/>
        <v>718917.08333333337</v>
      </c>
      <c r="J177" s="253">
        <f t="shared" si="56"/>
        <v>248192.16666666666</v>
      </c>
      <c r="K177" s="253">
        <f t="shared" si="56"/>
        <v>0</v>
      </c>
      <c r="L177" s="253">
        <f t="shared" si="56"/>
        <v>36863.75</v>
      </c>
      <c r="M177" s="252">
        <f t="shared" si="54"/>
        <v>603694.25</v>
      </c>
      <c r="N177" s="252">
        <f t="shared" ref="N177:N189" si="58">+N15</f>
        <v>52255.814102564102</v>
      </c>
      <c r="O177" s="263"/>
      <c r="P177" s="263"/>
      <c r="Q177" s="263"/>
      <c r="R177" s="263"/>
      <c r="S177" s="263"/>
      <c r="T177" s="260"/>
      <c r="U177" s="249">
        <f t="shared" si="57"/>
        <v>2275380.564102564</v>
      </c>
      <c r="V177" s="249">
        <f>M27-M15+N15</f>
        <v>609512.04487179487</v>
      </c>
      <c r="W177" s="249">
        <f t="shared" si="43"/>
        <v>2275380.564102564</v>
      </c>
      <c r="X177" s="248">
        <f t="shared" si="44"/>
        <v>2242.0325833333336</v>
      </c>
      <c r="Y177" s="248"/>
      <c r="Z177" s="247"/>
      <c r="AA177" s="173"/>
      <c r="AB177" s="173"/>
      <c r="AC177" s="173"/>
      <c r="AD177" s="173"/>
      <c r="AE177" s="173"/>
    </row>
    <row r="178" spans="1:31" x14ac:dyDescent="0.25">
      <c r="A178" s="244">
        <f>A177</f>
        <v>2019</v>
      </c>
      <c r="B178" s="243" t="s">
        <v>316</v>
      </c>
      <c r="C178" s="223">
        <f t="shared" si="56"/>
        <v>0</v>
      </c>
      <c r="D178" s="242">
        <f t="shared" si="56"/>
        <v>0</v>
      </c>
      <c r="E178" s="223">
        <f t="shared" si="56"/>
        <v>0</v>
      </c>
      <c r="F178" s="223">
        <f t="shared" si="56"/>
        <v>331644.16666666669</v>
      </c>
      <c r="G178" s="223">
        <f t="shared" si="56"/>
        <v>280430.5</v>
      </c>
      <c r="H178" s="223">
        <f t="shared" si="56"/>
        <v>3382.8333333333335</v>
      </c>
      <c r="I178" s="223">
        <f t="shared" si="56"/>
        <v>718917.08333333337</v>
      </c>
      <c r="J178" s="241">
        <f t="shared" si="56"/>
        <v>248192.16666666666</v>
      </c>
      <c r="K178" s="241">
        <f t="shared" si="56"/>
        <v>0</v>
      </c>
      <c r="L178" s="241">
        <f t="shared" si="56"/>
        <v>36863.75</v>
      </c>
      <c r="M178" s="259">
        <f>+M$27</f>
        <v>603694.25</v>
      </c>
      <c r="N178" s="223">
        <f t="shared" si="58"/>
        <v>104511.6282051282</v>
      </c>
      <c r="O178" s="262"/>
      <c r="P178" s="262"/>
      <c r="Q178" s="262"/>
      <c r="R178" s="262"/>
      <c r="S178" s="262"/>
      <c r="T178" s="258"/>
      <c r="U178" s="239">
        <f t="shared" si="57"/>
        <v>2327636.378205128</v>
      </c>
      <c r="V178" s="239">
        <f>M28-M16+N16</f>
        <v>615329.83974358975</v>
      </c>
      <c r="W178" s="239">
        <f t="shared" si="43"/>
        <v>2327636.378205128</v>
      </c>
      <c r="X178" s="238">
        <f t="shared" si="44"/>
        <v>2298.7822455325577</v>
      </c>
      <c r="Y178" s="238"/>
      <c r="Z178" s="237"/>
      <c r="AA178" s="173"/>
      <c r="AB178" s="173"/>
      <c r="AC178" s="173"/>
      <c r="AD178" s="173"/>
      <c r="AE178" s="173"/>
    </row>
    <row r="179" spans="1:31" x14ac:dyDescent="0.25">
      <c r="A179" s="244">
        <f t="shared" ref="A179:A188" si="59">A178</f>
        <v>2019</v>
      </c>
      <c r="B179" s="243" t="s">
        <v>315</v>
      </c>
      <c r="C179" s="223">
        <f t="shared" si="56"/>
        <v>0</v>
      </c>
      <c r="D179" s="242">
        <f t="shared" si="56"/>
        <v>0</v>
      </c>
      <c r="E179" s="223">
        <f t="shared" si="56"/>
        <v>0</v>
      </c>
      <c r="F179" s="223">
        <f t="shared" si="56"/>
        <v>331644.16666666669</v>
      </c>
      <c r="G179" s="223">
        <f t="shared" si="56"/>
        <v>280430.5</v>
      </c>
      <c r="H179" s="223">
        <f t="shared" si="56"/>
        <v>3382.8333333333335</v>
      </c>
      <c r="I179" s="223">
        <f t="shared" si="56"/>
        <v>718917.08333333337</v>
      </c>
      <c r="J179" s="241">
        <f t="shared" si="56"/>
        <v>248192.16666666666</v>
      </c>
      <c r="K179" s="241">
        <f t="shared" si="56"/>
        <v>0</v>
      </c>
      <c r="L179" s="241">
        <f t="shared" si="56"/>
        <v>36863.75</v>
      </c>
      <c r="M179" s="223">
        <f>M178</f>
        <v>603694.25</v>
      </c>
      <c r="N179" s="223">
        <f t="shared" si="58"/>
        <v>156767.44230769231</v>
      </c>
      <c r="O179" s="262"/>
      <c r="P179" s="262"/>
      <c r="Q179" s="262"/>
      <c r="R179" s="262"/>
      <c r="S179" s="262"/>
      <c r="T179" s="258"/>
      <c r="U179" s="239">
        <f t="shared" si="57"/>
        <v>2379892.1923076925</v>
      </c>
      <c r="V179" s="239">
        <f>M29-M17+N17</f>
        <v>621147.63461538462</v>
      </c>
      <c r="W179" s="239">
        <f t="shared" si="43"/>
        <v>2379892.1923076925</v>
      </c>
      <c r="X179" s="238">
        <f t="shared" si="44"/>
        <v>2358.8224102087847</v>
      </c>
      <c r="Y179" s="238"/>
      <c r="Z179" s="237"/>
      <c r="AA179" s="173"/>
      <c r="AB179" s="173"/>
      <c r="AC179" s="173"/>
      <c r="AD179" s="173"/>
      <c r="AE179" s="173"/>
    </row>
    <row r="180" spans="1:31" x14ac:dyDescent="0.25">
      <c r="A180" s="244">
        <f t="shared" si="59"/>
        <v>2019</v>
      </c>
      <c r="B180" s="243" t="s">
        <v>314</v>
      </c>
      <c r="C180" s="223">
        <f t="shared" si="56"/>
        <v>0</v>
      </c>
      <c r="D180" s="242">
        <f t="shared" si="56"/>
        <v>0</v>
      </c>
      <c r="E180" s="223">
        <f t="shared" si="56"/>
        <v>0</v>
      </c>
      <c r="F180" s="223">
        <f t="shared" si="56"/>
        <v>331644.16666666669</v>
      </c>
      <c r="G180" s="223">
        <f t="shared" si="56"/>
        <v>280430.5</v>
      </c>
      <c r="H180" s="223">
        <f t="shared" si="56"/>
        <v>3382.8333333333335</v>
      </c>
      <c r="I180" s="223">
        <f t="shared" si="56"/>
        <v>718917.08333333337</v>
      </c>
      <c r="J180" s="241">
        <f t="shared" si="56"/>
        <v>248192.16666666666</v>
      </c>
      <c r="K180" s="241">
        <f t="shared" si="56"/>
        <v>0</v>
      </c>
      <c r="L180" s="241">
        <f t="shared" si="56"/>
        <v>36863.75</v>
      </c>
      <c r="M180" s="223">
        <f t="shared" si="56"/>
        <v>603694.25</v>
      </c>
      <c r="N180" s="223">
        <f t="shared" si="58"/>
        <v>209023.25641025641</v>
      </c>
      <c r="O180" s="262"/>
      <c r="P180" s="262"/>
      <c r="Q180" s="262"/>
      <c r="R180" s="262"/>
      <c r="S180" s="262"/>
      <c r="T180" s="258"/>
      <c r="U180" s="239">
        <f t="shared" si="57"/>
        <v>2432148.0064102565</v>
      </c>
      <c r="V180" s="239">
        <f>M30-M18+N18</f>
        <v>626965.4294871795</v>
      </c>
      <c r="W180" s="239">
        <f t="shared" si="43"/>
        <v>2432148.0064102565</v>
      </c>
      <c r="X180" s="238">
        <f t="shared" si="44"/>
        <v>2422.1530773620129</v>
      </c>
      <c r="Y180" s="238"/>
      <c r="Z180" s="237"/>
      <c r="AA180" s="173"/>
      <c r="AB180" s="173"/>
      <c r="AC180" s="173"/>
      <c r="AD180" s="173"/>
      <c r="AE180" s="173"/>
    </row>
    <row r="181" spans="1:31" x14ac:dyDescent="0.25">
      <c r="A181" s="244">
        <f t="shared" si="59"/>
        <v>2019</v>
      </c>
      <c r="B181" s="243" t="s">
        <v>313</v>
      </c>
      <c r="C181" s="223">
        <f t="shared" si="56"/>
        <v>0</v>
      </c>
      <c r="D181" s="242">
        <f t="shared" si="56"/>
        <v>0</v>
      </c>
      <c r="E181" s="223">
        <f t="shared" si="56"/>
        <v>0</v>
      </c>
      <c r="F181" s="223">
        <f t="shared" si="56"/>
        <v>331644.16666666669</v>
      </c>
      <c r="G181" s="223">
        <f t="shared" si="56"/>
        <v>280430.5</v>
      </c>
      <c r="H181" s="223">
        <f t="shared" si="56"/>
        <v>3382.8333333333335</v>
      </c>
      <c r="I181" s="223">
        <f t="shared" si="56"/>
        <v>718917.08333333337</v>
      </c>
      <c r="J181" s="241">
        <f t="shared" si="56"/>
        <v>248192.16666666666</v>
      </c>
      <c r="K181" s="241">
        <f t="shared" si="56"/>
        <v>0</v>
      </c>
      <c r="L181" s="241">
        <f t="shared" si="56"/>
        <v>36863.75</v>
      </c>
      <c r="M181" s="223">
        <f t="shared" si="56"/>
        <v>603694.25</v>
      </c>
      <c r="N181" s="223">
        <f t="shared" si="58"/>
        <v>261279.0705128205</v>
      </c>
      <c r="O181" s="262"/>
      <c r="P181" s="262"/>
      <c r="Q181" s="262"/>
      <c r="R181" s="262"/>
      <c r="S181" s="262"/>
      <c r="T181" s="258"/>
      <c r="U181" s="239">
        <f t="shared" si="57"/>
        <v>2484403.8205128205</v>
      </c>
      <c r="V181" s="239">
        <f>M31-M19+N19</f>
        <v>632783.22435897426</v>
      </c>
      <c r="W181" s="239">
        <f t="shared" si="43"/>
        <v>2484403.8205128205</v>
      </c>
      <c r="X181" s="238">
        <f t="shared" si="44"/>
        <v>2488.7742469922441</v>
      </c>
      <c r="Y181" s="238"/>
      <c r="Z181" s="237"/>
      <c r="AA181" s="173"/>
      <c r="AB181" s="173"/>
      <c r="AC181" s="173"/>
      <c r="AD181" s="173"/>
      <c r="AE181" s="173"/>
    </row>
    <row r="182" spans="1:31" x14ac:dyDescent="0.25">
      <c r="A182" s="244">
        <f t="shared" si="59"/>
        <v>2019</v>
      </c>
      <c r="B182" s="243" t="s">
        <v>312</v>
      </c>
      <c r="C182" s="223">
        <f t="shared" si="56"/>
        <v>0</v>
      </c>
      <c r="D182" s="242">
        <f t="shared" si="56"/>
        <v>0</v>
      </c>
      <c r="E182" s="223">
        <f t="shared" si="56"/>
        <v>0</v>
      </c>
      <c r="F182" s="223">
        <f t="shared" si="56"/>
        <v>331644.16666666669</v>
      </c>
      <c r="G182" s="223">
        <f t="shared" si="56"/>
        <v>280430.5</v>
      </c>
      <c r="H182" s="223">
        <f t="shared" si="56"/>
        <v>3382.8333333333335</v>
      </c>
      <c r="I182" s="223">
        <f t="shared" si="56"/>
        <v>718917.08333333337</v>
      </c>
      <c r="J182" s="241">
        <f t="shared" si="56"/>
        <v>248192.16666666666</v>
      </c>
      <c r="K182" s="241">
        <f t="shared" si="56"/>
        <v>0</v>
      </c>
      <c r="L182" s="241">
        <f t="shared" si="56"/>
        <v>36863.75</v>
      </c>
      <c r="M182" s="223">
        <f t="shared" si="56"/>
        <v>603694.25</v>
      </c>
      <c r="N182" s="223">
        <f t="shared" si="58"/>
        <v>313534.88461538462</v>
      </c>
      <c r="O182" s="262"/>
      <c r="P182" s="262"/>
      <c r="Q182" s="262"/>
      <c r="R182" s="262"/>
      <c r="S182" s="262"/>
      <c r="T182" s="258"/>
      <c r="U182" s="239">
        <f t="shared" si="57"/>
        <v>2536659.6346153845</v>
      </c>
      <c r="V182" s="239">
        <f>M32-M20+N20</f>
        <v>638601.01923076925</v>
      </c>
      <c r="W182" s="239">
        <f t="shared" si="43"/>
        <v>2536659.634615385</v>
      </c>
      <c r="X182" s="238">
        <f t="shared" si="44"/>
        <v>2558.6859190994769</v>
      </c>
      <c r="Y182" s="238"/>
      <c r="Z182" s="237"/>
      <c r="AA182" s="173"/>
      <c r="AB182" s="173"/>
      <c r="AC182" s="173"/>
      <c r="AD182" s="173"/>
      <c r="AE182" s="173"/>
    </row>
    <row r="183" spans="1:31" x14ac:dyDescent="0.25">
      <c r="A183" s="244">
        <f t="shared" si="59"/>
        <v>2019</v>
      </c>
      <c r="B183" s="243" t="s">
        <v>311</v>
      </c>
      <c r="C183" s="223">
        <f t="shared" si="56"/>
        <v>0</v>
      </c>
      <c r="D183" s="242">
        <f t="shared" si="56"/>
        <v>0</v>
      </c>
      <c r="E183" s="223">
        <f t="shared" si="56"/>
        <v>0</v>
      </c>
      <c r="F183" s="223">
        <f t="shared" si="56"/>
        <v>331644.16666666669</v>
      </c>
      <c r="G183" s="223">
        <f t="shared" si="56"/>
        <v>280430.5</v>
      </c>
      <c r="H183" s="223">
        <f t="shared" si="56"/>
        <v>3382.8333333333335</v>
      </c>
      <c r="I183" s="223">
        <f t="shared" si="56"/>
        <v>718917.08333333337</v>
      </c>
      <c r="J183" s="241">
        <f t="shared" si="56"/>
        <v>248192.16666666666</v>
      </c>
      <c r="K183" s="241">
        <f t="shared" si="56"/>
        <v>0</v>
      </c>
      <c r="L183" s="241">
        <f t="shared" si="56"/>
        <v>36863.75</v>
      </c>
      <c r="M183" s="223">
        <f t="shared" si="56"/>
        <v>603694.25</v>
      </c>
      <c r="N183" s="223">
        <f t="shared" si="58"/>
        <v>365790.69871794869</v>
      </c>
      <c r="O183" s="262"/>
      <c r="P183" s="262"/>
      <c r="Q183" s="262"/>
      <c r="R183" s="262"/>
      <c r="S183" s="262"/>
      <c r="T183" s="258"/>
      <c r="U183" s="239">
        <f t="shared" si="57"/>
        <v>2588915.4487179485</v>
      </c>
      <c r="V183" s="239">
        <f>M33-M21+N21</f>
        <v>644418.81410256401</v>
      </c>
      <c r="W183" s="239">
        <f t="shared" si="43"/>
        <v>2588915.448717949</v>
      </c>
      <c r="X183" s="238">
        <f t="shared" si="44"/>
        <v>2631.8880936837127</v>
      </c>
      <c r="Y183" s="238"/>
      <c r="Z183" s="237"/>
      <c r="AA183" s="173"/>
      <c r="AB183" s="173"/>
      <c r="AC183" s="173"/>
      <c r="AD183" s="173"/>
      <c r="AE183" s="173"/>
    </row>
    <row r="184" spans="1:31" x14ac:dyDescent="0.25">
      <c r="A184" s="244">
        <f t="shared" si="59"/>
        <v>2019</v>
      </c>
      <c r="B184" s="243" t="s">
        <v>310</v>
      </c>
      <c r="C184" s="223">
        <f t="shared" si="56"/>
        <v>0</v>
      </c>
      <c r="D184" s="242">
        <f t="shared" si="56"/>
        <v>0</v>
      </c>
      <c r="E184" s="223">
        <f t="shared" si="56"/>
        <v>0</v>
      </c>
      <c r="F184" s="223">
        <f t="shared" si="56"/>
        <v>331644.16666666669</v>
      </c>
      <c r="G184" s="223">
        <f t="shared" si="56"/>
        <v>280430.5</v>
      </c>
      <c r="H184" s="223">
        <f t="shared" si="56"/>
        <v>3382.8333333333335</v>
      </c>
      <c r="I184" s="223">
        <f t="shared" si="56"/>
        <v>718917.08333333337</v>
      </c>
      <c r="J184" s="241">
        <f t="shared" si="56"/>
        <v>248192.16666666666</v>
      </c>
      <c r="K184" s="241">
        <f t="shared" si="56"/>
        <v>0</v>
      </c>
      <c r="L184" s="241">
        <f t="shared" si="56"/>
        <v>36863.75</v>
      </c>
      <c r="M184" s="223">
        <f t="shared" si="56"/>
        <v>603694.25</v>
      </c>
      <c r="N184" s="223">
        <f t="shared" si="58"/>
        <v>418046.51282051281</v>
      </c>
      <c r="O184" s="262"/>
      <c r="P184" s="262"/>
      <c r="Q184" s="262"/>
      <c r="R184" s="262"/>
      <c r="S184" s="262"/>
      <c r="T184" s="258"/>
      <c r="U184" s="239">
        <f t="shared" si="57"/>
        <v>2641171.262820513</v>
      </c>
      <c r="V184" s="239">
        <f>M34-M22+N22</f>
        <v>650236.608974359</v>
      </c>
      <c r="W184" s="239">
        <f t="shared" si="43"/>
        <v>2641171.262820513</v>
      </c>
      <c r="X184" s="238">
        <f t="shared" si="44"/>
        <v>2708.38077074495</v>
      </c>
      <c r="Y184" s="238"/>
      <c r="Z184" s="237"/>
      <c r="AA184" s="173"/>
      <c r="AB184" s="173"/>
      <c r="AC184" s="173"/>
      <c r="AD184" s="173"/>
      <c r="AE184" s="173"/>
    </row>
    <row r="185" spans="1:31" x14ac:dyDescent="0.25">
      <c r="A185" s="244">
        <f t="shared" si="59"/>
        <v>2019</v>
      </c>
      <c r="B185" s="243" t="s">
        <v>309</v>
      </c>
      <c r="C185" s="223">
        <f t="shared" si="56"/>
        <v>0</v>
      </c>
      <c r="D185" s="242">
        <f t="shared" si="56"/>
        <v>0</v>
      </c>
      <c r="E185" s="223">
        <f t="shared" si="56"/>
        <v>0</v>
      </c>
      <c r="F185" s="223">
        <f t="shared" si="56"/>
        <v>331644.16666666669</v>
      </c>
      <c r="G185" s="223">
        <f t="shared" si="56"/>
        <v>280430.5</v>
      </c>
      <c r="H185" s="223">
        <f t="shared" si="56"/>
        <v>3382.8333333333335</v>
      </c>
      <c r="I185" s="223">
        <f t="shared" si="56"/>
        <v>718917.08333333337</v>
      </c>
      <c r="J185" s="241">
        <f t="shared" si="56"/>
        <v>248192.16666666666</v>
      </c>
      <c r="K185" s="241">
        <f t="shared" si="56"/>
        <v>0</v>
      </c>
      <c r="L185" s="241">
        <f t="shared" si="56"/>
        <v>36863.75</v>
      </c>
      <c r="M185" s="223">
        <f t="shared" si="56"/>
        <v>603694.25</v>
      </c>
      <c r="N185" s="223">
        <f t="shared" si="58"/>
        <v>470302.32692307694</v>
      </c>
      <c r="O185" s="262"/>
      <c r="P185" s="262"/>
      <c r="Q185" s="262"/>
      <c r="R185" s="262"/>
      <c r="S185" s="262"/>
      <c r="T185" s="258"/>
      <c r="U185" s="239">
        <f t="shared" si="57"/>
        <v>2693427.076923077</v>
      </c>
      <c r="V185" s="239">
        <f>M35-M23+N23</f>
        <v>656054.40384615376</v>
      </c>
      <c r="W185" s="239">
        <f t="shared" ref="W185:W188" si="60">V185+W173</f>
        <v>2693427.076923077</v>
      </c>
      <c r="X185" s="238">
        <f t="shared" ref="X185:X188" si="61">AVERAGE(W173:W196)/1000</f>
        <v>2788.1639502831895</v>
      </c>
      <c r="Y185" s="238"/>
      <c r="Z185" s="237"/>
      <c r="AA185" s="173"/>
      <c r="AB185" s="173"/>
      <c r="AC185" s="173"/>
      <c r="AD185" s="173"/>
      <c r="AE185" s="173"/>
    </row>
    <row r="186" spans="1:31" x14ac:dyDescent="0.25">
      <c r="A186" s="244">
        <f t="shared" si="59"/>
        <v>2019</v>
      </c>
      <c r="B186" s="243" t="s">
        <v>308</v>
      </c>
      <c r="C186" s="223">
        <f t="shared" si="56"/>
        <v>0</v>
      </c>
      <c r="D186" s="242">
        <f t="shared" si="56"/>
        <v>0</v>
      </c>
      <c r="E186" s="223">
        <f t="shared" si="56"/>
        <v>0</v>
      </c>
      <c r="F186" s="223">
        <f t="shared" si="56"/>
        <v>331644.16666666669</v>
      </c>
      <c r="G186" s="223">
        <f t="shared" si="56"/>
        <v>280430.5</v>
      </c>
      <c r="H186" s="223">
        <f t="shared" si="56"/>
        <v>3382.8333333333335</v>
      </c>
      <c r="I186" s="223">
        <f t="shared" si="56"/>
        <v>718917.08333333337</v>
      </c>
      <c r="J186" s="241">
        <f t="shared" si="56"/>
        <v>248192.16666666666</v>
      </c>
      <c r="K186" s="241">
        <f t="shared" si="56"/>
        <v>0</v>
      </c>
      <c r="L186" s="241">
        <f t="shared" si="56"/>
        <v>36863.75</v>
      </c>
      <c r="M186" s="223">
        <f t="shared" si="56"/>
        <v>603694.25</v>
      </c>
      <c r="N186" s="223">
        <f t="shared" si="58"/>
        <v>522558.141025641</v>
      </c>
      <c r="O186" s="262"/>
      <c r="P186" s="262"/>
      <c r="Q186" s="262"/>
      <c r="R186" s="262"/>
      <c r="S186" s="262"/>
      <c r="T186" s="258"/>
      <c r="U186" s="239">
        <f t="shared" si="57"/>
        <v>2745682.891025641</v>
      </c>
      <c r="V186" s="239">
        <f>M36-M24+N24</f>
        <v>661872.19871794863</v>
      </c>
      <c r="W186" s="239">
        <f t="shared" si="60"/>
        <v>2745682.891025641</v>
      </c>
      <c r="X186" s="238">
        <f t="shared" si="61"/>
        <v>2871.237632298431</v>
      </c>
      <c r="Y186" s="238"/>
      <c r="Z186" s="237"/>
      <c r="AA186" s="173"/>
      <c r="AB186" s="173"/>
      <c r="AC186" s="173"/>
      <c r="AD186" s="173"/>
      <c r="AE186" s="173"/>
    </row>
    <row r="187" spans="1:31" x14ac:dyDescent="0.25">
      <c r="A187" s="244">
        <f t="shared" si="59"/>
        <v>2019</v>
      </c>
      <c r="B187" s="243" t="s">
        <v>307</v>
      </c>
      <c r="C187" s="223">
        <f t="shared" ref="C187:N202" si="62">C186</f>
        <v>0</v>
      </c>
      <c r="D187" s="242">
        <f t="shared" si="62"/>
        <v>0</v>
      </c>
      <c r="E187" s="223">
        <f t="shared" si="62"/>
        <v>0</v>
      </c>
      <c r="F187" s="223">
        <f t="shared" si="62"/>
        <v>331644.16666666669</v>
      </c>
      <c r="G187" s="223">
        <f t="shared" si="62"/>
        <v>280430.5</v>
      </c>
      <c r="H187" s="223">
        <f t="shared" si="62"/>
        <v>3382.8333333333335</v>
      </c>
      <c r="I187" s="223">
        <f t="shared" si="62"/>
        <v>718917.08333333337</v>
      </c>
      <c r="J187" s="241">
        <f t="shared" si="62"/>
        <v>248192.16666666666</v>
      </c>
      <c r="K187" s="241">
        <f t="shared" si="62"/>
        <v>0</v>
      </c>
      <c r="L187" s="241">
        <f t="shared" si="62"/>
        <v>36863.75</v>
      </c>
      <c r="M187" s="223">
        <f t="shared" si="62"/>
        <v>603694.25</v>
      </c>
      <c r="N187" s="223">
        <f t="shared" si="58"/>
        <v>574813.95512820513</v>
      </c>
      <c r="O187" s="262"/>
      <c r="P187" s="262"/>
      <c r="Q187" s="262"/>
      <c r="R187" s="262"/>
      <c r="S187" s="262"/>
      <c r="T187" s="258"/>
      <c r="U187" s="239">
        <f t="shared" si="57"/>
        <v>2797938.705128205</v>
      </c>
      <c r="V187" s="239">
        <f>M37-M25+N25</f>
        <v>667689.99358974351</v>
      </c>
      <c r="W187" s="239">
        <f t="shared" si="60"/>
        <v>2797938.7051282045</v>
      </c>
      <c r="X187" s="238">
        <f t="shared" si="61"/>
        <v>2957.6018167906755</v>
      </c>
      <c r="Y187" s="238"/>
      <c r="Z187" s="237"/>
      <c r="AA187" s="173"/>
      <c r="AB187" s="173"/>
      <c r="AC187" s="173"/>
      <c r="AD187" s="173"/>
      <c r="AE187" s="173"/>
    </row>
    <row r="188" spans="1:31" x14ac:dyDescent="0.25">
      <c r="A188" s="235">
        <f t="shared" si="59"/>
        <v>2019</v>
      </c>
      <c r="B188" s="234" t="s">
        <v>306</v>
      </c>
      <c r="C188" s="178">
        <f t="shared" si="62"/>
        <v>0</v>
      </c>
      <c r="D188" s="177">
        <f t="shared" si="62"/>
        <v>0</v>
      </c>
      <c r="E188" s="178">
        <f t="shared" si="62"/>
        <v>0</v>
      </c>
      <c r="F188" s="178">
        <f t="shared" si="62"/>
        <v>331644.16666666669</v>
      </c>
      <c r="G188" s="178">
        <f t="shared" si="62"/>
        <v>280430.5</v>
      </c>
      <c r="H188" s="178">
        <f t="shared" si="62"/>
        <v>3382.8333333333335</v>
      </c>
      <c r="I188" s="178">
        <f t="shared" si="62"/>
        <v>718917.08333333337</v>
      </c>
      <c r="J188" s="233">
        <f t="shared" si="62"/>
        <v>248192.16666666666</v>
      </c>
      <c r="K188" s="233">
        <f t="shared" si="62"/>
        <v>0</v>
      </c>
      <c r="L188" s="233">
        <f t="shared" si="62"/>
        <v>36863.75</v>
      </c>
      <c r="M188" s="178">
        <f t="shared" si="62"/>
        <v>603694.25</v>
      </c>
      <c r="N188" s="178">
        <f t="shared" si="58"/>
        <v>627069.76923076925</v>
      </c>
      <c r="O188" s="261"/>
      <c r="P188" s="261"/>
      <c r="Q188" s="261"/>
      <c r="R188" s="261"/>
      <c r="S188" s="261"/>
      <c r="T188" s="257"/>
      <c r="U188" s="231">
        <f t="shared" si="57"/>
        <v>2850194.519230769</v>
      </c>
      <c r="V188" s="231">
        <f>M38-M26+N26</f>
        <v>673507.7884615385</v>
      </c>
      <c r="W188" s="231">
        <f t="shared" si="60"/>
        <v>2850194.5192307695</v>
      </c>
      <c r="X188" s="232">
        <f t="shared" si="61"/>
        <v>3047.2565037599211</v>
      </c>
      <c r="Y188" s="232"/>
      <c r="Z188" s="231">
        <f>SUM(Y177:Y188)</f>
        <v>0</v>
      </c>
      <c r="AA188" s="173"/>
      <c r="AB188" s="173"/>
      <c r="AC188" s="173"/>
      <c r="AD188" s="173"/>
      <c r="AE188" s="173"/>
    </row>
    <row r="189" spans="1:31" x14ac:dyDescent="0.25">
      <c r="A189" s="256">
        <f>A188+1</f>
        <v>2020</v>
      </c>
      <c r="B189" s="255" t="s">
        <v>317</v>
      </c>
      <c r="C189" s="252">
        <f t="shared" si="62"/>
        <v>0</v>
      </c>
      <c r="D189" s="254">
        <f t="shared" si="62"/>
        <v>0</v>
      </c>
      <c r="E189" s="252">
        <f t="shared" si="62"/>
        <v>0</v>
      </c>
      <c r="F189" s="252">
        <f t="shared" si="62"/>
        <v>331644.16666666669</v>
      </c>
      <c r="G189" s="252">
        <f t="shared" si="62"/>
        <v>280430.5</v>
      </c>
      <c r="H189" s="252">
        <f t="shared" si="62"/>
        <v>3382.8333333333335</v>
      </c>
      <c r="I189" s="252">
        <f t="shared" si="62"/>
        <v>718917.08333333337</v>
      </c>
      <c r="J189" s="253">
        <f t="shared" si="62"/>
        <v>248192.16666666666</v>
      </c>
      <c r="K189" s="253">
        <f t="shared" si="62"/>
        <v>0</v>
      </c>
      <c r="L189" s="253">
        <f t="shared" si="62"/>
        <v>36863.75</v>
      </c>
      <c r="M189" s="252">
        <f t="shared" si="62"/>
        <v>603694.25</v>
      </c>
      <c r="N189" s="252">
        <f t="shared" si="58"/>
        <v>679325.58333333337</v>
      </c>
      <c r="O189" s="252">
        <f t="shared" ref="O189:O201" si="63">+O15</f>
        <v>125410.0786788215</v>
      </c>
      <c r="P189" s="263"/>
      <c r="Q189" s="263"/>
      <c r="R189" s="263"/>
      <c r="S189" s="263"/>
      <c r="T189" s="260"/>
      <c r="U189" s="249">
        <f t="shared" si="57"/>
        <v>3027860.4120121552</v>
      </c>
      <c r="V189" s="249">
        <f>N27-N15+O15</f>
        <v>752479.8479095907</v>
      </c>
      <c r="W189" s="249">
        <f>V189+W177</f>
        <v>3027860.4120121547</v>
      </c>
      <c r="X189" s="248">
        <f>AVERAGE(W177:W200)/1000</f>
        <v>3140.2016932061692</v>
      </c>
      <c r="Y189" s="248">
        <f>X189-$X$188</f>
        <v>92.94518944624815</v>
      </c>
      <c r="Z189" s="247"/>
      <c r="AA189" s="173"/>
      <c r="AB189" s="173"/>
      <c r="AC189" s="173"/>
      <c r="AD189" s="173"/>
      <c r="AE189" s="173"/>
    </row>
    <row r="190" spans="1:31" x14ac:dyDescent="0.25">
      <c r="A190" s="244">
        <f>A189</f>
        <v>2020</v>
      </c>
      <c r="B190" s="243" t="s">
        <v>316</v>
      </c>
      <c r="C190" s="223">
        <f t="shared" si="62"/>
        <v>0</v>
      </c>
      <c r="D190" s="242">
        <f t="shared" si="62"/>
        <v>0</v>
      </c>
      <c r="E190" s="223">
        <f t="shared" si="62"/>
        <v>0</v>
      </c>
      <c r="F190" s="223">
        <f t="shared" si="62"/>
        <v>331644.16666666669</v>
      </c>
      <c r="G190" s="223">
        <f t="shared" si="62"/>
        <v>280430.5</v>
      </c>
      <c r="H190" s="223">
        <f t="shared" si="62"/>
        <v>3382.8333333333335</v>
      </c>
      <c r="I190" s="223">
        <f t="shared" si="62"/>
        <v>718917.08333333337</v>
      </c>
      <c r="J190" s="241">
        <f t="shared" si="62"/>
        <v>248192.16666666666</v>
      </c>
      <c r="K190" s="241">
        <f t="shared" si="62"/>
        <v>0</v>
      </c>
      <c r="L190" s="241">
        <f t="shared" si="62"/>
        <v>36863.75</v>
      </c>
      <c r="M190" s="223">
        <f t="shared" si="62"/>
        <v>603694.25</v>
      </c>
      <c r="N190" s="259">
        <f>+N$27</f>
        <v>679325.58333333337</v>
      </c>
      <c r="O190" s="223">
        <f t="shared" si="63"/>
        <v>250820.15735764301</v>
      </c>
      <c r="P190" s="262"/>
      <c r="Q190" s="262"/>
      <c r="R190" s="262"/>
      <c r="S190" s="262"/>
      <c r="T190" s="258"/>
      <c r="U190" s="239">
        <f t="shared" si="57"/>
        <v>3153270.4906909764</v>
      </c>
      <c r="V190" s="239">
        <f>N28-N16+O16</f>
        <v>825634.11248584813</v>
      </c>
      <c r="W190" s="239">
        <f t="shared" ref="W190:W253" si="64">V190+W178</f>
        <v>3153270.4906909764</v>
      </c>
      <c r="X190" s="238">
        <f t="shared" ref="X190:X249" si="65">AVERAGE(W178:W201)/1000</f>
        <v>3235.4311253539458</v>
      </c>
      <c r="Y190" s="238">
        <f t="shared" ref="Y190:Y253" si="66">X190-$X$188</f>
        <v>188.17462159402476</v>
      </c>
      <c r="Z190" s="237"/>
      <c r="AA190" s="173"/>
      <c r="AB190" s="173"/>
      <c r="AC190" s="173"/>
      <c r="AD190" s="173"/>
      <c r="AE190" s="173"/>
    </row>
    <row r="191" spans="1:31" x14ac:dyDescent="0.25">
      <c r="A191" s="244">
        <f t="shared" ref="A191:A200" si="67">A190</f>
        <v>2020</v>
      </c>
      <c r="B191" s="243" t="s">
        <v>315</v>
      </c>
      <c r="C191" s="223">
        <f t="shared" si="62"/>
        <v>0</v>
      </c>
      <c r="D191" s="242">
        <f t="shared" si="62"/>
        <v>0</v>
      </c>
      <c r="E191" s="223">
        <f t="shared" si="62"/>
        <v>0</v>
      </c>
      <c r="F191" s="223">
        <f t="shared" si="62"/>
        <v>331644.16666666669</v>
      </c>
      <c r="G191" s="223">
        <f t="shared" si="62"/>
        <v>280430.5</v>
      </c>
      <c r="H191" s="223">
        <f t="shared" si="62"/>
        <v>3382.8333333333335</v>
      </c>
      <c r="I191" s="223">
        <f t="shared" si="62"/>
        <v>718917.08333333337</v>
      </c>
      <c r="J191" s="241">
        <f t="shared" si="62"/>
        <v>248192.16666666666</v>
      </c>
      <c r="K191" s="241">
        <f t="shared" si="62"/>
        <v>0</v>
      </c>
      <c r="L191" s="241">
        <f t="shared" si="62"/>
        <v>36863.75</v>
      </c>
      <c r="M191" s="223">
        <f>M190</f>
        <v>603694.25</v>
      </c>
      <c r="N191" s="223">
        <f>N190</f>
        <v>679325.58333333337</v>
      </c>
      <c r="O191" s="223">
        <f t="shared" si="63"/>
        <v>376230.23603646451</v>
      </c>
      <c r="P191" s="262"/>
      <c r="Q191" s="262"/>
      <c r="R191" s="262"/>
      <c r="S191" s="262"/>
      <c r="T191" s="258"/>
      <c r="U191" s="239">
        <f t="shared" si="57"/>
        <v>3278680.5693697981</v>
      </c>
      <c r="V191" s="239">
        <f>N29-N17+O17</f>
        <v>898788.37706210557</v>
      </c>
      <c r="W191" s="239">
        <f t="shared" si="64"/>
        <v>3278680.5693697981</v>
      </c>
      <c r="X191" s="238">
        <f t="shared" si="65"/>
        <v>3329.6542977262493</v>
      </c>
      <c r="Y191" s="238">
        <f t="shared" si="66"/>
        <v>282.39779396632821</v>
      </c>
      <c r="Z191" s="237"/>
      <c r="AA191" s="173"/>
      <c r="AB191" s="173"/>
      <c r="AC191" s="173"/>
      <c r="AD191" s="173"/>
      <c r="AE191" s="173"/>
    </row>
    <row r="192" spans="1:31" x14ac:dyDescent="0.25">
      <c r="A192" s="244">
        <f t="shared" si="67"/>
        <v>2020</v>
      </c>
      <c r="B192" s="243" t="s">
        <v>314</v>
      </c>
      <c r="C192" s="223">
        <f t="shared" si="62"/>
        <v>0</v>
      </c>
      <c r="D192" s="242">
        <f t="shared" si="62"/>
        <v>0</v>
      </c>
      <c r="E192" s="223">
        <f t="shared" si="62"/>
        <v>0</v>
      </c>
      <c r="F192" s="223">
        <f t="shared" si="62"/>
        <v>331644.16666666669</v>
      </c>
      <c r="G192" s="223">
        <f t="shared" si="62"/>
        <v>280430.5</v>
      </c>
      <c r="H192" s="223">
        <f t="shared" si="62"/>
        <v>3382.8333333333335</v>
      </c>
      <c r="I192" s="223">
        <f t="shared" si="62"/>
        <v>718917.08333333337</v>
      </c>
      <c r="J192" s="241">
        <f t="shared" si="62"/>
        <v>248192.16666666666</v>
      </c>
      <c r="K192" s="241">
        <f t="shared" si="62"/>
        <v>0</v>
      </c>
      <c r="L192" s="241">
        <f t="shared" si="62"/>
        <v>36863.75</v>
      </c>
      <c r="M192" s="223">
        <f t="shared" si="62"/>
        <v>603694.25</v>
      </c>
      <c r="N192" s="223">
        <f t="shared" si="62"/>
        <v>679325.58333333337</v>
      </c>
      <c r="O192" s="223">
        <f t="shared" si="63"/>
        <v>501640.31471528602</v>
      </c>
      <c r="P192" s="262"/>
      <c r="Q192" s="262"/>
      <c r="R192" s="262"/>
      <c r="S192" s="262"/>
      <c r="T192" s="258"/>
      <c r="U192" s="239">
        <f t="shared" si="57"/>
        <v>3404090.6480486197</v>
      </c>
      <c r="V192" s="239">
        <f>N30-N18+O18</f>
        <v>971942.64163836301</v>
      </c>
      <c r="W192" s="239">
        <f t="shared" si="64"/>
        <v>3404090.6480486197</v>
      </c>
      <c r="X192" s="238">
        <f t="shared" si="65"/>
        <v>3422.8712103230782</v>
      </c>
      <c r="Y192" s="238">
        <f t="shared" si="66"/>
        <v>375.61470656315714</v>
      </c>
      <c r="Z192" s="237"/>
      <c r="AA192" s="173"/>
      <c r="AB192" s="173"/>
      <c r="AC192" s="173"/>
      <c r="AD192" s="173"/>
      <c r="AE192" s="173"/>
    </row>
    <row r="193" spans="1:31" x14ac:dyDescent="0.25">
      <c r="A193" s="244">
        <f t="shared" si="67"/>
        <v>2020</v>
      </c>
      <c r="B193" s="243" t="s">
        <v>313</v>
      </c>
      <c r="C193" s="223">
        <f t="shared" si="62"/>
        <v>0</v>
      </c>
      <c r="D193" s="242">
        <f t="shared" si="62"/>
        <v>0</v>
      </c>
      <c r="E193" s="223">
        <f t="shared" si="62"/>
        <v>0</v>
      </c>
      <c r="F193" s="223">
        <f t="shared" si="62"/>
        <v>331644.16666666669</v>
      </c>
      <c r="G193" s="223">
        <f t="shared" si="62"/>
        <v>280430.5</v>
      </c>
      <c r="H193" s="223">
        <f t="shared" si="62"/>
        <v>3382.8333333333335</v>
      </c>
      <c r="I193" s="223">
        <f t="shared" si="62"/>
        <v>718917.08333333337</v>
      </c>
      <c r="J193" s="241">
        <f t="shared" si="62"/>
        <v>248192.16666666666</v>
      </c>
      <c r="K193" s="241">
        <f t="shared" si="62"/>
        <v>0</v>
      </c>
      <c r="L193" s="241">
        <f t="shared" si="62"/>
        <v>36863.75</v>
      </c>
      <c r="M193" s="223">
        <f t="shared" si="62"/>
        <v>603694.25</v>
      </c>
      <c r="N193" s="223">
        <f t="shared" si="62"/>
        <v>679325.58333333337</v>
      </c>
      <c r="O193" s="223">
        <f t="shared" si="63"/>
        <v>627050.39339410746</v>
      </c>
      <c r="P193" s="262"/>
      <c r="Q193" s="262"/>
      <c r="R193" s="262"/>
      <c r="S193" s="262"/>
      <c r="T193" s="258"/>
      <c r="U193" s="239">
        <f t="shared" si="57"/>
        <v>3529500.726727441</v>
      </c>
      <c r="V193" s="239">
        <f>N31-N19+O19</f>
        <v>1045096.9062146203</v>
      </c>
      <c r="W193" s="239">
        <f t="shared" si="64"/>
        <v>3529500.726727441</v>
      </c>
      <c r="X193" s="238">
        <f t="shared" si="65"/>
        <v>3515.0818631444336</v>
      </c>
      <c r="Y193" s="238">
        <f t="shared" si="66"/>
        <v>467.82535938451247</v>
      </c>
      <c r="Z193" s="237"/>
      <c r="AA193" s="173"/>
      <c r="AB193" s="173"/>
      <c r="AC193" s="173"/>
      <c r="AD193" s="173"/>
      <c r="AE193" s="173"/>
    </row>
    <row r="194" spans="1:31" x14ac:dyDescent="0.25">
      <c r="A194" s="244">
        <f t="shared" si="67"/>
        <v>2020</v>
      </c>
      <c r="B194" s="243" t="s">
        <v>312</v>
      </c>
      <c r="C194" s="223">
        <f t="shared" si="62"/>
        <v>0</v>
      </c>
      <c r="D194" s="242">
        <f t="shared" si="62"/>
        <v>0</v>
      </c>
      <c r="E194" s="223">
        <f t="shared" si="62"/>
        <v>0</v>
      </c>
      <c r="F194" s="223">
        <f t="shared" si="62"/>
        <v>331644.16666666669</v>
      </c>
      <c r="G194" s="223">
        <f t="shared" si="62"/>
        <v>280430.5</v>
      </c>
      <c r="H194" s="223">
        <f t="shared" si="62"/>
        <v>3382.8333333333335</v>
      </c>
      <c r="I194" s="223">
        <f t="shared" si="62"/>
        <v>718917.08333333337</v>
      </c>
      <c r="J194" s="241">
        <f t="shared" si="62"/>
        <v>248192.16666666666</v>
      </c>
      <c r="K194" s="241">
        <f t="shared" si="62"/>
        <v>0</v>
      </c>
      <c r="L194" s="241">
        <f t="shared" si="62"/>
        <v>36863.75</v>
      </c>
      <c r="M194" s="223">
        <f t="shared" si="62"/>
        <v>603694.25</v>
      </c>
      <c r="N194" s="223">
        <f t="shared" si="62"/>
        <v>679325.58333333337</v>
      </c>
      <c r="O194" s="223">
        <f t="shared" si="63"/>
        <v>752460.47207292903</v>
      </c>
      <c r="P194" s="262"/>
      <c r="Q194" s="262"/>
      <c r="R194" s="262"/>
      <c r="S194" s="262"/>
      <c r="T194" s="258"/>
      <c r="U194" s="239">
        <f t="shared" si="57"/>
        <v>3654910.8054062626</v>
      </c>
      <c r="V194" s="239">
        <f>N32-N20+O20</f>
        <v>1118251.1707908777</v>
      </c>
      <c r="W194" s="239">
        <f t="shared" si="64"/>
        <v>3654910.8054062626</v>
      </c>
      <c r="X194" s="238">
        <f t="shared" si="65"/>
        <v>3606.2862561903148</v>
      </c>
      <c r="Y194" s="238">
        <f t="shared" si="66"/>
        <v>559.02975243039373</v>
      </c>
      <c r="Z194" s="237"/>
      <c r="AA194" s="173"/>
      <c r="AB194" s="173"/>
      <c r="AC194" s="173"/>
      <c r="AD194" s="173"/>
      <c r="AE194" s="173"/>
    </row>
    <row r="195" spans="1:31" x14ac:dyDescent="0.25">
      <c r="A195" s="244">
        <f t="shared" si="67"/>
        <v>2020</v>
      </c>
      <c r="B195" s="243" t="s">
        <v>311</v>
      </c>
      <c r="C195" s="223">
        <f t="shared" si="62"/>
        <v>0</v>
      </c>
      <c r="D195" s="242">
        <f t="shared" si="62"/>
        <v>0</v>
      </c>
      <c r="E195" s="223">
        <f t="shared" si="62"/>
        <v>0</v>
      </c>
      <c r="F195" s="223">
        <f t="shared" si="62"/>
        <v>331644.16666666669</v>
      </c>
      <c r="G195" s="223">
        <f t="shared" si="62"/>
        <v>280430.5</v>
      </c>
      <c r="H195" s="223">
        <f t="shared" si="62"/>
        <v>3382.8333333333335</v>
      </c>
      <c r="I195" s="223">
        <f t="shared" si="62"/>
        <v>718917.08333333337</v>
      </c>
      <c r="J195" s="241">
        <f t="shared" si="62"/>
        <v>248192.16666666666</v>
      </c>
      <c r="K195" s="241">
        <f t="shared" si="62"/>
        <v>0</v>
      </c>
      <c r="L195" s="241">
        <f t="shared" si="62"/>
        <v>36863.75</v>
      </c>
      <c r="M195" s="223">
        <f t="shared" si="62"/>
        <v>603694.25</v>
      </c>
      <c r="N195" s="223">
        <f t="shared" si="62"/>
        <v>679325.58333333337</v>
      </c>
      <c r="O195" s="223">
        <f t="shared" si="63"/>
        <v>877870.55075175059</v>
      </c>
      <c r="P195" s="262"/>
      <c r="Q195" s="262"/>
      <c r="R195" s="262"/>
      <c r="S195" s="262"/>
      <c r="T195" s="258"/>
      <c r="U195" s="239">
        <f t="shared" si="57"/>
        <v>3780320.8840850843</v>
      </c>
      <c r="V195" s="239">
        <f>N33-N21+O21</f>
        <v>1191405.4353671353</v>
      </c>
      <c r="W195" s="239">
        <f t="shared" si="64"/>
        <v>3780320.8840850843</v>
      </c>
      <c r="X195" s="238">
        <f t="shared" si="65"/>
        <v>3696.4843894607216</v>
      </c>
      <c r="Y195" s="238">
        <f t="shared" si="66"/>
        <v>649.22788570080047</v>
      </c>
      <c r="Z195" s="237"/>
      <c r="AA195" s="173"/>
      <c r="AB195" s="173"/>
      <c r="AC195" s="173"/>
      <c r="AD195" s="173"/>
      <c r="AE195" s="173"/>
    </row>
    <row r="196" spans="1:31" x14ac:dyDescent="0.25">
      <c r="A196" s="244">
        <f t="shared" si="67"/>
        <v>2020</v>
      </c>
      <c r="B196" s="243" t="s">
        <v>310</v>
      </c>
      <c r="C196" s="223">
        <f t="shared" si="62"/>
        <v>0</v>
      </c>
      <c r="D196" s="242">
        <f t="shared" si="62"/>
        <v>0</v>
      </c>
      <c r="E196" s="223">
        <f t="shared" si="62"/>
        <v>0</v>
      </c>
      <c r="F196" s="223">
        <f t="shared" si="62"/>
        <v>331644.16666666669</v>
      </c>
      <c r="G196" s="223">
        <f t="shared" si="62"/>
        <v>280430.5</v>
      </c>
      <c r="H196" s="223">
        <f t="shared" si="62"/>
        <v>3382.8333333333335</v>
      </c>
      <c r="I196" s="223">
        <f t="shared" si="62"/>
        <v>718917.08333333337</v>
      </c>
      <c r="J196" s="241">
        <f t="shared" si="62"/>
        <v>248192.16666666666</v>
      </c>
      <c r="K196" s="241">
        <f t="shared" si="62"/>
        <v>0</v>
      </c>
      <c r="L196" s="241">
        <f t="shared" si="62"/>
        <v>36863.75</v>
      </c>
      <c r="M196" s="223">
        <f t="shared" si="62"/>
        <v>603694.25</v>
      </c>
      <c r="N196" s="223">
        <f t="shared" si="62"/>
        <v>679325.58333333337</v>
      </c>
      <c r="O196" s="223">
        <f t="shared" si="63"/>
        <v>1003280.629430572</v>
      </c>
      <c r="P196" s="262"/>
      <c r="Q196" s="262"/>
      <c r="R196" s="262"/>
      <c r="S196" s="262"/>
      <c r="T196" s="258"/>
      <c r="U196" s="239">
        <f t="shared" si="57"/>
        <v>3905730.9627639055</v>
      </c>
      <c r="V196" s="239">
        <f>N34-N22+O22</f>
        <v>1264559.6999433925</v>
      </c>
      <c r="W196" s="239">
        <f t="shared" si="64"/>
        <v>3905730.9627639055</v>
      </c>
      <c r="X196" s="238">
        <f t="shared" si="65"/>
        <v>3785.6762629556556</v>
      </c>
      <c r="Y196" s="238">
        <f t="shared" si="66"/>
        <v>738.41975919573451</v>
      </c>
      <c r="Z196" s="237"/>
      <c r="AA196" s="173"/>
      <c r="AB196" s="173"/>
      <c r="AC196" s="173"/>
      <c r="AD196" s="173"/>
      <c r="AE196" s="173"/>
    </row>
    <row r="197" spans="1:31" x14ac:dyDescent="0.25">
      <c r="A197" s="244">
        <f t="shared" si="67"/>
        <v>2020</v>
      </c>
      <c r="B197" s="243" t="s">
        <v>309</v>
      </c>
      <c r="C197" s="223">
        <f t="shared" si="62"/>
        <v>0</v>
      </c>
      <c r="D197" s="242">
        <f t="shared" si="62"/>
        <v>0</v>
      </c>
      <c r="E197" s="223">
        <f t="shared" si="62"/>
        <v>0</v>
      </c>
      <c r="F197" s="223">
        <f t="shared" si="62"/>
        <v>331644.16666666669</v>
      </c>
      <c r="G197" s="223">
        <f t="shared" si="62"/>
        <v>280430.5</v>
      </c>
      <c r="H197" s="223">
        <f t="shared" si="62"/>
        <v>3382.8333333333335</v>
      </c>
      <c r="I197" s="223">
        <f t="shared" si="62"/>
        <v>718917.08333333337</v>
      </c>
      <c r="J197" s="241">
        <f t="shared" si="62"/>
        <v>248192.16666666666</v>
      </c>
      <c r="K197" s="241">
        <f t="shared" si="62"/>
        <v>0</v>
      </c>
      <c r="L197" s="241">
        <f t="shared" si="62"/>
        <v>36863.75</v>
      </c>
      <c r="M197" s="223">
        <f t="shared" si="62"/>
        <v>603694.25</v>
      </c>
      <c r="N197" s="223">
        <f t="shared" si="62"/>
        <v>679325.58333333337</v>
      </c>
      <c r="O197" s="223">
        <f t="shared" si="63"/>
        <v>1128690.7081093935</v>
      </c>
      <c r="P197" s="262"/>
      <c r="Q197" s="262"/>
      <c r="R197" s="262"/>
      <c r="S197" s="262"/>
      <c r="T197" s="258"/>
      <c r="U197" s="239">
        <f t="shared" si="57"/>
        <v>4031141.0414427267</v>
      </c>
      <c r="V197" s="239">
        <f>N35-N23+O23</f>
        <v>1337713.96451965</v>
      </c>
      <c r="W197" s="239">
        <f t="shared" si="64"/>
        <v>4031141.0414427267</v>
      </c>
      <c r="X197" s="238">
        <f t="shared" si="65"/>
        <v>3873.8618766751156</v>
      </c>
      <c r="Y197" s="238">
        <f t="shared" si="66"/>
        <v>826.60537291519449</v>
      </c>
      <c r="Z197" s="237"/>
      <c r="AA197" s="173"/>
      <c r="AB197" s="173"/>
      <c r="AC197" s="173"/>
      <c r="AD197" s="173"/>
      <c r="AE197" s="173"/>
    </row>
    <row r="198" spans="1:31" x14ac:dyDescent="0.25">
      <c r="A198" s="244">
        <f t="shared" si="67"/>
        <v>2020</v>
      </c>
      <c r="B198" s="243" t="s">
        <v>308</v>
      </c>
      <c r="C198" s="223">
        <f t="shared" si="62"/>
        <v>0</v>
      </c>
      <c r="D198" s="242">
        <f t="shared" si="62"/>
        <v>0</v>
      </c>
      <c r="E198" s="223">
        <f t="shared" si="62"/>
        <v>0</v>
      </c>
      <c r="F198" s="223">
        <f t="shared" si="62"/>
        <v>331644.16666666669</v>
      </c>
      <c r="G198" s="223">
        <f t="shared" si="62"/>
        <v>280430.5</v>
      </c>
      <c r="H198" s="223">
        <f t="shared" si="62"/>
        <v>3382.8333333333335</v>
      </c>
      <c r="I198" s="223">
        <f t="shared" si="62"/>
        <v>718917.08333333337</v>
      </c>
      <c r="J198" s="241">
        <f t="shared" si="62"/>
        <v>248192.16666666666</v>
      </c>
      <c r="K198" s="241">
        <f t="shared" si="62"/>
        <v>0</v>
      </c>
      <c r="L198" s="241">
        <f t="shared" si="62"/>
        <v>36863.75</v>
      </c>
      <c r="M198" s="223">
        <f t="shared" si="62"/>
        <v>603694.25</v>
      </c>
      <c r="N198" s="223">
        <f t="shared" si="62"/>
        <v>679325.58333333337</v>
      </c>
      <c r="O198" s="223">
        <f t="shared" si="63"/>
        <v>1254100.7867882149</v>
      </c>
      <c r="P198" s="262"/>
      <c r="Q198" s="262"/>
      <c r="R198" s="262"/>
      <c r="S198" s="262"/>
      <c r="T198" s="258"/>
      <c r="U198" s="239">
        <f t="shared" si="57"/>
        <v>4156551.1201215484</v>
      </c>
      <c r="V198" s="239">
        <f>N36-N24+O24</f>
        <v>1410868.2290959074</v>
      </c>
      <c r="W198" s="239">
        <f t="shared" si="64"/>
        <v>4156551.1201215484</v>
      </c>
      <c r="X198" s="238">
        <f t="shared" si="65"/>
        <v>3961.041230619101</v>
      </c>
      <c r="Y198" s="238">
        <f t="shared" si="66"/>
        <v>913.78472685917995</v>
      </c>
      <c r="Z198" s="237"/>
      <c r="AA198" s="173"/>
      <c r="AB198" s="173"/>
      <c r="AC198" s="173"/>
      <c r="AD198" s="173"/>
      <c r="AE198" s="173"/>
    </row>
    <row r="199" spans="1:31" x14ac:dyDescent="0.25">
      <c r="A199" s="244">
        <f t="shared" si="67"/>
        <v>2020</v>
      </c>
      <c r="B199" s="243" t="s">
        <v>307</v>
      </c>
      <c r="C199" s="223">
        <f t="shared" si="62"/>
        <v>0</v>
      </c>
      <c r="D199" s="242">
        <f t="shared" si="62"/>
        <v>0</v>
      </c>
      <c r="E199" s="223">
        <f t="shared" si="62"/>
        <v>0</v>
      </c>
      <c r="F199" s="223">
        <f t="shared" si="62"/>
        <v>331644.16666666669</v>
      </c>
      <c r="G199" s="223">
        <f t="shared" si="62"/>
        <v>280430.5</v>
      </c>
      <c r="H199" s="223">
        <f t="shared" si="62"/>
        <v>3382.8333333333335</v>
      </c>
      <c r="I199" s="223">
        <f t="shared" si="62"/>
        <v>718917.08333333337</v>
      </c>
      <c r="J199" s="241">
        <f t="shared" si="62"/>
        <v>248192.16666666666</v>
      </c>
      <c r="K199" s="241">
        <f t="shared" si="62"/>
        <v>0</v>
      </c>
      <c r="L199" s="241">
        <f t="shared" si="62"/>
        <v>36863.75</v>
      </c>
      <c r="M199" s="223">
        <f t="shared" si="62"/>
        <v>603694.25</v>
      </c>
      <c r="N199" s="223">
        <f t="shared" si="62"/>
        <v>679325.58333333337</v>
      </c>
      <c r="O199" s="223">
        <f t="shared" si="63"/>
        <v>1379510.8654670366</v>
      </c>
      <c r="P199" s="262"/>
      <c r="Q199" s="262"/>
      <c r="R199" s="262"/>
      <c r="S199" s="262"/>
      <c r="T199" s="258"/>
      <c r="U199" s="239">
        <f t="shared" si="57"/>
        <v>4281961.1988003701</v>
      </c>
      <c r="V199" s="239">
        <f>N37-N25+O25</f>
        <v>1484022.4936721649</v>
      </c>
      <c r="W199" s="239">
        <f t="shared" si="64"/>
        <v>4281961.1988003692</v>
      </c>
      <c r="X199" s="238">
        <f t="shared" si="65"/>
        <v>4047.2143247876129</v>
      </c>
      <c r="Y199" s="238">
        <f t="shared" si="66"/>
        <v>999.95782102769181</v>
      </c>
      <c r="Z199" s="237"/>
      <c r="AA199" s="173"/>
      <c r="AB199" s="173"/>
      <c r="AC199" s="173"/>
      <c r="AD199" s="173"/>
      <c r="AE199" s="173"/>
    </row>
    <row r="200" spans="1:31" x14ac:dyDescent="0.25">
      <c r="A200" s="235">
        <f t="shared" si="67"/>
        <v>2020</v>
      </c>
      <c r="B200" s="234" t="s">
        <v>306</v>
      </c>
      <c r="C200" s="178">
        <f t="shared" si="62"/>
        <v>0</v>
      </c>
      <c r="D200" s="177">
        <f t="shared" si="62"/>
        <v>0</v>
      </c>
      <c r="E200" s="178">
        <f t="shared" si="62"/>
        <v>0</v>
      </c>
      <c r="F200" s="178">
        <f t="shared" si="62"/>
        <v>331644.16666666669</v>
      </c>
      <c r="G200" s="178">
        <f t="shared" si="62"/>
        <v>280430.5</v>
      </c>
      <c r="H200" s="178">
        <f t="shared" si="62"/>
        <v>3382.8333333333335</v>
      </c>
      <c r="I200" s="178">
        <f t="shared" si="62"/>
        <v>718917.08333333337</v>
      </c>
      <c r="J200" s="233">
        <f t="shared" si="62"/>
        <v>248192.16666666666</v>
      </c>
      <c r="K200" s="233">
        <f t="shared" si="62"/>
        <v>0</v>
      </c>
      <c r="L200" s="233">
        <f t="shared" si="62"/>
        <v>36863.75</v>
      </c>
      <c r="M200" s="178">
        <f t="shared" si="62"/>
        <v>603694.25</v>
      </c>
      <c r="N200" s="178">
        <f t="shared" si="62"/>
        <v>679325.58333333337</v>
      </c>
      <c r="O200" s="178">
        <f t="shared" si="63"/>
        <v>1504920.9441458581</v>
      </c>
      <c r="P200" s="261"/>
      <c r="Q200" s="261"/>
      <c r="R200" s="261"/>
      <c r="S200" s="261"/>
      <c r="T200" s="257"/>
      <c r="U200" s="231">
        <f t="shared" si="57"/>
        <v>4407371.2774791913</v>
      </c>
      <c r="V200" s="231">
        <f>N38-N26+O26</f>
        <v>1557176.7582484223</v>
      </c>
      <c r="W200" s="231">
        <f t="shared" si="64"/>
        <v>4407371.2774791922</v>
      </c>
      <c r="X200" s="232">
        <f t="shared" si="65"/>
        <v>4132.3811591806516</v>
      </c>
      <c r="Y200" s="232">
        <f t="shared" si="66"/>
        <v>1085.1246554207305</v>
      </c>
      <c r="Z200" s="231">
        <f>SUM(Y189:Y200)</f>
        <v>7179.1076445039962</v>
      </c>
      <c r="AA200" s="173"/>
      <c r="AB200" s="173"/>
      <c r="AC200" s="173"/>
      <c r="AD200" s="173"/>
      <c r="AE200" s="173"/>
    </row>
    <row r="201" spans="1:31" x14ac:dyDescent="0.25">
      <c r="A201" s="256">
        <f>A200+1</f>
        <v>2021</v>
      </c>
      <c r="B201" s="255" t="s">
        <v>317</v>
      </c>
      <c r="C201" s="252">
        <f t="shared" si="62"/>
        <v>0</v>
      </c>
      <c r="D201" s="254">
        <f t="shared" si="62"/>
        <v>0</v>
      </c>
      <c r="E201" s="252">
        <f t="shared" si="62"/>
        <v>0</v>
      </c>
      <c r="F201" s="252">
        <f t="shared" si="62"/>
        <v>331644.16666666669</v>
      </c>
      <c r="G201" s="252">
        <f t="shared" si="62"/>
        <v>280430.5</v>
      </c>
      <c r="H201" s="252">
        <f t="shared" si="62"/>
        <v>3382.8333333333335</v>
      </c>
      <c r="I201" s="252">
        <f t="shared" si="62"/>
        <v>718917.08333333337</v>
      </c>
      <c r="J201" s="253">
        <f t="shared" si="62"/>
        <v>248192.16666666666</v>
      </c>
      <c r="K201" s="253">
        <f t="shared" si="62"/>
        <v>0</v>
      </c>
      <c r="L201" s="253">
        <f t="shared" si="62"/>
        <v>36863.75</v>
      </c>
      <c r="M201" s="252">
        <f t="shared" si="62"/>
        <v>603694.25</v>
      </c>
      <c r="N201" s="252">
        <f t="shared" si="62"/>
        <v>679325.58333333337</v>
      </c>
      <c r="O201" s="252">
        <f t="shared" si="63"/>
        <v>1630331.0228246795</v>
      </c>
      <c r="P201" s="252">
        <f t="shared" ref="P201:P213" si="68">+P15</f>
        <v>28105.579491191504</v>
      </c>
      <c r="Q201" s="263"/>
      <c r="R201" s="263"/>
      <c r="S201" s="263"/>
      <c r="T201" s="260"/>
      <c r="U201" s="249">
        <f t="shared" si="57"/>
        <v>4560886.9356492041</v>
      </c>
      <c r="V201" s="249">
        <f>O27-O15+P15</f>
        <v>1533026.5236370496</v>
      </c>
      <c r="W201" s="249">
        <f t="shared" si="64"/>
        <v>4560886.9356492041</v>
      </c>
      <c r="X201" s="248">
        <f t="shared" si="65"/>
        <v>4216.5417337982162</v>
      </c>
      <c r="Y201" s="248">
        <f t="shared" si="66"/>
        <v>1169.2852300382951</v>
      </c>
      <c r="Z201" s="247"/>
      <c r="AA201" s="173"/>
      <c r="AB201" s="173"/>
      <c r="AC201" s="173"/>
      <c r="AD201" s="173"/>
      <c r="AE201" s="173"/>
    </row>
    <row r="202" spans="1:31" x14ac:dyDescent="0.25">
      <c r="A202" s="244">
        <f>A201</f>
        <v>2021</v>
      </c>
      <c r="B202" s="243" t="s">
        <v>316</v>
      </c>
      <c r="C202" s="223">
        <f t="shared" si="62"/>
        <v>0</v>
      </c>
      <c r="D202" s="242">
        <f t="shared" si="62"/>
        <v>0</v>
      </c>
      <c r="E202" s="223">
        <f t="shared" si="62"/>
        <v>0</v>
      </c>
      <c r="F202" s="223">
        <f t="shared" si="62"/>
        <v>331644.16666666669</v>
      </c>
      <c r="G202" s="223">
        <f t="shared" si="62"/>
        <v>280430.5</v>
      </c>
      <c r="H202" s="223">
        <f t="shared" si="62"/>
        <v>3382.8333333333335</v>
      </c>
      <c r="I202" s="223">
        <f t="shared" si="62"/>
        <v>718917.08333333337</v>
      </c>
      <c r="J202" s="241">
        <f t="shared" si="62"/>
        <v>248192.16666666666</v>
      </c>
      <c r="K202" s="241">
        <f t="shared" si="62"/>
        <v>0</v>
      </c>
      <c r="L202" s="241">
        <f t="shared" si="62"/>
        <v>36863.75</v>
      </c>
      <c r="M202" s="223">
        <f t="shared" si="62"/>
        <v>603694.25</v>
      </c>
      <c r="N202" s="223">
        <f t="shared" si="62"/>
        <v>679325.58333333337</v>
      </c>
      <c r="O202" s="259">
        <f>+O$27</f>
        <v>1630331.0228246795</v>
      </c>
      <c r="P202" s="223">
        <f t="shared" si="68"/>
        <v>56211.158982383007</v>
      </c>
      <c r="Q202" s="262"/>
      <c r="R202" s="262"/>
      <c r="S202" s="262"/>
      <c r="T202" s="258"/>
      <c r="U202" s="239">
        <f t="shared" si="57"/>
        <v>4588992.5151403956</v>
      </c>
      <c r="V202" s="239">
        <f>O28-O16+P16</f>
        <v>1435722.0244494197</v>
      </c>
      <c r="W202" s="239">
        <f t="shared" si="64"/>
        <v>4588992.5151403956</v>
      </c>
      <c r="X202" s="238">
        <f t="shared" si="65"/>
        <v>4295.641694507488</v>
      </c>
      <c r="Y202" s="238">
        <f t="shared" si="66"/>
        <v>1248.3851907475669</v>
      </c>
      <c r="Z202" s="237"/>
      <c r="AA202" s="173"/>
      <c r="AB202" s="173"/>
      <c r="AC202" s="173"/>
      <c r="AD202" s="173"/>
      <c r="AE202" s="173"/>
    </row>
    <row r="203" spans="1:31" x14ac:dyDescent="0.25">
      <c r="A203" s="244">
        <f t="shared" ref="A203:A212" si="69">A202</f>
        <v>2021</v>
      </c>
      <c r="B203" s="243" t="s">
        <v>315</v>
      </c>
      <c r="C203" s="223">
        <f t="shared" ref="C203:P218" si="70">C202</f>
        <v>0</v>
      </c>
      <c r="D203" s="242">
        <f t="shared" si="70"/>
        <v>0</v>
      </c>
      <c r="E203" s="223">
        <f t="shared" si="70"/>
        <v>0</v>
      </c>
      <c r="F203" s="223">
        <f t="shared" si="70"/>
        <v>331644.16666666669</v>
      </c>
      <c r="G203" s="223">
        <f t="shared" si="70"/>
        <v>280430.5</v>
      </c>
      <c r="H203" s="223">
        <f t="shared" si="70"/>
        <v>3382.8333333333335</v>
      </c>
      <c r="I203" s="223">
        <f t="shared" si="70"/>
        <v>718917.08333333337</v>
      </c>
      <c r="J203" s="241">
        <f t="shared" si="70"/>
        <v>248192.16666666666</v>
      </c>
      <c r="K203" s="241">
        <f t="shared" si="70"/>
        <v>0</v>
      </c>
      <c r="L203" s="241">
        <f t="shared" si="70"/>
        <v>36863.75</v>
      </c>
      <c r="M203" s="223">
        <f t="shared" si="70"/>
        <v>603694.25</v>
      </c>
      <c r="N203" s="223">
        <f t="shared" si="70"/>
        <v>679325.58333333337</v>
      </c>
      <c r="O203" s="223">
        <f>O202</f>
        <v>1630331.0228246795</v>
      </c>
      <c r="P203" s="223">
        <f t="shared" si="68"/>
        <v>84316.738473574515</v>
      </c>
      <c r="Q203" s="262"/>
      <c r="R203" s="262"/>
      <c r="S203" s="262"/>
      <c r="T203" s="258"/>
      <c r="U203" s="239">
        <f t="shared" si="57"/>
        <v>4617098.0946315872</v>
      </c>
      <c r="V203" s="239">
        <f>O29-O17+P17</f>
        <v>1338417.5252617896</v>
      </c>
      <c r="W203" s="239">
        <f t="shared" si="64"/>
        <v>4617098.0946315881</v>
      </c>
      <c r="X203" s="238">
        <f t="shared" si="65"/>
        <v>4370.6873010839417</v>
      </c>
      <c r="Y203" s="238">
        <f t="shared" si="66"/>
        <v>1323.4307973240207</v>
      </c>
      <c r="Z203" s="237"/>
      <c r="AA203" s="173"/>
      <c r="AB203" s="173"/>
      <c r="AC203" s="173"/>
      <c r="AD203" s="173"/>
      <c r="AE203" s="173"/>
    </row>
    <row r="204" spans="1:31" x14ac:dyDescent="0.25">
      <c r="A204" s="244">
        <f t="shared" si="69"/>
        <v>2021</v>
      </c>
      <c r="B204" s="243" t="s">
        <v>314</v>
      </c>
      <c r="C204" s="223">
        <f t="shared" si="70"/>
        <v>0</v>
      </c>
      <c r="D204" s="242">
        <f t="shared" si="70"/>
        <v>0</v>
      </c>
      <c r="E204" s="223">
        <f t="shared" si="70"/>
        <v>0</v>
      </c>
      <c r="F204" s="223">
        <f t="shared" si="70"/>
        <v>331644.16666666669</v>
      </c>
      <c r="G204" s="223">
        <f t="shared" si="70"/>
        <v>280430.5</v>
      </c>
      <c r="H204" s="223">
        <f t="shared" si="70"/>
        <v>3382.8333333333335</v>
      </c>
      <c r="I204" s="223">
        <f t="shared" si="70"/>
        <v>718917.08333333337</v>
      </c>
      <c r="J204" s="241">
        <f t="shared" si="70"/>
        <v>248192.16666666666</v>
      </c>
      <c r="K204" s="241">
        <f t="shared" si="70"/>
        <v>0</v>
      </c>
      <c r="L204" s="241">
        <f t="shared" si="70"/>
        <v>36863.75</v>
      </c>
      <c r="M204" s="223">
        <f t="shared" si="70"/>
        <v>603694.25</v>
      </c>
      <c r="N204" s="223">
        <f t="shared" si="70"/>
        <v>679325.58333333337</v>
      </c>
      <c r="O204" s="223">
        <f t="shared" si="70"/>
        <v>1630331.0228246795</v>
      </c>
      <c r="P204" s="223">
        <f t="shared" si="68"/>
        <v>112422.31796476601</v>
      </c>
      <c r="Q204" s="262"/>
      <c r="R204" s="262"/>
      <c r="S204" s="262"/>
      <c r="T204" s="258"/>
      <c r="U204" s="239">
        <f t="shared" si="57"/>
        <v>4645203.6741227787</v>
      </c>
      <c r="V204" s="239">
        <f>O30-O18+P18</f>
        <v>1241113.0260741594</v>
      </c>
      <c r="W204" s="239">
        <f t="shared" si="64"/>
        <v>4645203.6741227787</v>
      </c>
      <c r="X204" s="238">
        <f t="shared" si="65"/>
        <v>4441.6785535275794</v>
      </c>
      <c r="Y204" s="238">
        <f t="shared" si="66"/>
        <v>1394.4220497676583</v>
      </c>
      <c r="Z204" s="237"/>
      <c r="AA204" s="173"/>
      <c r="AB204" s="173"/>
      <c r="AC204" s="173"/>
      <c r="AD204" s="173"/>
      <c r="AE204" s="173"/>
    </row>
    <row r="205" spans="1:31" x14ac:dyDescent="0.25">
      <c r="A205" s="244">
        <f t="shared" si="69"/>
        <v>2021</v>
      </c>
      <c r="B205" s="243" t="s">
        <v>313</v>
      </c>
      <c r="C205" s="223">
        <f t="shared" si="70"/>
        <v>0</v>
      </c>
      <c r="D205" s="242">
        <f t="shared" si="70"/>
        <v>0</v>
      </c>
      <c r="E205" s="223">
        <f t="shared" si="70"/>
        <v>0</v>
      </c>
      <c r="F205" s="223">
        <f t="shared" si="70"/>
        <v>331644.16666666669</v>
      </c>
      <c r="G205" s="223">
        <f t="shared" si="70"/>
        <v>280430.5</v>
      </c>
      <c r="H205" s="223">
        <f t="shared" si="70"/>
        <v>3382.8333333333335</v>
      </c>
      <c r="I205" s="223">
        <f t="shared" si="70"/>
        <v>718917.08333333337</v>
      </c>
      <c r="J205" s="241">
        <f t="shared" si="70"/>
        <v>248192.16666666666</v>
      </c>
      <c r="K205" s="241">
        <f t="shared" si="70"/>
        <v>0</v>
      </c>
      <c r="L205" s="241">
        <f t="shared" si="70"/>
        <v>36863.75</v>
      </c>
      <c r="M205" s="223">
        <f t="shared" si="70"/>
        <v>603694.25</v>
      </c>
      <c r="N205" s="223">
        <f t="shared" si="70"/>
        <v>679325.58333333337</v>
      </c>
      <c r="O205" s="223">
        <f t="shared" si="70"/>
        <v>1630331.0228246795</v>
      </c>
      <c r="P205" s="223">
        <f t="shared" si="68"/>
        <v>140527.89745595751</v>
      </c>
      <c r="Q205" s="262"/>
      <c r="R205" s="262"/>
      <c r="S205" s="262"/>
      <c r="T205" s="258"/>
      <c r="U205" s="239">
        <f t="shared" si="57"/>
        <v>4673309.2536139702</v>
      </c>
      <c r="V205" s="239">
        <f>O31-O19+P19</f>
        <v>1143808.5268865295</v>
      </c>
      <c r="W205" s="239">
        <f t="shared" si="64"/>
        <v>4673309.2536139702</v>
      </c>
      <c r="X205" s="238">
        <f t="shared" si="65"/>
        <v>4508.6154518383973</v>
      </c>
      <c r="Y205" s="238">
        <f t="shared" si="66"/>
        <v>1461.3589480784763</v>
      </c>
      <c r="Z205" s="237"/>
      <c r="AA205" s="173"/>
      <c r="AB205" s="173"/>
      <c r="AC205" s="173"/>
      <c r="AD205" s="173"/>
      <c r="AE205" s="173"/>
    </row>
    <row r="206" spans="1:31" x14ac:dyDescent="0.25">
      <c r="A206" s="244">
        <f t="shared" si="69"/>
        <v>2021</v>
      </c>
      <c r="B206" s="243" t="s">
        <v>312</v>
      </c>
      <c r="C206" s="223">
        <f t="shared" si="70"/>
        <v>0</v>
      </c>
      <c r="D206" s="242">
        <f t="shared" si="70"/>
        <v>0</v>
      </c>
      <c r="E206" s="223">
        <f t="shared" si="70"/>
        <v>0</v>
      </c>
      <c r="F206" s="223">
        <f t="shared" si="70"/>
        <v>331644.16666666669</v>
      </c>
      <c r="G206" s="223">
        <f t="shared" si="70"/>
        <v>280430.5</v>
      </c>
      <c r="H206" s="223">
        <f t="shared" si="70"/>
        <v>3382.8333333333335</v>
      </c>
      <c r="I206" s="223">
        <f t="shared" si="70"/>
        <v>718917.08333333337</v>
      </c>
      <c r="J206" s="241">
        <f t="shared" si="70"/>
        <v>248192.16666666666</v>
      </c>
      <c r="K206" s="241">
        <f t="shared" si="70"/>
        <v>0</v>
      </c>
      <c r="L206" s="241">
        <f t="shared" si="70"/>
        <v>36863.75</v>
      </c>
      <c r="M206" s="223">
        <f t="shared" si="70"/>
        <v>603694.25</v>
      </c>
      <c r="N206" s="223">
        <f t="shared" si="70"/>
        <v>679325.58333333337</v>
      </c>
      <c r="O206" s="223">
        <f t="shared" si="70"/>
        <v>1630331.0228246795</v>
      </c>
      <c r="P206" s="223">
        <f t="shared" si="68"/>
        <v>168633.47694714903</v>
      </c>
      <c r="Q206" s="262"/>
      <c r="R206" s="262"/>
      <c r="S206" s="262"/>
      <c r="T206" s="258"/>
      <c r="U206" s="239">
        <f t="shared" si="57"/>
        <v>4701414.8331051618</v>
      </c>
      <c r="V206" s="239">
        <f>O32-O20+P20</f>
        <v>1046504.0276988995</v>
      </c>
      <c r="W206" s="239">
        <f t="shared" si="64"/>
        <v>4701414.8331051618</v>
      </c>
      <c r="X206" s="238">
        <f t="shared" si="65"/>
        <v>4571.4979960163992</v>
      </c>
      <c r="Y206" s="238">
        <f t="shared" si="66"/>
        <v>1524.2414922564781</v>
      </c>
      <c r="Z206" s="237"/>
      <c r="AA206" s="173"/>
      <c r="AB206" s="173"/>
      <c r="AC206" s="173"/>
      <c r="AD206" s="173"/>
      <c r="AE206" s="173"/>
    </row>
    <row r="207" spans="1:31" x14ac:dyDescent="0.25">
      <c r="A207" s="244">
        <f t="shared" si="69"/>
        <v>2021</v>
      </c>
      <c r="B207" s="243" t="s">
        <v>311</v>
      </c>
      <c r="C207" s="223">
        <f t="shared" si="70"/>
        <v>0</v>
      </c>
      <c r="D207" s="242">
        <f t="shared" si="70"/>
        <v>0</v>
      </c>
      <c r="E207" s="223">
        <f t="shared" si="70"/>
        <v>0</v>
      </c>
      <c r="F207" s="223">
        <f t="shared" si="70"/>
        <v>331644.16666666669</v>
      </c>
      <c r="G207" s="223">
        <f t="shared" si="70"/>
        <v>280430.5</v>
      </c>
      <c r="H207" s="223">
        <f t="shared" si="70"/>
        <v>3382.8333333333335</v>
      </c>
      <c r="I207" s="223">
        <f t="shared" si="70"/>
        <v>718917.08333333337</v>
      </c>
      <c r="J207" s="241">
        <f t="shared" si="70"/>
        <v>248192.16666666666</v>
      </c>
      <c r="K207" s="241">
        <f t="shared" si="70"/>
        <v>0</v>
      </c>
      <c r="L207" s="241">
        <f t="shared" si="70"/>
        <v>36863.75</v>
      </c>
      <c r="M207" s="223">
        <f t="shared" si="70"/>
        <v>603694.25</v>
      </c>
      <c r="N207" s="223">
        <f t="shared" si="70"/>
        <v>679325.58333333337</v>
      </c>
      <c r="O207" s="223">
        <f t="shared" si="70"/>
        <v>1630331.0228246795</v>
      </c>
      <c r="P207" s="223">
        <f t="shared" si="68"/>
        <v>196739.05643834051</v>
      </c>
      <c r="Q207" s="262"/>
      <c r="R207" s="262"/>
      <c r="S207" s="262"/>
      <c r="T207" s="258"/>
      <c r="U207" s="239">
        <f t="shared" si="57"/>
        <v>4729520.4125963533</v>
      </c>
      <c r="V207" s="239">
        <f>O33-O21+P21</f>
        <v>949199.52851126948</v>
      </c>
      <c r="W207" s="239">
        <f t="shared" si="64"/>
        <v>4729520.4125963543</v>
      </c>
      <c r="X207" s="238">
        <f t="shared" si="65"/>
        <v>4630.3261860615803</v>
      </c>
      <c r="Y207" s="238">
        <f t="shared" si="66"/>
        <v>1583.0696823016592</v>
      </c>
      <c r="Z207" s="237"/>
      <c r="AA207" s="173"/>
      <c r="AB207" s="173"/>
      <c r="AC207" s="173"/>
      <c r="AD207" s="173"/>
      <c r="AE207" s="173"/>
    </row>
    <row r="208" spans="1:31" x14ac:dyDescent="0.25">
      <c r="A208" s="244">
        <f t="shared" si="69"/>
        <v>2021</v>
      </c>
      <c r="B208" s="243" t="s">
        <v>310</v>
      </c>
      <c r="C208" s="223">
        <f t="shared" si="70"/>
        <v>0</v>
      </c>
      <c r="D208" s="242">
        <f t="shared" si="70"/>
        <v>0</v>
      </c>
      <c r="E208" s="223">
        <f t="shared" si="70"/>
        <v>0</v>
      </c>
      <c r="F208" s="223">
        <f t="shared" si="70"/>
        <v>331644.16666666669</v>
      </c>
      <c r="G208" s="223">
        <f t="shared" si="70"/>
        <v>280430.5</v>
      </c>
      <c r="H208" s="223">
        <f t="shared" si="70"/>
        <v>3382.8333333333335</v>
      </c>
      <c r="I208" s="223">
        <f t="shared" si="70"/>
        <v>718917.08333333337</v>
      </c>
      <c r="J208" s="241">
        <f t="shared" si="70"/>
        <v>248192.16666666666</v>
      </c>
      <c r="K208" s="241">
        <f t="shared" si="70"/>
        <v>0</v>
      </c>
      <c r="L208" s="241">
        <f t="shared" si="70"/>
        <v>36863.75</v>
      </c>
      <c r="M208" s="223">
        <f t="shared" si="70"/>
        <v>603694.25</v>
      </c>
      <c r="N208" s="223">
        <f t="shared" si="70"/>
        <v>679325.58333333337</v>
      </c>
      <c r="O208" s="223">
        <f t="shared" si="70"/>
        <v>1630331.0228246795</v>
      </c>
      <c r="P208" s="223">
        <f t="shared" si="68"/>
        <v>224844.63592953203</v>
      </c>
      <c r="Q208" s="262"/>
      <c r="R208" s="262"/>
      <c r="S208" s="262"/>
      <c r="T208" s="258"/>
      <c r="U208" s="239">
        <f t="shared" si="57"/>
        <v>4757625.9920875449</v>
      </c>
      <c r="V208" s="239">
        <f>O34-O22+P22</f>
        <v>851895.02932363946</v>
      </c>
      <c r="W208" s="239">
        <f t="shared" si="64"/>
        <v>4757625.9920875449</v>
      </c>
      <c r="X208" s="238">
        <f t="shared" si="65"/>
        <v>4685.1000219739462</v>
      </c>
      <c r="Y208" s="238">
        <f t="shared" si="66"/>
        <v>1637.8435182140252</v>
      </c>
      <c r="Z208" s="237"/>
      <c r="AA208" s="173"/>
      <c r="AB208" s="173"/>
      <c r="AC208" s="173"/>
      <c r="AD208" s="173"/>
      <c r="AE208" s="173"/>
    </row>
    <row r="209" spans="1:31" x14ac:dyDescent="0.25">
      <c r="A209" s="244">
        <f t="shared" si="69"/>
        <v>2021</v>
      </c>
      <c r="B209" s="243" t="s">
        <v>309</v>
      </c>
      <c r="C209" s="223">
        <f t="shared" si="70"/>
        <v>0</v>
      </c>
      <c r="D209" s="242">
        <f t="shared" si="70"/>
        <v>0</v>
      </c>
      <c r="E209" s="223">
        <f t="shared" si="70"/>
        <v>0</v>
      </c>
      <c r="F209" s="223">
        <f t="shared" si="70"/>
        <v>331644.16666666669</v>
      </c>
      <c r="G209" s="223">
        <f t="shared" si="70"/>
        <v>280430.5</v>
      </c>
      <c r="H209" s="223">
        <f t="shared" si="70"/>
        <v>3382.8333333333335</v>
      </c>
      <c r="I209" s="223">
        <f t="shared" si="70"/>
        <v>718917.08333333337</v>
      </c>
      <c r="J209" s="241">
        <f t="shared" si="70"/>
        <v>248192.16666666666</v>
      </c>
      <c r="K209" s="241">
        <f t="shared" si="70"/>
        <v>0</v>
      </c>
      <c r="L209" s="241">
        <f t="shared" si="70"/>
        <v>36863.75</v>
      </c>
      <c r="M209" s="223">
        <f t="shared" si="70"/>
        <v>603694.25</v>
      </c>
      <c r="N209" s="223">
        <f t="shared" si="70"/>
        <v>679325.58333333337</v>
      </c>
      <c r="O209" s="223">
        <f t="shared" si="70"/>
        <v>1630331.0228246795</v>
      </c>
      <c r="P209" s="223">
        <f t="shared" si="68"/>
        <v>252950.21542072354</v>
      </c>
      <c r="Q209" s="262"/>
      <c r="R209" s="262"/>
      <c r="S209" s="262"/>
      <c r="T209" s="258"/>
      <c r="U209" s="239">
        <f t="shared" si="57"/>
        <v>4785731.5715787364</v>
      </c>
      <c r="V209" s="239">
        <f>O35-O23+P23</f>
        <v>754590.53013600956</v>
      </c>
      <c r="W209" s="239">
        <f t="shared" si="64"/>
        <v>4785731.5715787364</v>
      </c>
      <c r="X209" s="238">
        <f t="shared" si="65"/>
        <v>4735.8195037534933</v>
      </c>
      <c r="Y209" s="238">
        <f t="shared" si="66"/>
        <v>1688.5629999935722</v>
      </c>
      <c r="Z209" s="237"/>
      <c r="AA209" s="173"/>
      <c r="AB209" s="173"/>
      <c r="AC209" s="173"/>
      <c r="AD209" s="173"/>
      <c r="AE209" s="173"/>
    </row>
    <row r="210" spans="1:31" x14ac:dyDescent="0.25">
      <c r="A210" s="244">
        <f t="shared" si="69"/>
        <v>2021</v>
      </c>
      <c r="B210" s="243" t="s">
        <v>308</v>
      </c>
      <c r="C210" s="223">
        <f t="shared" si="70"/>
        <v>0</v>
      </c>
      <c r="D210" s="242">
        <f t="shared" si="70"/>
        <v>0</v>
      </c>
      <c r="E210" s="223">
        <f t="shared" si="70"/>
        <v>0</v>
      </c>
      <c r="F210" s="223">
        <f t="shared" si="70"/>
        <v>331644.16666666669</v>
      </c>
      <c r="G210" s="223">
        <f t="shared" si="70"/>
        <v>280430.5</v>
      </c>
      <c r="H210" s="223">
        <f t="shared" si="70"/>
        <v>3382.8333333333335</v>
      </c>
      <c r="I210" s="223">
        <f t="shared" si="70"/>
        <v>718917.08333333337</v>
      </c>
      <c r="J210" s="241">
        <f t="shared" si="70"/>
        <v>248192.16666666666</v>
      </c>
      <c r="K210" s="241">
        <f t="shared" si="70"/>
        <v>0</v>
      </c>
      <c r="L210" s="241">
        <f t="shared" si="70"/>
        <v>36863.75</v>
      </c>
      <c r="M210" s="223">
        <f t="shared" si="70"/>
        <v>603694.25</v>
      </c>
      <c r="N210" s="223">
        <f t="shared" si="70"/>
        <v>679325.58333333337</v>
      </c>
      <c r="O210" s="223">
        <f t="shared" si="70"/>
        <v>1630331.0228246795</v>
      </c>
      <c r="P210" s="223">
        <f t="shared" si="68"/>
        <v>281055.79491191503</v>
      </c>
      <c r="Q210" s="262"/>
      <c r="R210" s="262"/>
      <c r="S210" s="262"/>
      <c r="T210" s="258"/>
      <c r="U210" s="239">
        <f t="shared" si="57"/>
        <v>4813837.151069928</v>
      </c>
      <c r="V210" s="239">
        <f>O36-O24+P24</f>
        <v>657286.03094837954</v>
      </c>
      <c r="W210" s="239">
        <f t="shared" si="64"/>
        <v>4813837.151069928</v>
      </c>
      <c r="X210" s="238">
        <f t="shared" si="65"/>
        <v>4782.4846314002216</v>
      </c>
      <c r="Y210" s="238">
        <f t="shared" si="66"/>
        <v>1735.2281276403005</v>
      </c>
      <c r="Z210" s="237"/>
      <c r="AA210" s="173"/>
      <c r="AB210" s="173"/>
      <c r="AC210" s="173"/>
      <c r="AD210" s="173"/>
      <c r="AE210" s="173"/>
    </row>
    <row r="211" spans="1:31" x14ac:dyDescent="0.25">
      <c r="A211" s="244">
        <f t="shared" si="69"/>
        <v>2021</v>
      </c>
      <c r="B211" s="243" t="s">
        <v>307</v>
      </c>
      <c r="C211" s="223">
        <f t="shared" si="70"/>
        <v>0</v>
      </c>
      <c r="D211" s="242">
        <f t="shared" si="70"/>
        <v>0</v>
      </c>
      <c r="E211" s="223">
        <f t="shared" si="70"/>
        <v>0</v>
      </c>
      <c r="F211" s="223">
        <f t="shared" si="70"/>
        <v>331644.16666666669</v>
      </c>
      <c r="G211" s="223">
        <f t="shared" si="70"/>
        <v>280430.5</v>
      </c>
      <c r="H211" s="223">
        <f t="shared" si="70"/>
        <v>3382.8333333333335</v>
      </c>
      <c r="I211" s="223">
        <f t="shared" si="70"/>
        <v>718917.08333333337</v>
      </c>
      <c r="J211" s="241">
        <f t="shared" si="70"/>
        <v>248192.16666666666</v>
      </c>
      <c r="K211" s="241">
        <f t="shared" si="70"/>
        <v>0</v>
      </c>
      <c r="L211" s="241">
        <f t="shared" si="70"/>
        <v>36863.75</v>
      </c>
      <c r="M211" s="223">
        <f t="shared" si="70"/>
        <v>603694.25</v>
      </c>
      <c r="N211" s="223">
        <f t="shared" si="70"/>
        <v>679325.58333333337</v>
      </c>
      <c r="O211" s="223">
        <f t="shared" si="70"/>
        <v>1630331.0228246795</v>
      </c>
      <c r="P211" s="223">
        <f t="shared" si="68"/>
        <v>309161.37440310651</v>
      </c>
      <c r="Q211" s="262"/>
      <c r="R211" s="262"/>
      <c r="S211" s="262"/>
      <c r="T211" s="258"/>
      <c r="U211" s="239">
        <f t="shared" si="57"/>
        <v>4841942.7305611186</v>
      </c>
      <c r="V211" s="239">
        <f>O37-O25+P25</f>
        <v>559981.53176074941</v>
      </c>
      <c r="W211" s="239">
        <f t="shared" si="64"/>
        <v>4841942.7305611186</v>
      </c>
      <c r="X211" s="238">
        <f t="shared" si="65"/>
        <v>4825.0954049141328</v>
      </c>
      <c r="Y211" s="238">
        <f t="shared" si="66"/>
        <v>1777.8389011542117</v>
      </c>
      <c r="Z211" s="237"/>
      <c r="AA211" s="173"/>
      <c r="AB211" s="173"/>
      <c r="AC211" s="173"/>
      <c r="AD211" s="173"/>
      <c r="AE211" s="173"/>
    </row>
    <row r="212" spans="1:31" x14ac:dyDescent="0.25">
      <c r="A212" s="235">
        <f t="shared" si="69"/>
        <v>2021</v>
      </c>
      <c r="B212" s="234" t="s">
        <v>306</v>
      </c>
      <c r="C212" s="178">
        <f t="shared" si="70"/>
        <v>0</v>
      </c>
      <c r="D212" s="177">
        <f t="shared" si="70"/>
        <v>0</v>
      </c>
      <c r="E212" s="178">
        <f t="shared" si="70"/>
        <v>0</v>
      </c>
      <c r="F212" s="178">
        <f t="shared" si="70"/>
        <v>331644.16666666669</v>
      </c>
      <c r="G212" s="178">
        <f t="shared" si="70"/>
        <v>280430.5</v>
      </c>
      <c r="H212" s="178">
        <f t="shared" si="70"/>
        <v>3382.8333333333335</v>
      </c>
      <c r="I212" s="178">
        <f t="shared" si="70"/>
        <v>718917.08333333337</v>
      </c>
      <c r="J212" s="233">
        <f t="shared" si="70"/>
        <v>248192.16666666666</v>
      </c>
      <c r="K212" s="233">
        <f t="shared" si="70"/>
        <v>0</v>
      </c>
      <c r="L212" s="233">
        <f t="shared" si="70"/>
        <v>36863.75</v>
      </c>
      <c r="M212" s="178">
        <f t="shared" si="70"/>
        <v>603694.25</v>
      </c>
      <c r="N212" s="178">
        <f t="shared" si="70"/>
        <v>679325.58333333337</v>
      </c>
      <c r="O212" s="178">
        <f t="shared" si="70"/>
        <v>1630331.0228246795</v>
      </c>
      <c r="P212" s="178">
        <f t="shared" si="68"/>
        <v>337266.95389429806</v>
      </c>
      <c r="Q212" s="261"/>
      <c r="R212" s="261"/>
      <c r="S212" s="261"/>
      <c r="T212" s="257"/>
      <c r="U212" s="231">
        <f t="shared" si="57"/>
        <v>4870048.310052311</v>
      </c>
      <c r="V212" s="231">
        <f>O38-O26+P26</f>
        <v>462677.0325731195</v>
      </c>
      <c r="W212" s="231">
        <f t="shared" si="64"/>
        <v>4870048.310052312</v>
      </c>
      <c r="X212" s="232">
        <f t="shared" si="65"/>
        <v>4863.651824295227</v>
      </c>
      <c r="Y212" s="232">
        <f t="shared" si="66"/>
        <v>1816.3953205353059</v>
      </c>
      <c r="Z212" s="231">
        <f>SUM(Y201:Y212)</f>
        <v>18360.06225805157</v>
      </c>
      <c r="AA212" s="173"/>
      <c r="AB212" s="173"/>
      <c r="AC212" s="173"/>
      <c r="AD212" s="173"/>
      <c r="AE212" s="173"/>
    </row>
    <row r="213" spans="1:31" x14ac:dyDescent="0.25">
      <c r="A213" s="256">
        <f>A212+1</f>
        <v>2022</v>
      </c>
      <c r="B213" s="255" t="s">
        <v>317</v>
      </c>
      <c r="C213" s="252">
        <f t="shared" si="70"/>
        <v>0</v>
      </c>
      <c r="D213" s="254">
        <f t="shared" si="70"/>
        <v>0</v>
      </c>
      <c r="E213" s="252">
        <f t="shared" si="70"/>
        <v>0</v>
      </c>
      <c r="F213" s="252">
        <f t="shared" si="70"/>
        <v>331644.16666666669</v>
      </c>
      <c r="G213" s="252">
        <f t="shared" si="70"/>
        <v>280430.5</v>
      </c>
      <c r="H213" s="252">
        <f t="shared" si="70"/>
        <v>3382.8333333333335</v>
      </c>
      <c r="I213" s="252">
        <f t="shared" si="70"/>
        <v>718917.08333333337</v>
      </c>
      <c r="J213" s="253">
        <f t="shared" si="70"/>
        <v>248192.16666666666</v>
      </c>
      <c r="K213" s="253">
        <f t="shared" si="70"/>
        <v>0</v>
      </c>
      <c r="L213" s="253">
        <f t="shared" si="70"/>
        <v>36863.75</v>
      </c>
      <c r="M213" s="252">
        <f t="shared" si="70"/>
        <v>603694.25</v>
      </c>
      <c r="N213" s="252">
        <f t="shared" si="70"/>
        <v>679325.58333333337</v>
      </c>
      <c r="O213" s="252">
        <f t="shared" si="70"/>
        <v>1630331.0228246795</v>
      </c>
      <c r="P213" s="252">
        <f t="shared" si="68"/>
        <v>365372.53338548954</v>
      </c>
      <c r="Q213" s="252">
        <f t="shared" ref="Q213:Q225" si="71">+Q15</f>
        <v>28105.579491191504</v>
      </c>
      <c r="R213" s="263"/>
      <c r="S213" s="263"/>
      <c r="T213" s="260"/>
      <c r="U213" s="249">
        <f t="shared" si="57"/>
        <v>4926259.4690346932</v>
      </c>
      <c r="V213" s="249">
        <f>P27-P15+Q15</f>
        <v>365372.53338548954</v>
      </c>
      <c r="W213" s="249">
        <f t="shared" si="64"/>
        <v>4926259.4690346932</v>
      </c>
      <c r="X213" s="248">
        <f t="shared" si="65"/>
        <v>4898.1538895435024</v>
      </c>
      <c r="Y213" s="248">
        <f t="shared" si="66"/>
        <v>1850.8973857835813</v>
      </c>
      <c r="Z213" s="247"/>
      <c r="AA213" s="173"/>
      <c r="AB213" s="173"/>
      <c r="AC213" s="173"/>
      <c r="AD213" s="173"/>
      <c r="AE213" s="173"/>
    </row>
    <row r="214" spans="1:31" x14ac:dyDescent="0.25">
      <c r="A214" s="244">
        <f>A213</f>
        <v>2022</v>
      </c>
      <c r="B214" s="243" t="s">
        <v>316</v>
      </c>
      <c r="C214" s="223">
        <f t="shared" si="70"/>
        <v>0</v>
      </c>
      <c r="D214" s="242">
        <f t="shared" si="70"/>
        <v>0</v>
      </c>
      <c r="E214" s="223">
        <f t="shared" si="70"/>
        <v>0</v>
      </c>
      <c r="F214" s="223">
        <f t="shared" si="70"/>
        <v>331644.16666666669</v>
      </c>
      <c r="G214" s="223">
        <f t="shared" si="70"/>
        <v>280430.5</v>
      </c>
      <c r="H214" s="223">
        <f t="shared" si="70"/>
        <v>3382.8333333333335</v>
      </c>
      <c r="I214" s="223">
        <f t="shared" si="70"/>
        <v>718917.08333333337</v>
      </c>
      <c r="J214" s="241">
        <f t="shared" si="70"/>
        <v>248192.16666666666</v>
      </c>
      <c r="K214" s="241">
        <f t="shared" si="70"/>
        <v>0</v>
      </c>
      <c r="L214" s="241">
        <f t="shared" si="70"/>
        <v>36863.75</v>
      </c>
      <c r="M214" s="223">
        <f t="shared" si="70"/>
        <v>603694.25</v>
      </c>
      <c r="N214" s="223">
        <f t="shared" si="70"/>
        <v>679325.58333333337</v>
      </c>
      <c r="O214" s="223">
        <f t="shared" si="70"/>
        <v>1630331.0228246795</v>
      </c>
      <c r="P214" s="259">
        <f>+P$27</f>
        <v>365372.53338548954</v>
      </c>
      <c r="Q214" s="223">
        <f t="shared" si="71"/>
        <v>56211.158982383007</v>
      </c>
      <c r="R214" s="262"/>
      <c r="S214" s="262"/>
      <c r="T214" s="258"/>
      <c r="U214" s="239">
        <f t="shared" si="57"/>
        <v>4954365.0485258847</v>
      </c>
      <c r="V214" s="239">
        <f>P28-P16+Q16</f>
        <v>365372.53338548954</v>
      </c>
      <c r="W214" s="239">
        <f t="shared" si="64"/>
        <v>4954365.0485258847</v>
      </c>
      <c r="X214" s="238">
        <f t="shared" si="65"/>
        <v>4928.6016006589607</v>
      </c>
      <c r="Y214" s="238">
        <f t="shared" si="66"/>
        <v>1881.3450968990396</v>
      </c>
      <c r="Z214" s="237"/>
      <c r="AA214" s="173"/>
      <c r="AB214" s="173"/>
      <c r="AC214" s="173"/>
      <c r="AD214" s="173"/>
      <c r="AE214" s="173"/>
    </row>
    <row r="215" spans="1:31" x14ac:dyDescent="0.25">
      <c r="A215" s="244">
        <f t="shared" ref="A215:A224" si="72">A214</f>
        <v>2022</v>
      </c>
      <c r="B215" s="243" t="s">
        <v>315</v>
      </c>
      <c r="C215" s="223">
        <f t="shared" si="70"/>
        <v>0</v>
      </c>
      <c r="D215" s="242">
        <f t="shared" si="70"/>
        <v>0</v>
      </c>
      <c r="E215" s="223">
        <f t="shared" si="70"/>
        <v>0</v>
      </c>
      <c r="F215" s="223">
        <f t="shared" si="70"/>
        <v>331644.16666666669</v>
      </c>
      <c r="G215" s="223">
        <f t="shared" si="70"/>
        <v>280430.5</v>
      </c>
      <c r="H215" s="223">
        <f t="shared" si="70"/>
        <v>3382.8333333333335</v>
      </c>
      <c r="I215" s="223">
        <f t="shared" si="70"/>
        <v>718917.08333333337</v>
      </c>
      <c r="J215" s="241">
        <f t="shared" si="70"/>
        <v>248192.16666666666</v>
      </c>
      <c r="K215" s="241">
        <f t="shared" si="70"/>
        <v>0</v>
      </c>
      <c r="L215" s="241">
        <f t="shared" si="70"/>
        <v>36863.75</v>
      </c>
      <c r="M215" s="223">
        <f t="shared" si="70"/>
        <v>603694.25</v>
      </c>
      <c r="N215" s="223">
        <f t="shared" si="70"/>
        <v>679325.58333333337</v>
      </c>
      <c r="O215" s="223">
        <f t="shared" si="70"/>
        <v>1630331.0228246795</v>
      </c>
      <c r="P215" s="223">
        <f>P214</f>
        <v>365372.53338548954</v>
      </c>
      <c r="Q215" s="223">
        <f t="shared" si="71"/>
        <v>84316.738473574515</v>
      </c>
      <c r="R215" s="262"/>
      <c r="S215" s="262"/>
      <c r="T215" s="258"/>
      <c r="U215" s="239">
        <f t="shared" si="57"/>
        <v>4982470.6280170763</v>
      </c>
      <c r="V215" s="239">
        <f>P29-P17+Q17</f>
        <v>365372.53338548954</v>
      </c>
      <c r="W215" s="239">
        <f t="shared" si="64"/>
        <v>4982470.6280170772</v>
      </c>
      <c r="X215" s="238">
        <f t="shared" si="65"/>
        <v>4959.0493117744172</v>
      </c>
      <c r="Y215" s="238">
        <f t="shared" si="66"/>
        <v>1911.7928080144961</v>
      </c>
      <c r="Z215" s="237"/>
      <c r="AA215" s="173"/>
      <c r="AB215" s="173"/>
      <c r="AC215" s="173"/>
      <c r="AD215" s="173"/>
      <c r="AE215" s="173"/>
    </row>
    <row r="216" spans="1:31" x14ac:dyDescent="0.25">
      <c r="A216" s="244">
        <f t="shared" si="72"/>
        <v>2022</v>
      </c>
      <c r="B216" s="243" t="s">
        <v>314</v>
      </c>
      <c r="C216" s="223">
        <f t="shared" si="70"/>
        <v>0</v>
      </c>
      <c r="D216" s="242">
        <f t="shared" si="70"/>
        <v>0</v>
      </c>
      <c r="E216" s="223">
        <f t="shared" si="70"/>
        <v>0</v>
      </c>
      <c r="F216" s="223">
        <f t="shared" si="70"/>
        <v>331644.16666666669</v>
      </c>
      <c r="G216" s="223">
        <f t="shared" si="70"/>
        <v>280430.5</v>
      </c>
      <c r="H216" s="223">
        <f t="shared" si="70"/>
        <v>3382.8333333333335</v>
      </c>
      <c r="I216" s="223">
        <f t="shared" si="70"/>
        <v>718917.08333333337</v>
      </c>
      <c r="J216" s="241">
        <f t="shared" si="70"/>
        <v>248192.16666666666</v>
      </c>
      <c r="K216" s="241">
        <f t="shared" si="70"/>
        <v>0</v>
      </c>
      <c r="L216" s="241">
        <f t="shared" si="70"/>
        <v>36863.75</v>
      </c>
      <c r="M216" s="223">
        <f t="shared" si="70"/>
        <v>603694.25</v>
      </c>
      <c r="N216" s="223">
        <f t="shared" si="70"/>
        <v>679325.58333333337</v>
      </c>
      <c r="O216" s="223">
        <f t="shared" si="70"/>
        <v>1630331.0228246795</v>
      </c>
      <c r="P216" s="223">
        <f t="shared" si="70"/>
        <v>365372.53338548954</v>
      </c>
      <c r="Q216" s="223">
        <f t="shared" si="71"/>
        <v>112422.31796476601</v>
      </c>
      <c r="R216" s="262"/>
      <c r="S216" s="262"/>
      <c r="T216" s="258"/>
      <c r="U216" s="239">
        <f t="shared" si="57"/>
        <v>5010576.2075082678</v>
      </c>
      <c r="V216" s="239">
        <f>P30-P18+Q18</f>
        <v>365372.53338548954</v>
      </c>
      <c r="W216" s="239">
        <f t="shared" si="64"/>
        <v>5010576.2075082678</v>
      </c>
      <c r="X216" s="238">
        <f t="shared" si="65"/>
        <v>4989.4970228898746</v>
      </c>
      <c r="Y216" s="238">
        <f t="shared" si="66"/>
        <v>1942.2405191299536</v>
      </c>
      <c r="Z216" s="237"/>
      <c r="AA216" s="173"/>
      <c r="AB216" s="173"/>
      <c r="AC216" s="173"/>
      <c r="AD216" s="173"/>
      <c r="AE216" s="173"/>
    </row>
    <row r="217" spans="1:31" x14ac:dyDescent="0.25">
      <c r="A217" s="244">
        <f t="shared" si="72"/>
        <v>2022</v>
      </c>
      <c r="B217" s="243" t="s">
        <v>313</v>
      </c>
      <c r="C217" s="223">
        <f t="shared" si="70"/>
        <v>0</v>
      </c>
      <c r="D217" s="242">
        <f t="shared" si="70"/>
        <v>0</v>
      </c>
      <c r="E217" s="223">
        <f t="shared" si="70"/>
        <v>0</v>
      </c>
      <c r="F217" s="223">
        <f t="shared" si="70"/>
        <v>331644.16666666669</v>
      </c>
      <c r="G217" s="223">
        <f t="shared" si="70"/>
        <v>280430.5</v>
      </c>
      <c r="H217" s="223">
        <f t="shared" si="70"/>
        <v>3382.8333333333335</v>
      </c>
      <c r="I217" s="223">
        <f t="shared" si="70"/>
        <v>718917.08333333337</v>
      </c>
      <c r="J217" s="241">
        <f t="shared" si="70"/>
        <v>248192.16666666666</v>
      </c>
      <c r="K217" s="241">
        <f t="shared" si="70"/>
        <v>0</v>
      </c>
      <c r="L217" s="241">
        <f t="shared" si="70"/>
        <v>36863.75</v>
      </c>
      <c r="M217" s="223">
        <f t="shared" si="70"/>
        <v>603694.25</v>
      </c>
      <c r="N217" s="223">
        <f t="shared" si="70"/>
        <v>679325.58333333337</v>
      </c>
      <c r="O217" s="223">
        <f t="shared" si="70"/>
        <v>1630331.0228246795</v>
      </c>
      <c r="P217" s="223">
        <f t="shared" si="70"/>
        <v>365372.53338548954</v>
      </c>
      <c r="Q217" s="223">
        <f t="shared" si="71"/>
        <v>140527.89745595751</v>
      </c>
      <c r="R217" s="262"/>
      <c r="S217" s="262"/>
      <c r="T217" s="258"/>
      <c r="U217" s="239">
        <f t="shared" si="57"/>
        <v>5038681.7869994594</v>
      </c>
      <c r="V217" s="239">
        <f>P31-P19+Q19</f>
        <v>365372.53338548954</v>
      </c>
      <c r="W217" s="239">
        <f t="shared" si="64"/>
        <v>5038681.7869994594</v>
      </c>
      <c r="X217" s="238">
        <f t="shared" si="65"/>
        <v>5019.9447340053321</v>
      </c>
      <c r="Y217" s="238">
        <f t="shared" si="66"/>
        <v>1972.688230245411</v>
      </c>
      <c r="Z217" s="237"/>
      <c r="AA217" s="173"/>
      <c r="AB217" s="173"/>
      <c r="AC217" s="173"/>
      <c r="AD217" s="173"/>
      <c r="AE217" s="173"/>
    </row>
    <row r="218" spans="1:31" x14ac:dyDescent="0.25">
      <c r="A218" s="244">
        <f t="shared" si="72"/>
        <v>2022</v>
      </c>
      <c r="B218" s="243" t="s">
        <v>312</v>
      </c>
      <c r="C218" s="223">
        <f t="shared" si="70"/>
        <v>0</v>
      </c>
      <c r="D218" s="242">
        <f t="shared" si="70"/>
        <v>0</v>
      </c>
      <c r="E218" s="223">
        <f t="shared" si="70"/>
        <v>0</v>
      </c>
      <c r="F218" s="223">
        <f t="shared" si="70"/>
        <v>331644.16666666669</v>
      </c>
      <c r="G218" s="223">
        <f t="shared" si="70"/>
        <v>280430.5</v>
      </c>
      <c r="H218" s="223">
        <f t="shared" si="70"/>
        <v>3382.8333333333335</v>
      </c>
      <c r="I218" s="223">
        <f t="shared" si="70"/>
        <v>718917.08333333337</v>
      </c>
      <c r="J218" s="241">
        <f t="shared" si="70"/>
        <v>248192.16666666666</v>
      </c>
      <c r="K218" s="241">
        <f t="shared" si="70"/>
        <v>0</v>
      </c>
      <c r="L218" s="241">
        <f t="shared" si="70"/>
        <v>36863.75</v>
      </c>
      <c r="M218" s="223">
        <f t="shared" si="70"/>
        <v>603694.25</v>
      </c>
      <c r="N218" s="223">
        <f t="shared" si="70"/>
        <v>679325.58333333337</v>
      </c>
      <c r="O218" s="223">
        <f t="shared" si="70"/>
        <v>1630331.0228246795</v>
      </c>
      <c r="P218" s="223">
        <f t="shared" si="70"/>
        <v>365372.53338548954</v>
      </c>
      <c r="Q218" s="223">
        <f t="shared" si="71"/>
        <v>168633.47694714903</v>
      </c>
      <c r="R218" s="262"/>
      <c r="S218" s="262"/>
      <c r="T218" s="258"/>
      <c r="U218" s="239">
        <f t="shared" si="57"/>
        <v>5066787.3664906509</v>
      </c>
      <c r="V218" s="239">
        <f>P32-P20+Q20</f>
        <v>365372.53338548954</v>
      </c>
      <c r="W218" s="239">
        <f t="shared" si="64"/>
        <v>5066787.3664906509</v>
      </c>
      <c r="X218" s="238">
        <f t="shared" si="65"/>
        <v>5050.3924451207895</v>
      </c>
      <c r="Y218" s="238">
        <f t="shared" si="66"/>
        <v>2003.1359413608684</v>
      </c>
      <c r="Z218" s="237"/>
      <c r="AA218" s="173"/>
      <c r="AB218" s="173"/>
      <c r="AC218" s="173"/>
      <c r="AD218" s="173"/>
      <c r="AE218" s="173"/>
    </row>
    <row r="219" spans="1:31" x14ac:dyDescent="0.25">
      <c r="A219" s="244">
        <f t="shared" si="72"/>
        <v>2022</v>
      </c>
      <c r="B219" s="243" t="s">
        <v>311</v>
      </c>
      <c r="C219" s="223">
        <f t="shared" ref="C219:Q234" si="73">C218</f>
        <v>0</v>
      </c>
      <c r="D219" s="242">
        <f t="shared" si="73"/>
        <v>0</v>
      </c>
      <c r="E219" s="223">
        <f t="shared" si="73"/>
        <v>0</v>
      </c>
      <c r="F219" s="223">
        <f t="shared" si="73"/>
        <v>331644.16666666669</v>
      </c>
      <c r="G219" s="223">
        <f t="shared" si="73"/>
        <v>280430.5</v>
      </c>
      <c r="H219" s="223">
        <f t="shared" si="73"/>
        <v>3382.8333333333335</v>
      </c>
      <c r="I219" s="223">
        <f t="shared" si="73"/>
        <v>718917.08333333337</v>
      </c>
      <c r="J219" s="241">
        <f t="shared" si="73"/>
        <v>248192.16666666666</v>
      </c>
      <c r="K219" s="241">
        <f t="shared" si="73"/>
        <v>0</v>
      </c>
      <c r="L219" s="241">
        <f t="shared" si="73"/>
        <v>36863.75</v>
      </c>
      <c r="M219" s="223">
        <f t="shared" si="73"/>
        <v>603694.25</v>
      </c>
      <c r="N219" s="223">
        <f t="shared" si="73"/>
        <v>679325.58333333337</v>
      </c>
      <c r="O219" s="223">
        <f t="shared" si="73"/>
        <v>1630331.0228246795</v>
      </c>
      <c r="P219" s="223">
        <f t="shared" si="73"/>
        <v>365372.53338548954</v>
      </c>
      <c r="Q219" s="223">
        <f t="shared" si="71"/>
        <v>196739.05643834051</v>
      </c>
      <c r="R219" s="262"/>
      <c r="S219" s="262"/>
      <c r="T219" s="258"/>
      <c r="U219" s="239">
        <f t="shared" si="57"/>
        <v>5094892.9459818425</v>
      </c>
      <c r="V219" s="239">
        <f>P33-P21+Q21</f>
        <v>365372.53338548954</v>
      </c>
      <c r="W219" s="239">
        <f t="shared" si="64"/>
        <v>5094892.9459818434</v>
      </c>
      <c r="X219" s="238">
        <f t="shared" si="65"/>
        <v>5080.8401562362469</v>
      </c>
      <c r="Y219" s="238">
        <f t="shared" si="66"/>
        <v>2033.5836524763258</v>
      </c>
      <c r="Z219" s="237"/>
      <c r="AA219" s="173"/>
      <c r="AB219" s="173"/>
      <c r="AC219" s="173"/>
      <c r="AD219" s="173"/>
      <c r="AE219" s="173"/>
    </row>
    <row r="220" spans="1:31" x14ac:dyDescent="0.25">
      <c r="A220" s="244">
        <f t="shared" si="72"/>
        <v>2022</v>
      </c>
      <c r="B220" s="243" t="s">
        <v>310</v>
      </c>
      <c r="C220" s="223">
        <f t="shared" si="73"/>
        <v>0</v>
      </c>
      <c r="D220" s="242">
        <f t="shared" si="73"/>
        <v>0</v>
      </c>
      <c r="E220" s="223">
        <f t="shared" si="73"/>
        <v>0</v>
      </c>
      <c r="F220" s="223">
        <f t="shared" si="73"/>
        <v>331644.16666666669</v>
      </c>
      <c r="G220" s="223">
        <f t="shared" si="73"/>
        <v>280430.5</v>
      </c>
      <c r="H220" s="223">
        <f t="shared" si="73"/>
        <v>3382.8333333333335</v>
      </c>
      <c r="I220" s="223">
        <f t="shared" si="73"/>
        <v>718917.08333333337</v>
      </c>
      <c r="J220" s="241">
        <f t="shared" si="73"/>
        <v>248192.16666666666</v>
      </c>
      <c r="K220" s="241">
        <f t="shared" si="73"/>
        <v>0</v>
      </c>
      <c r="L220" s="241">
        <f t="shared" si="73"/>
        <v>36863.75</v>
      </c>
      <c r="M220" s="223">
        <f t="shared" si="73"/>
        <v>603694.25</v>
      </c>
      <c r="N220" s="223">
        <f t="shared" si="73"/>
        <v>679325.58333333337</v>
      </c>
      <c r="O220" s="223">
        <f t="shared" si="73"/>
        <v>1630331.0228246795</v>
      </c>
      <c r="P220" s="223">
        <f t="shared" si="73"/>
        <v>365372.53338548954</v>
      </c>
      <c r="Q220" s="223">
        <f t="shared" si="71"/>
        <v>224844.63592953203</v>
      </c>
      <c r="R220" s="262"/>
      <c r="S220" s="262"/>
      <c r="T220" s="258"/>
      <c r="U220" s="239">
        <f t="shared" si="57"/>
        <v>5122998.525473034</v>
      </c>
      <c r="V220" s="239">
        <f>P34-P22+Q22</f>
        <v>365372.53338548954</v>
      </c>
      <c r="W220" s="239">
        <f t="shared" si="64"/>
        <v>5122998.525473034</v>
      </c>
      <c r="X220" s="238">
        <f t="shared" si="65"/>
        <v>5111.2878673517043</v>
      </c>
      <c r="Y220" s="238">
        <f t="shared" si="66"/>
        <v>2064.0313635917832</v>
      </c>
      <c r="Z220" s="237"/>
      <c r="AA220" s="173"/>
      <c r="AB220" s="173"/>
      <c r="AC220" s="173"/>
      <c r="AD220" s="173"/>
      <c r="AE220" s="173"/>
    </row>
    <row r="221" spans="1:31" x14ac:dyDescent="0.25">
      <c r="A221" s="244">
        <f t="shared" si="72"/>
        <v>2022</v>
      </c>
      <c r="B221" s="243" t="s">
        <v>309</v>
      </c>
      <c r="C221" s="223">
        <f t="shared" si="73"/>
        <v>0</v>
      </c>
      <c r="D221" s="242">
        <f t="shared" si="73"/>
        <v>0</v>
      </c>
      <c r="E221" s="223">
        <f t="shared" si="73"/>
        <v>0</v>
      </c>
      <c r="F221" s="223">
        <f t="shared" si="73"/>
        <v>331644.16666666669</v>
      </c>
      <c r="G221" s="223">
        <f t="shared" si="73"/>
        <v>280430.5</v>
      </c>
      <c r="H221" s="223">
        <f t="shared" si="73"/>
        <v>3382.8333333333335</v>
      </c>
      <c r="I221" s="223">
        <f t="shared" si="73"/>
        <v>718917.08333333337</v>
      </c>
      <c r="J221" s="241">
        <f t="shared" si="73"/>
        <v>248192.16666666666</v>
      </c>
      <c r="K221" s="241">
        <f t="shared" si="73"/>
        <v>0</v>
      </c>
      <c r="L221" s="241">
        <f t="shared" si="73"/>
        <v>36863.75</v>
      </c>
      <c r="M221" s="223">
        <f t="shared" si="73"/>
        <v>603694.25</v>
      </c>
      <c r="N221" s="223">
        <f t="shared" si="73"/>
        <v>679325.58333333337</v>
      </c>
      <c r="O221" s="223">
        <f t="shared" si="73"/>
        <v>1630331.0228246795</v>
      </c>
      <c r="P221" s="223">
        <f t="shared" si="73"/>
        <v>365372.53338548954</v>
      </c>
      <c r="Q221" s="223">
        <f t="shared" si="71"/>
        <v>252950.21542072354</v>
      </c>
      <c r="R221" s="262"/>
      <c r="S221" s="262"/>
      <c r="T221" s="258"/>
      <c r="U221" s="239">
        <f t="shared" si="57"/>
        <v>5151104.1049642256</v>
      </c>
      <c r="V221" s="239">
        <f>P35-P23+Q23</f>
        <v>365372.53338548954</v>
      </c>
      <c r="W221" s="239">
        <f t="shared" si="64"/>
        <v>5151104.1049642256</v>
      </c>
      <c r="X221" s="238">
        <f t="shared" si="65"/>
        <v>5141.7355784671618</v>
      </c>
      <c r="Y221" s="238">
        <f t="shared" si="66"/>
        <v>2094.4790747072407</v>
      </c>
      <c r="Z221" s="237"/>
      <c r="AA221" s="173"/>
      <c r="AB221" s="173"/>
      <c r="AC221" s="173"/>
      <c r="AD221" s="173"/>
      <c r="AE221" s="173"/>
    </row>
    <row r="222" spans="1:31" x14ac:dyDescent="0.25">
      <c r="A222" s="244">
        <f t="shared" si="72"/>
        <v>2022</v>
      </c>
      <c r="B222" s="243" t="s">
        <v>308</v>
      </c>
      <c r="C222" s="223">
        <f t="shared" si="73"/>
        <v>0</v>
      </c>
      <c r="D222" s="242">
        <f t="shared" si="73"/>
        <v>0</v>
      </c>
      <c r="E222" s="223">
        <f t="shared" si="73"/>
        <v>0</v>
      </c>
      <c r="F222" s="223">
        <f t="shared" si="73"/>
        <v>331644.16666666669</v>
      </c>
      <c r="G222" s="223">
        <f t="shared" si="73"/>
        <v>280430.5</v>
      </c>
      <c r="H222" s="223">
        <f t="shared" si="73"/>
        <v>3382.8333333333335</v>
      </c>
      <c r="I222" s="223">
        <f t="shared" si="73"/>
        <v>718917.08333333337</v>
      </c>
      <c r="J222" s="241">
        <f t="shared" si="73"/>
        <v>248192.16666666666</v>
      </c>
      <c r="K222" s="241">
        <f t="shared" si="73"/>
        <v>0</v>
      </c>
      <c r="L222" s="241">
        <f t="shared" si="73"/>
        <v>36863.75</v>
      </c>
      <c r="M222" s="223">
        <f t="shared" si="73"/>
        <v>603694.25</v>
      </c>
      <c r="N222" s="223">
        <f t="shared" si="73"/>
        <v>679325.58333333337</v>
      </c>
      <c r="O222" s="223">
        <f t="shared" si="73"/>
        <v>1630331.0228246795</v>
      </c>
      <c r="P222" s="223">
        <f t="shared" si="73"/>
        <v>365372.53338548954</v>
      </c>
      <c r="Q222" s="223">
        <f t="shared" si="71"/>
        <v>281055.79491191503</v>
      </c>
      <c r="R222" s="262"/>
      <c r="S222" s="262"/>
      <c r="T222" s="258"/>
      <c r="U222" s="239">
        <f t="shared" si="57"/>
        <v>5179209.6844554171</v>
      </c>
      <c r="V222" s="239">
        <f>P36-P24+Q24</f>
        <v>365372.53338548954</v>
      </c>
      <c r="W222" s="239">
        <f t="shared" si="64"/>
        <v>5179209.6844554171</v>
      </c>
      <c r="X222" s="238">
        <f t="shared" si="65"/>
        <v>5172.1832895826183</v>
      </c>
      <c r="Y222" s="238">
        <f t="shared" si="66"/>
        <v>2124.9267858226972</v>
      </c>
      <c r="Z222" s="237"/>
      <c r="AA222" s="173"/>
      <c r="AB222" s="173"/>
      <c r="AC222" s="173"/>
      <c r="AD222" s="173"/>
      <c r="AE222" s="173"/>
    </row>
    <row r="223" spans="1:31" x14ac:dyDescent="0.25">
      <c r="A223" s="244">
        <f t="shared" si="72"/>
        <v>2022</v>
      </c>
      <c r="B223" s="243" t="s">
        <v>307</v>
      </c>
      <c r="C223" s="223">
        <f t="shared" si="73"/>
        <v>0</v>
      </c>
      <c r="D223" s="242">
        <f t="shared" si="73"/>
        <v>0</v>
      </c>
      <c r="E223" s="223">
        <f t="shared" si="73"/>
        <v>0</v>
      </c>
      <c r="F223" s="223">
        <f t="shared" si="73"/>
        <v>331644.16666666669</v>
      </c>
      <c r="G223" s="223">
        <f t="shared" si="73"/>
        <v>280430.5</v>
      </c>
      <c r="H223" s="223">
        <f t="shared" si="73"/>
        <v>3382.8333333333335</v>
      </c>
      <c r="I223" s="223">
        <f t="shared" si="73"/>
        <v>718917.08333333337</v>
      </c>
      <c r="J223" s="241">
        <f t="shared" si="73"/>
        <v>248192.16666666666</v>
      </c>
      <c r="K223" s="241">
        <f t="shared" si="73"/>
        <v>0</v>
      </c>
      <c r="L223" s="241">
        <f t="shared" si="73"/>
        <v>36863.75</v>
      </c>
      <c r="M223" s="223">
        <f t="shared" si="73"/>
        <v>603694.25</v>
      </c>
      <c r="N223" s="223">
        <f t="shared" si="73"/>
        <v>679325.58333333337</v>
      </c>
      <c r="O223" s="223">
        <f t="shared" si="73"/>
        <v>1630331.0228246795</v>
      </c>
      <c r="P223" s="223">
        <f t="shared" si="73"/>
        <v>365372.53338548954</v>
      </c>
      <c r="Q223" s="223">
        <f t="shared" si="71"/>
        <v>309161.37440310651</v>
      </c>
      <c r="R223" s="262"/>
      <c r="S223" s="262"/>
      <c r="T223" s="258"/>
      <c r="U223" s="239">
        <f t="shared" si="57"/>
        <v>5207315.2639466077</v>
      </c>
      <c r="V223" s="239">
        <f>P37-P25+Q25</f>
        <v>365372.53338548954</v>
      </c>
      <c r="W223" s="239">
        <f t="shared" si="64"/>
        <v>5207315.2639466077</v>
      </c>
      <c r="X223" s="238">
        <f t="shared" si="65"/>
        <v>5202.6310006980775</v>
      </c>
      <c r="Y223" s="238">
        <f t="shared" si="66"/>
        <v>2155.3744969381564</v>
      </c>
      <c r="Z223" s="237"/>
      <c r="AA223" s="173"/>
      <c r="AB223" s="173"/>
      <c r="AC223" s="173"/>
      <c r="AD223" s="173"/>
      <c r="AE223" s="173"/>
    </row>
    <row r="224" spans="1:31" x14ac:dyDescent="0.25">
      <c r="A224" s="235">
        <f t="shared" si="72"/>
        <v>2022</v>
      </c>
      <c r="B224" s="234" t="s">
        <v>306</v>
      </c>
      <c r="C224" s="178">
        <f t="shared" si="73"/>
        <v>0</v>
      </c>
      <c r="D224" s="177">
        <f t="shared" si="73"/>
        <v>0</v>
      </c>
      <c r="E224" s="178">
        <f t="shared" si="73"/>
        <v>0</v>
      </c>
      <c r="F224" s="178">
        <f t="shared" si="73"/>
        <v>331644.16666666669</v>
      </c>
      <c r="G224" s="178">
        <f t="shared" si="73"/>
        <v>280430.5</v>
      </c>
      <c r="H224" s="178">
        <f t="shared" si="73"/>
        <v>3382.8333333333335</v>
      </c>
      <c r="I224" s="178">
        <f t="shared" si="73"/>
        <v>718917.08333333337</v>
      </c>
      <c r="J224" s="233">
        <f t="shared" si="73"/>
        <v>248192.16666666666</v>
      </c>
      <c r="K224" s="233">
        <f t="shared" si="73"/>
        <v>0</v>
      </c>
      <c r="L224" s="233">
        <f t="shared" si="73"/>
        <v>36863.75</v>
      </c>
      <c r="M224" s="178">
        <f t="shared" si="73"/>
        <v>603694.25</v>
      </c>
      <c r="N224" s="178">
        <f t="shared" si="73"/>
        <v>679325.58333333337</v>
      </c>
      <c r="O224" s="178">
        <f t="shared" si="73"/>
        <v>1630331.0228246795</v>
      </c>
      <c r="P224" s="178">
        <f t="shared" si="73"/>
        <v>365372.53338548954</v>
      </c>
      <c r="Q224" s="178">
        <f t="shared" si="71"/>
        <v>337266.95389429806</v>
      </c>
      <c r="R224" s="261"/>
      <c r="S224" s="261"/>
      <c r="T224" s="257"/>
      <c r="U224" s="231">
        <f t="shared" si="57"/>
        <v>5235420.8434378002</v>
      </c>
      <c r="V224" s="231">
        <f>P38-P26+Q26</f>
        <v>365372.53338548954</v>
      </c>
      <c r="W224" s="231">
        <f t="shared" si="64"/>
        <v>5235420.8434378011</v>
      </c>
      <c r="X224" s="232">
        <f t="shared" si="65"/>
        <v>5233.078711813534</v>
      </c>
      <c r="Y224" s="232">
        <f t="shared" si="66"/>
        <v>2185.8222080536129</v>
      </c>
      <c r="Z224" s="231">
        <f>SUM(Y213:Y224)</f>
        <v>24220.317563023164</v>
      </c>
      <c r="AA224" s="173"/>
      <c r="AB224" s="173"/>
      <c r="AC224" s="173"/>
      <c r="AD224" s="173"/>
      <c r="AE224" s="173"/>
    </row>
    <row r="225" spans="1:31" x14ac:dyDescent="0.25">
      <c r="A225" s="256">
        <f>A224+1</f>
        <v>2023</v>
      </c>
      <c r="B225" s="255" t="s">
        <v>317</v>
      </c>
      <c r="C225" s="252">
        <f t="shared" si="73"/>
        <v>0</v>
      </c>
      <c r="D225" s="254">
        <f t="shared" si="73"/>
        <v>0</v>
      </c>
      <c r="E225" s="252">
        <f t="shared" si="73"/>
        <v>0</v>
      </c>
      <c r="F225" s="252">
        <f t="shared" si="73"/>
        <v>331644.16666666669</v>
      </c>
      <c r="G225" s="252">
        <f t="shared" si="73"/>
        <v>280430.5</v>
      </c>
      <c r="H225" s="252">
        <f t="shared" si="73"/>
        <v>3382.8333333333335</v>
      </c>
      <c r="I225" s="252">
        <f t="shared" si="73"/>
        <v>718917.08333333337</v>
      </c>
      <c r="J225" s="253">
        <f t="shared" si="73"/>
        <v>248192.16666666666</v>
      </c>
      <c r="K225" s="253">
        <f t="shared" si="73"/>
        <v>0</v>
      </c>
      <c r="L225" s="253">
        <f t="shared" si="73"/>
        <v>36863.75</v>
      </c>
      <c r="M225" s="252">
        <f t="shared" si="73"/>
        <v>603694.25</v>
      </c>
      <c r="N225" s="252">
        <f t="shared" si="73"/>
        <v>679325.58333333337</v>
      </c>
      <c r="O225" s="252">
        <f t="shared" si="73"/>
        <v>1630331.0228246795</v>
      </c>
      <c r="P225" s="252">
        <f t="shared" si="73"/>
        <v>365372.53338548954</v>
      </c>
      <c r="Q225" s="252">
        <f t="shared" si="71"/>
        <v>365372.53338548954</v>
      </c>
      <c r="R225" s="252">
        <f t="shared" ref="R225:R237" si="74">+R15</f>
        <v>28105.579491191504</v>
      </c>
      <c r="S225" s="263"/>
      <c r="T225" s="260"/>
      <c r="U225" s="249">
        <f t="shared" si="57"/>
        <v>5291632.0024201823</v>
      </c>
      <c r="V225" s="249">
        <f>Q27-Q15+R15</f>
        <v>365372.53338548954</v>
      </c>
      <c r="W225" s="249">
        <f t="shared" si="64"/>
        <v>5291632.0024201823</v>
      </c>
      <c r="X225" s="248">
        <f t="shared" si="65"/>
        <v>5263.5264229289915</v>
      </c>
      <c r="Y225" s="248">
        <f t="shared" si="66"/>
        <v>2216.2699191690704</v>
      </c>
      <c r="Z225" s="247"/>
      <c r="AA225" s="173"/>
      <c r="AB225" s="173"/>
      <c r="AC225" s="173"/>
      <c r="AD225" s="173"/>
      <c r="AE225" s="173"/>
    </row>
    <row r="226" spans="1:31" x14ac:dyDescent="0.25">
      <c r="A226" s="244">
        <f>A225</f>
        <v>2023</v>
      </c>
      <c r="B226" s="243" t="s">
        <v>316</v>
      </c>
      <c r="C226" s="223">
        <f t="shared" si="73"/>
        <v>0</v>
      </c>
      <c r="D226" s="242">
        <f t="shared" si="73"/>
        <v>0</v>
      </c>
      <c r="E226" s="223">
        <f t="shared" si="73"/>
        <v>0</v>
      </c>
      <c r="F226" s="223">
        <f t="shared" si="73"/>
        <v>331644.16666666669</v>
      </c>
      <c r="G226" s="223">
        <f t="shared" si="73"/>
        <v>280430.5</v>
      </c>
      <c r="H226" s="223">
        <f t="shared" si="73"/>
        <v>3382.8333333333335</v>
      </c>
      <c r="I226" s="223">
        <f t="shared" si="73"/>
        <v>718917.08333333337</v>
      </c>
      <c r="J226" s="241">
        <f t="shared" si="73"/>
        <v>248192.16666666666</v>
      </c>
      <c r="K226" s="241">
        <f t="shared" si="73"/>
        <v>0</v>
      </c>
      <c r="L226" s="241">
        <f t="shared" si="73"/>
        <v>36863.75</v>
      </c>
      <c r="M226" s="223">
        <f t="shared" si="73"/>
        <v>603694.25</v>
      </c>
      <c r="N226" s="223">
        <f t="shared" si="73"/>
        <v>679325.58333333337</v>
      </c>
      <c r="O226" s="223">
        <f t="shared" si="73"/>
        <v>1630331.0228246795</v>
      </c>
      <c r="P226" s="223">
        <f t="shared" si="73"/>
        <v>365372.53338548954</v>
      </c>
      <c r="Q226" s="259">
        <f>+Q$27</f>
        <v>365372.53338548954</v>
      </c>
      <c r="R226" s="223">
        <f t="shared" si="74"/>
        <v>56211.158982383007</v>
      </c>
      <c r="S226" s="262"/>
      <c r="T226" s="258"/>
      <c r="U226" s="239">
        <f t="shared" si="57"/>
        <v>5319737.5819113739</v>
      </c>
      <c r="V226" s="239">
        <f>Q28-Q16+R16</f>
        <v>365372.53338548954</v>
      </c>
      <c r="W226" s="239">
        <f t="shared" si="64"/>
        <v>5319737.5819113739</v>
      </c>
      <c r="X226" s="238">
        <f t="shared" si="65"/>
        <v>5293.9741340444489</v>
      </c>
      <c r="Y226" s="238">
        <f t="shared" si="66"/>
        <v>2246.7176302845278</v>
      </c>
      <c r="Z226" s="237"/>
      <c r="AA226" s="173"/>
      <c r="AB226" s="173"/>
      <c r="AC226" s="173"/>
      <c r="AD226" s="173"/>
      <c r="AE226" s="173"/>
    </row>
    <row r="227" spans="1:31" x14ac:dyDescent="0.25">
      <c r="A227" s="244">
        <f t="shared" ref="A227:A236" si="75">A226</f>
        <v>2023</v>
      </c>
      <c r="B227" s="243" t="s">
        <v>315</v>
      </c>
      <c r="C227" s="223">
        <f t="shared" si="73"/>
        <v>0</v>
      </c>
      <c r="D227" s="242">
        <f t="shared" si="73"/>
        <v>0</v>
      </c>
      <c r="E227" s="223">
        <f t="shared" si="73"/>
        <v>0</v>
      </c>
      <c r="F227" s="223">
        <f t="shared" si="73"/>
        <v>331644.16666666669</v>
      </c>
      <c r="G227" s="223">
        <f t="shared" si="73"/>
        <v>280430.5</v>
      </c>
      <c r="H227" s="223">
        <f t="shared" si="73"/>
        <v>3382.8333333333335</v>
      </c>
      <c r="I227" s="223">
        <f t="shared" si="73"/>
        <v>718917.08333333337</v>
      </c>
      <c r="J227" s="241">
        <f t="shared" si="73"/>
        <v>248192.16666666666</v>
      </c>
      <c r="K227" s="241">
        <f t="shared" si="73"/>
        <v>0</v>
      </c>
      <c r="L227" s="241">
        <f t="shared" si="73"/>
        <v>36863.75</v>
      </c>
      <c r="M227" s="223">
        <f t="shared" si="73"/>
        <v>603694.25</v>
      </c>
      <c r="N227" s="223">
        <f t="shared" si="73"/>
        <v>679325.58333333337</v>
      </c>
      <c r="O227" s="223">
        <f t="shared" si="73"/>
        <v>1630331.0228246795</v>
      </c>
      <c r="P227" s="223">
        <f t="shared" si="73"/>
        <v>365372.53338548954</v>
      </c>
      <c r="Q227" s="223">
        <f>Q226</f>
        <v>365372.53338548954</v>
      </c>
      <c r="R227" s="223">
        <f t="shared" si="74"/>
        <v>84316.738473574515</v>
      </c>
      <c r="S227" s="262"/>
      <c r="T227" s="258"/>
      <c r="U227" s="239">
        <f t="shared" si="57"/>
        <v>5347843.1614025654</v>
      </c>
      <c r="V227" s="239">
        <f>Q29-Q17+R17</f>
        <v>365372.53338548954</v>
      </c>
      <c r="W227" s="239">
        <f t="shared" si="64"/>
        <v>5347843.1614025664</v>
      </c>
      <c r="X227" s="238">
        <f t="shared" si="65"/>
        <v>5324.4218451599072</v>
      </c>
      <c r="Y227" s="238">
        <f t="shared" si="66"/>
        <v>2277.1653413999861</v>
      </c>
      <c r="Z227" s="237"/>
      <c r="AA227" s="173"/>
      <c r="AB227" s="173"/>
      <c r="AC227" s="173"/>
      <c r="AD227" s="173"/>
      <c r="AE227" s="173"/>
    </row>
    <row r="228" spans="1:31" x14ac:dyDescent="0.25">
      <c r="A228" s="244">
        <f t="shared" si="75"/>
        <v>2023</v>
      </c>
      <c r="B228" s="243" t="s">
        <v>314</v>
      </c>
      <c r="C228" s="223">
        <f t="shared" si="73"/>
        <v>0</v>
      </c>
      <c r="D228" s="242">
        <f t="shared" si="73"/>
        <v>0</v>
      </c>
      <c r="E228" s="223">
        <f t="shared" si="73"/>
        <v>0</v>
      </c>
      <c r="F228" s="223">
        <f t="shared" si="73"/>
        <v>331644.16666666669</v>
      </c>
      <c r="G228" s="223">
        <f t="shared" si="73"/>
        <v>280430.5</v>
      </c>
      <c r="H228" s="223">
        <f t="shared" si="73"/>
        <v>3382.8333333333335</v>
      </c>
      <c r="I228" s="223">
        <f t="shared" si="73"/>
        <v>718917.08333333337</v>
      </c>
      <c r="J228" s="241">
        <f t="shared" si="73"/>
        <v>248192.16666666666</v>
      </c>
      <c r="K228" s="241">
        <f t="shared" si="73"/>
        <v>0</v>
      </c>
      <c r="L228" s="241">
        <f t="shared" si="73"/>
        <v>36863.75</v>
      </c>
      <c r="M228" s="223">
        <f t="shared" si="73"/>
        <v>603694.25</v>
      </c>
      <c r="N228" s="223">
        <f t="shared" si="73"/>
        <v>679325.58333333337</v>
      </c>
      <c r="O228" s="223">
        <f t="shared" si="73"/>
        <v>1630331.0228246795</v>
      </c>
      <c r="P228" s="223">
        <f t="shared" si="73"/>
        <v>365372.53338548954</v>
      </c>
      <c r="Q228" s="223">
        <f t="shared" si="73"/>
        <v>365372.53338548954</v>
      </c>
      <c r="R228" s="223">
        <f t="shared" si="74"/>
        <v>112422.31796476601</v>
      </c>
      <c r="S228" s="262"/>
      <c r="T228" s="258"/>
      <c r="U228" s="239">
        <f t="shared" si="57"/>
        <v>5375948.740893757</v>
      </c>
      <c r="V228" s="239">
        <f>Q30-Q18+R18</f>
        <v>365372.53338548954</v>
      </c>
      <c r="W228" s="239">
        <f t="shared" si="64"/>
        <v>5375948.740893757</v>
      </c>
      <c r="X228" s="238">
        <f t="shared" si="65"/>
        <v>5354.8695562753628</v>
      </c>
      <c r="Y228" s="238">
        <f t="shared" si="66"/>
        <v>2307.6130525154417</v>
      </c>
      <c r="Z228" s="237"/>
      <c r="AA228" s="173"/>
      <c r="AB228" s="173"/>
      <c r="AC228" s="173"/>
      <c r="AD228" s="173"/>
      <c r="AE228" s="173"/>
    </row>
    <row r="229" spans="1:31" x14ac:dyDescent="0.25">
      <c r="A229" s="244">
        <f t="shared" si="75"/>
        <v>2023</v>
      </c>
      <c r="B229" s="243" t="s">
        <v>313</v>
      </c>
      <c r="C229" s="223">
        <f t="shared" si="73"/>
        <v>0</v>
      </c>
      <c r="D229" s="242">
        <f t="shared" si="73"/>
        <v>0</v>
      </c>
      <c r="E229" s="223">
        <f t="shared" si="73"/>
        <v>0</v>
      </c>
      <c r="F229" s="223">
        <f t="shared" si="73"/>
        <v>331644.16666666669</v>
      </c>
      <c r="G229" s="223">
        <f t="shared" si="73"/>
        <v>280430.5</v>
      </c>
      <c r="H229" s="223">
        <f t="shared" si="73"/>
        <v>3382.8333333333335</v>
      </c>
      <c r="I229" s="223">
        <f t="shared" si="73"/>
        <v>718917.08333333337</v>
      </c>
      <c r="J229" s="241">
        <f t="shared" si="73"/>
        <v>248192.16666666666</v>
      </c>
      <c r="K229" s="241">
        <f t="shared" si="73"/>
        <v>0</v>
      </c>
      <c r="L229" s="241">
        <f t="shared" si="73"/>
        <v>36863.75</v>
      </c>
      <c r="M229" s="223">
        <f t="shared" si="73"/>
        <v>603694.25</v>
      </c>
      <c r="N229" s="223">
        <f t="shared" si="73"/>
        <v>679325.58333333337</v>
      </c>
      <c r="O229" s="223">
        <f t="shared" si="73"/>
        <v>1630331.0228246795</v>
      </c>
      <c r="P229" s="223">
        <f t="shared" si="73"/>
        <v>365372.53338548954</v>
      </c>
      <c r="Q229" s="223">
        <f t="shared" si="73"/>
        <v>365372.53338548954</v>
      </c>
      <c r="R229" s="223">
        <f t="shared" si="74"/>
        <v>140527.89745595751</v>
      </c>
      <c r="S229" s="262"/>
      <c r="T229" s="258"/>
      <c r="U229" s="239">
        <f t="shared" si="57"/>
        <v>5404054.3203849485</v>
      </c>
      <c r="V229" s="239">
        <f>Q31-Q19+R19</f>
        <v>365372.53338548954</v>
      </c>
      <c r="W229" s="239">
        <f t="shared" si="64"/>
        <v>5404054.3203849485</v>
      </c>
      <c r="X229" s="238">
        <f t="shared" si="65"/>
        <v>5385.3172673908211</v>
      </c>
      <c r="Y229" s="238">
        <f t="shared" si="66"/>
        <v>2338.0607636309001</v>
      </c>
      <c r="Z229" s="237"/>
      <c r="AA229" s="173"/>
      <c r="AB229" s="173"/>
      <c r="AC229" s="173"/>
      <c r="AD229" s="173"/>
      <c r="AE229" s="173"/>
    </row>
    <row r="230" spans="1:31" x14ac:dyDescent="0.25">
      <c r="A230" s="244">
        <f t="shared" si="75"/>
        <v>2023</v>
      </c>
      <c r="B230" s="243" t="s">
        <v>312</v>
      </c>
      <c r="C230" s="223">
        <f t="shared" si="73"/>
        <v>0</v>
      </c>
      <c r="D230" s="242">
        <f t="shared" si="73"/>
        <v>0</v>
      </c>
      <c r="E230" s="223">
        <f t="shared" si="73"/>
        <v>0</v>
      </c>
      <c r="F230" s="223">
        <f t="shared" si="73"/>
        <v>331644.16666666669</v>
      </c>
      <c r="G230" s="223">
        <f t="shared" si="73"/>
        <v>280430.5</v>
      </c>
      <c r="H230" s="223">
        <f t="shared" si="73"/>
        <v>3382.8333333333335</v>
      </c>
      <c r="I230" s="223">
        <f t="shared" si="73"/>
        <v>718917.08333333337</v>
      </c>
      <c r="J230" s="241">
        <f t="shared" si="73"/>
        <v>248192.16666666666</v>
      </c>
      <c r="K230" s="241">
        <f t="shared" si="73"/>
        <v>0</v>
      </c>
      <c r="L230" s="241">
        <f t="shared" si="73"/>
        <v>36863.75</v>
      </c>
      <c r="M230" s="223">
        <f t="shared" si="73"/>
        <v>603694.25</v>
      </c>
      <c r="N230" s="223">
        <f t="shared" si="73"/>
        <v>679325.58333333337</v>
      </c>
      <c r="O230" s="223">
        <f t="shared" si="73"/>
        <v>1630331.0228246795</v>
      </c>
      <c r="P230" s="223">
        <f t="shared" si="73"/>
        <v>365372.53338548954</v>
      </c>
      <c r="Q230" s="223">
        <f t="shared" si="73"/>
        <v>365372.53338548954</v>
      </c>
      <c r="R230" s="223">
        <f t="shared" si="74"/>
        <v>168633.47694714903</v>
      </c>
      <c r="S230" s="262"/>
      <c r="T230" s="258"/>
      <c r="U230" s="239">
        <f t="shared" si="57"/>
        <v>5432159.8998761401</v>
      </c>
      <c r="V230" s="239">
        <f>Q32-Q20+R20</f>
        <v>365372.53338548954</v>
      </c>
      <c r="W230" s="239">
        <f t="shared" si="64"/>
        <v>5432159.8998761401</v>
      </c>
      <c r="X230" s="238">
        <f t="shared" si="65"/>
        <v>5415.7649785062786</v>
      </c>
      <c r="Y230" s="238">
        <f t="shared" si="66"/>
        <v>2368.5084747463575</v>
      </c>
      <c r="Z230" s="237"/>
      <c r="AA230" s="173"/>
      <c r="AB230" s="173"/>
      <c r="AC230" s="173"/>
      <c r="AD230" s="173"/>
      <c r="AE230" s="173"/>
    </row>
    <row r="231" spans="1:31" x14ac:dyDescent="0.25">
      <c r="A231" s="244">
        <f t="shared" si="75"/>
        <v>2023</v>
      </c>
      <c r="B231" s="243" t="s">
        <v>311</v>
      </c>
      <c r="C231" s="223">
        <f t="shared" si="73"/>
        <v>0</v>
      </c>
      <c r="D231" s="242">
        <f t="shared" si="73"/>
        <v>0</v>
      </c>
      <c r="E231" s="223">
        <f t="shared" si="73"/>
        <v>0</v>
      </c>
      <c r="F231" s="223">
        <f t="shared" si="73"/>
        <v>331644.16666666669</v>
      </c>
      <c r="G231" s="223">
        <f t="shared" si="73"/>
        <v>280430.5</v>
      </c>
      <c r="H231" s="223">
        <f t="shared" si="73"/>
        <v>3382.8333333333335</v>
      </c>
      <c r="I231" s="223">
        <f t="shared" si="73"/>
        <v>718917.08333333337</v>
      </c>
      <c r="J231" s="241">
        <f t="shared" si="73"/>
        <v>248192.16666666666</v>
      </c>
      <c r="K231" s="241">
        <f t="shared" si="73"/>
        <v>0</v>
      </c>
      <c r="L231" s="241">
        <f t="shared" si="73"/>
        <v>36863.75</v>
      </c>
      <c r="M231" s="223">
        <f t="shared" si="73"/>
        <v>603694.25</v>
      </c>
      <c r="N231" s="223">
        <f t="shared" si="73"/>
        <v>679325.58333333337</v>
      </c>
      <c r="O231" s="223">
        <f t="shared" si="73"/>
        <v>1630331.0228246795</v>
      </c>
      <c r="P231" s="223">
        <f t="shared" si="73"/>
        <v>365372.53338548954</v>
      </c>
      <c r="Q231" s="223">
        <f t="shared" si="73"/>
        <v>365372.53338548954</v>
      </c>
      <c r="R231" s="223">
        <f t="shared" si="74"/>
        <v>196739.05643834051</v>
      </c>
      <c r="S231" s="262"/>
      <c r="T231" s="258"/>
      <c r="U231" s="239">
        <f t="shared" si="57"/>
        <v>5460265.4793673316</v>
      </c>
      <c r="V231" s="239">
        <f>Q33-Q21+R21</f>
        <v>365372.53338548954</v>
      </c>
      <c r="W231" s="239">
        <f t="shared" si="64"/>
        <v>5460265.4793673325</v>
      </c>
      <c r="X231" s="238">
        <f t="shared" si="65"/>
        <v>5446.212689621736</v>
      </c>
      <c r="Y231" s="238">
        <f t="shared" si="66"/>
        <v>2398.9561858618149</v>
      </c>
      <c r="Z231" s="237"/>
      <c r="AA231" s="173"/>
      <c r="AB231" s="173"/>
      <c r="AC231" s="173"/>
      <c r="AD231" s="173"/>
      <c r="AE231" s="173"/>
    </row>
    <row r="232" spans="1:31" x14ac:dyDescent="0.25">
      <c r="A232" s="244">
        <f t="shared" si="75"/>
        <v>2023</v>
      </c>
      <c r="B232" s="243" t="s">
        <v>310</v>
      </c>
      <c r="C232" s="223">
        <f t="shared" si="73"/>
        <v>0</v>
      </c>
      <c r="D232" s="242">
        <f t="shared" si="73"/>
        <v>0</v>
      </c>
      <c r="E232" s="223">
        <f t="shared" si="73"/>
        <v>0</v>
      </c>
      <c r="F232" s="223">
        <f t="shared" si="73"/>
        <v>331644.16666666669</v>
      </c>
      <c r="G232" s="223">
        <f t="shared" si="73"/>
        <v>280430.5</v>
      </c>
      <c r="H232" s="223">
        <f t="shared" si="73"/>
        <v>3382.8333333333335</v>
      </c>
      <c r="I232" s="223">
        <f t="shared" si="73"/>
        <v>718917.08333333337</v>
      </c>
      <c r="J232" s="241">
        <f t="shared" si="73"/>
        <v>248192.16666666666</v>
      </c>
      <c r="K232" s="241">
        <f t="shared" si="73"/>
        <v>0</v>
      </c>
      <c r="L232" s="241">
        <f t="shared" si="73"/>
        <v>36863.75</v>
      </c>
      <c r="M232" s="223">
        <f t="shared" si="73"/>
        <v>603694.25</v>
      </c>
      <c r="N232" s="223">
        <f t="shared" si="73"/>
        <v>679325.58333333337</v>
      </c>
      <c r="O232" s="223">
        <f t="shared" si="73"/>
        <v>1630331.0228246795</v>
      </c>
      <c r="P232" s="223">
        <f t="shared" si="73"/>
        <v>365372.53338548954</v>
      </c>
      <c r="Q232" s="223">
        <f t="shared" si="73"/>
        <v>365372.53338548954</v>
      </c>
      <c r="R232" s="223">
        <f t="shared" si="74"/>
        <v>224844.63592953203</v>
      </c>
      <c r="S232" s="262"/>
      <c r="T232" s="258"/>
      <c r="U232" s="239">
        <f t="shared" si="57"/>
        <v>5488371.0588585231</v>
      </c>
      <c r="V232" s="239">
        <f>Q34-Q22+R22</f>
        <v>365372.53338548954</v>
      </c>
      <c r="W232" s="239">
        <f t="shared" si="64"/>
        <v>5488371.0588585231</v>
      </c>
      <c r="X232" s="238">
        <f t="shared" si="65"/>
        <v>5476.6604007371934</v>
      </c>
      <c r="Y232" s="238">
        <f t="shared" si="66"/>
        <v>2429.4038969772723</v>
      </c>
      <c r="Z232" s="237"/>
      <c r="AA232" s="173"/>
      <c r="AB232" s="173"/>
      <c r="AC232" s="173"/>
      <c r="AD232" s="173"/>
      <c r="AE232" s="173"/>
    </row>
    <row r="233" spans="1:31" x14ac:dyDescent="0.25">
      <c r="A233" s="244">
        <f t="shared" si="75"/>
        <v>2023</v>
      </c>
      <c r="B233" s="243" t="s">
        <v>309</v>
      </c>
      <c r="C233" s="223">
        <f t="shared" si="73"/>
        <v>0</v>
      </c>
      <c r="D233" s="242">
        <f t="shared" si="73"/>
        <v>0</v>
      </c>
      <c r="E233" s="223">
        <f t="shared" si="73"/>
        <v>0</v>
      </c>
      <c r="F233" s="223">
        <f t="shared" si="73"/>
        <v>331644.16666666669</v>
      </c>
      <c r="G233" s="223">
        <f t="shared" si="73"/>
        <v>280430.5</v>
      </c>
      <c r="H233" s="223">
        <f t="shared" si="73"/>
        <v>3382.8333333333335</v>
      </c>
      <c r="I233" s="223">
        <f t="shared" si="73"/>
        <v>718917.08333333337</v>
      </c>
      <c r="J233" s="241">
        <f t="shared" si="73"/>
        <v>248192.16666666666</v>
      </c>
      <c r="K233" s="241">
        <f t="shared" si="73"/>
        <v>0</v>
      </c>
      <c r="L233" s="241">
        <f t="shared" si="73"/>
        <v>36863.75</v>
      </c>
      <c r="M233" s="223">
        <f t="shared" si="73"/>
        <v>603694.25</v>
      </c>
      <c r="N233" s="223">
        <f t="shared" si="73"/>
        <v>679325.58333333337</v>
      </c>
      <c r="O233" s="223">
        <f t="shared" si="73"/>
        <v>1630331.0228246795</v>
      </c>
      <c r="P233" s="223">
        <f t="shared" si="73"/>
        <v>365372.53338548954</v>
      </c>
      <c r="Q233" s="223">
        <f t="shared" si="73"/>
        <v>365372.53338548954</v>
      </c>
      <c r="R233" s="223">
        <f t="shared" si="74"/>
        <v>252950.21542072354</v>
      </c>
      <c r="S233" s="262"/>
      <c r="T233" s="258"/>
      <c r="U233" s="239">
        <f t="shared" si="57"/>
        <v>5516476.6383497147</v>
      </c>
      <c r="V233" s="239">
        <f>Q35-Q23+R23</f>
        <v>365372.53338548954</v>
      </c>
      <c r="W233" s="239">
        <f t="shared" si="64"/>
        <v>5516476.6383497147</v>
      </c>
      <c r="X233" s="238">
        <f t="shared" si="65"/>
        <v>5507.1081118526508</v>
      </c>
      <c r="Y233" s="238">
        <f t="shared" si="66"/>
        <v>2459.8516080927297</v>
      </c>
      <c r="Z233" s="237"/>
      <c r="AA233" s="173"/>
      <c r="AB233" s="173"/>
      <c r="AC233" s="173"/>
      <c r="AD233" s="173"/>
      <c r="AE233" s="173"/>
    </row>
    <row r="234" spans="1:31" x14ac:dyDescent="0.25">
      <c r="A234" s="244">
        <f t="shared" si="75"/>
        <v>2023</v>
      </c>
      <c r="B234" s="243" t="s">
        <v>308</v>
      </c>
      <c r="C234" s="223">
        <f t="shared" si="73"/>
        <v>0</v>
      </c>
      <c r="D234" s="242">
        <f t="shared" si="73"/>
        <v>0</v>
      </c>
      <c r="E234" s="223">
        <f t="shared" si="73"/>
        <v>0</v>
      </c>
      <c r="F234" s="223">
        <f t="shared" si="73"/>
        <v>331644.16666666669</v>
      </c>
      <c r="G234" s="223">
        <f t="shared" si="73"/>
        <v>280430.5</v>
      </c>
      <c r="H234" s="223">
        <f t="shared" si="73"/>
        <v>3382.8333333333335</v>
      </c>
      <c r="I234" s="223">
        <f t="shared" si="73"/>
        <v>718917.08333333337</v>
      </c>
      <c r="J234" s="241">
        <f t="shared" si="73"/>
        <v>248192.16666666666</v>
      </c>
      <c r="K234" s="241">
        <f t="shared" si="73"/>
        <v>0</v>
      </c>
      <c r="L234" s="241">
        <f t="shared" si="73"/>
        <v>36863.75</v>
      </c>
      <c r="M234" s="223">
        <f t="shared" si="73"/>
        <v>603694.25</v>
      </c>
      <c r="N234" s="223">
        <f t="shared" si="73"/>
        <v>679325.58333333337</v>
      </c>
      <c r="O234" s="223">
        <f t="shared" si="73"/>
        <v>1630331.0228246795</v>
      </c>
      <c r="P234" s="223">
        <f t="shared" si="73"/>
        <v>365372.53338548954</v>
      </c>
      <c r="Q234" s="223">
        <f t="shared" si="73"/>
        <v>365372.53338548954</v>
      </c>
      <c r="R234" s="223">
        <f t="shared" si="74"/>
        <v>281055.79491191503</v>
      </c>
      <c r="S234" s="262"/>
      <c r="T234" s="258"/>
      <c r="U234" s="239">
        <f t="shared" si="57"/>
        <v>5544582.2178409062</v>
      </c>
      <c r="V234" s="239">
        <f>Q36-Q24+R24</f>
        <v>365372.53338548954</v>
      </c>
      <c r="W234" s="239">
        <f t="shared" si="64"/>
        <v>5544582.2178409062</v>
      </c>
      <c r="X234" s="238">
        <f t="shared" si="65"/>
        <v>5537.5558229681073</v>
      </c>
      <c r="Y234" s="238">
        <f t="shared" si="66"/>
        <v>2490.2993192081863</v>
      </c>
      <c r="Z234" s="237"/>
      <c r="AA234" s="173"/>
      <c r="AB234" s="173"/>
      <c r="AC234" s="173"/>
      <c r="AD234" s="173"/>
      <c r="AE234" s="173"/>
    </row>
    <row r="235" spans="1:31" x14ac:dyDescent="0.25">
      <c r="A235" s="244">
        <f t="shared" si="75"/>
        <v>2023</v>
      </c>
      <c r="B235" s="243" t="s">
        <v>307</v>
      </c>
      <c r="C235" s="223">
        <f t="shared" ref="C235:R250" si="76">C234</f>
        <v>0</v>
      </c>
      <c r="D235" s="242">
        <f t="shared" si="76"/>
        <v>0</v>
      </c>
      <c r="E235" s="223">
        <f t="shared" si="76"/>
        <v>0</v>
      </c>
      <c r="F235" s="223">
        <f t="shared" si="76"/>
        <v>331644.16666666669</v>
      </c>
      <c r="G235" s="223">
        <f t="shared" si="76"/>
        <v>280430.5</v>
      </c>
      <c r="H235" s="223">
        <f t="shared" si="76"/>
        <v>3382.8333333333335</v>
      </c>
      <c r="I235" s="223">
        <f t="shared" si="76"/>
        <v>718917.08333333337</v>
      </c>
      <c r="J235" s="241">
        <f t="shared" si="76"/>
        <v>248192.16666666666</v>
      </c>
      <c r="K235" s="241">
        <f t="shared" si="76"/>
        <v>0</v>
      </c>
      <c r="L235" s="241">
        <f t="shared" si="76"/>
        <v>36863.75</v>
      </c>
      <c r="M235" s="223">
        <f t="shared" si="76"/>
        <v>603694.25</v>
      </c>
      <c r="N235" s="223">
        <f t="shared" si="76"/>
        <v>679325.58333333337</v>
      </c>
      <c r="O235" s="223">
        <f t="shared" si="76"/>
        <v>1630331.0228246795</v>
      </c>
      <c r="P235" s="223">
        <f t="shared" si="76"/>
        <v>365372.53338548954</v>
      </c>
      <c r="Q235" s="223">
        <f t="shared" si="76"/>
        <v>365372.53338548954</v>
      </c>
      <c r="R235" s="223">
        <f t="shared" si="74"/>
        <v>309161.37440310651</v>
      </c>
      <c r="S235" s="262"/>
      <c r="T235" s="258"/>
      <c r="U235" s="239">
        <f t="shared" si="57"/>
        <v>5572687.7973320968</v>
      </c>
      <c r="V235" s="239">
        <f>Q37-Q25+R25</f>
        <v>365372.53338548954</v>
      </c>
      <c r="W235" s="239">
        <f t="shared" si="64"/>
        <v>5572687.7973320968</v>
      </c>
      <c r="X235" s="238">
        <f t="shared" si="65"/>
        <v>5568.0035340835648</v>
      </c>
      <c r="Y235" s="238">
        <f t="shared" si="66"/>
        <v>2520.7470303236437</v>
      </c>
      <c r="Z235" s="237"/>
      <c r="AA235" s="173"/>
      <c r="AB235" s="173"/>
      <c r="AC235" s="173"/>
      <c r="AD235" s="173"/>
      <c r="AE235" s="173"/>
    </row>
    <row r="236" spans="1:31" x14ac:dyDescent="0.25">
      <c r="A236" s="235">
        <f t="shared" si="75"/>
        <v>2023</v>
      </c>
      <c r="B236" s="234" t="s">
        <v>306</v>
      </c>
      <c r="C236" s="178">
        <f t="shared" si="76"/>
        <v>0</v>
      </c>
      <c r="D236" s="177">
        <f t="shared" si="76"/>
        <v>0</v>
      </c>
      <c r="E236" s="178">
        <f t="shared" si="76"/>
        <v>0</v>
      </c>
      <c r="F236" s="178">
        <f t="shared" si="76"/>
        <v>331644.16666666669</v>
      </c>
      <c r="G236" s="178">
        <f t="shared" si="76"/>
        <v>280430.5</v>
      </c>
      <c r="H236" s="178">
        <f t="shared" si="76"/>
        <v>3382.8333333333335</v>
      </c>
      <c r="I236" s="178">
        <f t="shared" si="76"/>
        <v>718917.08333333337</v>
      </c>
      <c r="J236" s="233">
        <f t="shared" si="76"/>
        <v>248192.16666666666</v>
      </c>
      <c r="K236" s="233">
        <f t="shared" si="76"/>
        <v>0</v>
      </c>
      <c r="L236" s="233">
        <f t="shared" si="76"/>
        <v>36863.75</v>
      </c>
      <c r="M236" s="178">
        <f t="shared" si="76"/>
        <v>603694.25</v>
      </c>
      <c r="N236" s="178">
        <f t="shared" si="76"/>
        <v>679325.58333333337</v>
      </c>
      <c r="O236" s="178">
        <f t="shared" si="76"/>
        <v>1630331.0228246795</v>
      </c>
      <c r="P236" s="178">
        <f t="shared" si="76"/>
        <v>365372.53338548954</v>
      </c>
      <c r="Q236" s="178">
        <f t="shared" si="76"/>
        <v>365372.53338548954</v>
      </c>
      <c r="R236" s="178">
        <f t="shared" si="74"/>
        <v>337266.95389429806</v>
      </c>
      <c r="S236" s="261"/>
      <c r="T236" s="257"/>
      <c r="U236" s="231">
        <f t="shared" si="57"/>
        <v>5600793.3768232893</v>
      </c>
      <c r="V236" s="231">
        <f>Q38-Q26+R26</f>
        <v>365372.53338548954</v>
      </c>
      <c r="W236" s="231">
        <f t="shared" si="64"/>
        <v>5600793.3768232903</v>
      </c>
      <c r="X236" s="232">
        <f t="shared" si="65"/>
        <v>5598.451245199024</v>
      </c>
      <c r="Y236" s="232">
        <f t="shared" si="66"/>
        <v>2551.1947414391029</v>
      </c>
      <c r="Z236" s="231">
        <f>SUM(Y225:Y236)</f>
        <v>28604.787963649032</v>
      </c>
      <c r="AA236" s="173"/>
      <c r="AB236" s="173"/>
      <c r="AC236" s="173"/>
      <c r="AD236" s="173"/>
      <c r="AE236" s="173"/>
    </row>
    <row r="237" spans="1:31" x14ac:dyDescent="0.25">
      <c r="A237" s="256">
        <f>A236+1</f>
        <v>2024</v>
      </c>
      <c r="B237" s="255" t="s">
        <v>317</v>
      </c>
      <c r="C237" s="252">
        <f t="shared" si="76"/>
        <v>0</v>
      </c>
      <c r="D237" s="254">
        <f t="shared" si="76"/>
        <v>0</v>
      </c>
      <c r="E237" s="252">
        <f t="shared" si="76"/>
        <v>0</v>
      </c>
      <c r="F237" s="252">
        <f t="shared" si="76"/>
        <v>331644.16666666669</v>
      </c>
      <c r="G237" s="252">
        <f t="shared" si="76"/>
        <v>280430.5</v>
      </c>
      <c r="H237" s="252">
        <f t="shared" si="76"/>
        <v>3382.8333333333335</v>
      </c>
      <c r="I237" s="252">
        <f t="shared" si="76"/>
        <v>718917.08333333337</v>
      </c>
      <c r="J237" s="253">
        <f t="shared" si="76"/>
        <v>248192.16666666666</v>
      </c>
      <c r="K237" s="253">
        <f t="shared" si="76"/>
        <v>0</v>
      </c>
      <c r="L237" s="253">
        <f t="shared" si="76"/>
        <v>36863.75</v>
      </c>
      <c r="M237" s="252">
        <f t="shared" si="76"/>
        <v>603694.25</v>
      </c>
      <c r="N237" s="252">
        <f t="shared" si="76"/>
        <v>679325.58333333337</v>
      </c>
      <c r="O237" s="252">
        <f t="shared" si="76"/>
        <v>1630331.0228246795</v>
      </c>
      <c r="P237" s="252">
        <f t="shared" si="76"/>
        <v>365372.53338548954</v>
      </c>
      <c r="Q237" s="252">
        <f t="shared" si="76"/>
        <v>365372.53338548954</v>
      </c>
      <c r="R237" s="252">
        <f t="shared" si="74"/>
        <v>365372.53338548954</v>
      </c>
      <c r="S237" s="252">
        <f t="shared" ref="S237:S249" si="77">+S15</f>
        <v>28105.579491191504</v>
      </c>
      <c r="T237" s="260"/>
      <c r="U237" s="249">
        <f t="shared" si="57"/>
        <v>5657004.5358056715</v>
      </c>
      <c r="V237" s="249">
        <f>R27-R15+S15</f>
        <v>365372.53338548954</v>
      </c>
      <c r="W237" s="249">
        <f t="shared" si="64"/>
        <v>5657004.5358056715</v>
      </c>
      <c r="X237" s="248">
        <f t="shared" si="65"/>
        <v>5628.8989563144805</v>
      </c>
      <c r="Y237" s="248">
        <f t="shared" si="66"/>
        <v>2581.6424525545594</v>
      </c>
      <c r="Z237" s="247"/>
      <c r="AA237" s="173"/>
      <c r="AB237" s="173"/>
      <c r="AC237" s="173"/>
      <c r="AD237" s="173"/>
      <c r="AE237" s="173"/>
    </row>
    <row r="238" spans="1:31" x14ac:dyDescent="0.25">
      <c r="A238" s="244">
        <f>A237</f>
        <v>2024</v>
      </c>
      <c r="B238" s="243" t="s">
        <v>316</v>
      </c>
      <c r="C238" s="223">
        <f t="shared" si="76"/>
        <v>0</v>
      </c>
      <c r="D238" s="242">
        <f t="shared" si="76"/>
        <v>0</v>
      </c>
      <c r="E238" s="223">
        <f t="shared" si="76"/>
        <v>0</v>
      </c>
      <c r="F238" s="223">
        <f t="shared" si="76"/>
        <v>331644.16666666669</v>
      </c>
      <c r="G238" s="223">
        <f t="shared" si="76"/>
        <v>280430.5</v>
      </c>
      <c r="H238" s="223">
        <f t="shared" si="76"/>
        <v>3382.8333333333335</v>
      </c>
      <c r="I238" s="223">
        <f t="shared" si="76"/>
        <v>718917.08333333337</v>
      </c>
      <c r="J238" s="241">
        <f t="shared" si="76"/>
        <v>248192.16666666666</v>
      </c>
      <c r="K238" s="241">
        <f t="shared" si="76"/>
        <v>0</v>
      </c>
      <c r="L238" s="241">
        <f t="shared" si="76"/>
        <v>36863.75</v>
      </c>
      <c r="M238" s="223">
        <f t="shared" si="76"/>
        <v>603694.25</v>
      </c>
      <c r="N238" s="223">
        <f t="shared" si="76"/>
        <v>679325.58333333337</v>
      </c>
      <c r="O238" s="223">
        <f t="shared" si="76"/>
        <v>1630331.0228246795</v>
      </c>
      <c r="P238" s="223">
        <f t="shared" si="76"/>
        <v>365372.53338548954</v>
      </c>
      <c r="Q238" s="223">
        <f t="shared" si="76"/>
        <v>365372.53338548954</v>
      </c>
      <c r="R238" s="259">
        <f>+R$27</f>
        <v>365372.53338548954</v>
      </c>
      <c r="S238" s="223">
        <f t="shared" si="77"/>
        <v>56211.158982383007</v>
      </c>
      <c r="T238" s="258"/>
      <c r="U238" s="239">
        <f t="shared" ref="U238:U260" si="78">SUM(C238:T238)</f>
        <v>5685110.115296863</v>
      </c>
      <c r="V238" s="239">
        <f>R28-R16+S16</f>
        <v>365372.53338548954</v>
      </c>
      <c r="W238" s="239">
        <f t="shared" si="64"/>
        <v>5685110.115296863</v>
      </c>
      <c r="X238" s="238">
        <f t="shared" si="65"/>
        <v>5659.346667429938</v>
      </c>
      <c r="Y238" s="238">
        <f t="shared" si="66"/>
        <v>2612.0901636700169</v>
      </c>
      <c r="Z238" s="237"/>
      <c r="AA238" s="173"/>
      <c r="AB238" s="173"/>
      <c r="AC238" s="173"/>
      <c r="AD238" s="173"/>
      <c r="AE238" s="173"/>
    </row>
    <row r="239" spans="1:31" x14ac:dyDescent="0.25">
      <c r="A239" s="244">
        <f t="shared" ref="A239:A248" si="79">A238</f>
        <v>2024</v>
      </c>
      <c r="B239" s="243" t="s">
        <v>315</v>
      </c>
      <c r="C239" s="223">
        <f t="shared" si="76"/>
        <v>0</v>
      </c>
      <c r="D239" s="242">
        <f t="shared" si="76"/>
        <v>0</v>
      </c>
      <c r="E239" s="223">
        <f t="shared" si="76"/>
        <v>0</v>
      </c>
      <c r="F239" s="223">
        <f t="shared" si="76"/>
        <v>331644.16666666669</v>
      </c>
      <c r="G239" s="223">
        <f t="shared" si="76"/>
        <v>280430.5</v>
      </c>
      <c r="H239" s="223">
        <f t="shared" si="76"/>
        <v>3382.8333333333335</v>
      </c>
      <c r="I239" s="223">
        <f t="shared" si="76"/>
        <v>718917.08333333337</v>
      </c>
      <c r="J239" s="241">
        <f t="shared" si="76"/>
        <v>248192.16666666666</v>
      </c>
      <c r="K239" s="241">
        <f t="shared" si="76"/>
        <v>0</v>
      </c>
      <c r="L239" s="241">
        <f t="shared" si="76"/>
        <v>36863.75</v>
      </c>
      <c r="M239" s="223">
        <f t="shared" si="76"/>
        <v>603694.25</v>
      </c>
      <c r="N239" s="223">
        <f t="shared" si="76"/>
        <v>679325.58333333337</v>
      </c>
      <c r="O239" s="223">
        <f t="shared" si="76"/>
        <v>1630331.0228246795</v>
      </c>
      <c r="P239" s="223">
        <f t="shared" si="76"/>
        <v>365372.53338548954</v>
      </c>
      <c r="Q239" s="223">
        <f t="shared" si="76"/>
        <v>365372.53338548954</v>
      </c>
      <c r="R239" s="223">
        <f>R238</f>
        <v>365372.53338548954</v>
      </c>
      <c r="S239" s="223">
        <f t="shared" si="77"/>
        <v>84316.738473574515</v>
      </c>
      <c r="T239" s="258"/>
      <c r="U239" s="239">
        <f t="shared" si="78"/>
        <v>5713215.6947880546</v>
      </c>
      <c r="V239" s="239">
        <f>R29-R17+S17</f>
        <v>365372.53338548954</v>
      </c>
      <c r="W239" s="239">
        <f t="shared" si="64"/>
        <v>5713215.6947880555</v>
      </c>
      <c r="X239" s="238">
        <f t="shared" si="65"/>
        <v>5689.7943785453954</v>
      </c>
      <c r="Y239" s="238">
        <f t="shared" si="66"/>
        <v>2642.5378747854743</v>
      </c>
      <c r="Z239" s="237"/>
      <c r="AA239" s="173"/>
      <c r="AB239" s="173"/>
      <c r="AC239" s="173"/>
      <c r="AD239" s="173"/>
      <c r="AE239" s="173"/>
    </row>
    <row r="240" spans="1:31" x14ac:dyDescent="0.25">
      <c r="A240" s="244">
        <f t="shared" si="79"/>
        <v>2024</v>
      </c>
      <c r="B240" s="243" t="s">
        <v>314</v>
      </c>
      <c r="C240" s="223">
        <f t="shared" si="76"/>
        <v>0</v>
      </c>
      <c r="D240" s="242">
        <f t="shared" si="76"/>
        <v>0</v>
      </c>
      <c r="E240" s="223">
        <f t="shared" si="76"/>
        <v>0</v>
      </c>
      <c r="F240" s="223">
        <f t="shared" si="76"/>
        <v>331644.16666666669</v>
      </c>
      <c r="G240" s="223">
        <f t="shared" si="76"/>
        <v>280430.5</v>
      </c>
      <c r="H240" s="223">
        <f t="shared" si="76"/>
        <v>3382.8333333333335</v>
      </c>
      <c r="I240" s="223">
        <f t="shared" si="76"/>
        <v>718917.08333333337</v>
      </c>
      <c r="J240" s="241">
        <f t="shared" si="76"/>
        <v>248192.16666666666</v>
      </c>
      <c r="K240" s="241">
        <f t="shared" si="76"/>
        <v>0</v>
      </c>
      <c r="L240" s="241">
        <f t="shared" si="76"/>
        <v>36863.75</v>
      </c>
      <c r="M240" s="223">
        <f t="shared" si="76"/>
        <v>603694.25</v>
      </c>
      <c r="N240" s="223">
        <f t="shared" si="76"/>
        <v>679325.58333333337</v>
      </c>
      <c r="O240" s="223">
        <f t="shared" si="76"/>
        <v>1630331.0228246795</v>
      </c>
      <c r="P240" s="223">
        <f t="shared" si="76"/>
        <v>365372.53338548954</v>
      </c>
      <c r="Q240" s="223">
        <f t="shared" si="76"/>
        <v>365372.53338548954</v>
      </c>
      <c r="R240" s="223">
        <f t="shared" si="76"/>
        <v>365372.53338548954</v>
      </c>
      <c r="S240" s="223">
        <f t="shared" si="77"/>
        <v>112422.31796476601</v>
      </c>
      <c r="T240" s="258"/>
      <c r="U240" s="239">
        <f t="shared" si="78"/>
        <v>5741321.2742792461</v>
      </c>
      <c r="V240" s="239">
        <f>R30-R18+S18</f>
        <v>365372.53338548954</v>
      </c>
      <c r="W240" s="239">
        <f t="shared" si="64"/>
        <v>5741321.2742792461</v>
      </c>
      <c r="X240" s="238">
        <f t="shared" si="65"/>
        <v>5720.2420896608519</v>
      </c>
      <c r="Y240" s="238">
        <f t="shared" si="66"/>
        <v>2672.9855859009308</v>
      </c>
      <c r="Z240" s="237"/>
      <c r="AA240" s="173"/>
      <c r="AB240" s="173"/>
      <c r="AC240" s="173"/>
      <c r="AD240" s="173"/>
      <c r="AE240" s="173"/>
    </row>
    <row r="241" spans="1:31" x14ac:dyDescent="0.25">
      <c r="A241" s="244">
        <f t="shared" si="79"/>
        <v>2024</v>
      </c>
      <c r="B241" s="243" t="s">
        <v>313</v>
      </c>
      <c r="C241" s="223">
        <f t="shared" si="76"/>
        <v>0</v>
      </c>
      <c r="D241" s="242">
        <f t="shared" si="76"/>
        <v>0</v>
      </c>
      <c r="E241" s="223">
        <f t="shared" si="76"/>
        <v>0</v>
      </c>
      <c r="F241" s="223">
        <f t="shared" si="76"/>
        <v>331644.16666666669</v>
      </c>
      <c r="G241" s="223">
        <f t="shared" si="76"/>
        <v>280430.5</v>
      </c>
      <c r="H241" s="223">
        <f t="shared" si="76"/>
        <v>3382.8333333333335</v>
      </c>
      <c r="I241" s="223">
        <f t="shared" si="76"/>
        <v>718917.08333333337</v>
      </c>
      <c r="J241" s="241">
        <f t="shared" si="76"/>
        <v>248192.16666666666</v>
      </c>
      <c r="K241" s="241">
        <f t="shared" si="76"/>
        <v>0</v>
      </c>
      <c r="L241" s="241">
        <f t="shared" si="76"/>
        <v>36863.75</v>
      </c>
      <c r="M241" s="223">
        <f t="shared" si="76"/>
        <v>603694.25</v>
      </c>
      <c r="N241" s="223">
        <f t="shared" si="76"/>
        <v>679325.58333333337</v>
      </c>
      <c r="O241" s="223">
        <f t="shared" si="76"/>
        <v>1630331.0228246795</v>
      </c>
      <c r="P241" s="223">
        <f t="shared" si="76"/>
        <v>365372.53338548954</v>
      </c>
      <c r="Q241" s="223">
        <f t="shared" si="76"/>
        <v>365372.53338548954</v>
      </c>
      <c r="R241" s="223">
        <f t="shared" si="76"/>
        <v>365372.53338548954</v>
      </c>
      <c r="S241" s="223">
        <f t="shared" si="77"/>
        <v>140527.89745595751</v>
      </c>
      <c r="T241" s="258"/>
      <c r="U241" s="239">
        <f t="shared" si="78"/>
        <v>5769426.8537704377</v>
      </c>
      <c r="V241" s="239">
        <f>R31-R19+S19</f>
        <v>365372.53338548954</v>
      </c>
      <c r="W241" s="239">
        <f t="shared" si="64"/>
        <v>5769426.8537704377</v>
      </c>
      <c r="X241" s="238">
        <f t="shared" si="65"/>
        <v>5750.6898007763093</v>
      </c>
      <c r="Y241" s="238">
        <f t="shared" si="66"/>
        <v>2703.4332970163882</v>
      </c>
      <c r="Z241" s="237"/>
      <c r="AA241" s="173"/>
      <c r="AB241" s="173"/>
      <c r="AC241" s="173"/>
      <c r="AD241" s="173"/>
      <c r="AE241" s="173"/>
    </row>
    <row r="242" spans="1:31" x14ac:dyDescent="0.25">
      <c r="A242" s="244">
        <f t="shared" si="79"/>
        <v>2024</v>
      </c>
      <c r="B242" s="243" t="s">
        <v>312</v>
      </c>
      <c r="C242" s="223">
        <f t="shared" si="76"/>
        <v>0</v>
      </c>
      <c r="D242" s="242">
        <f t="shared" si="76"/>
        <v>0</v>
      </c>
      <c r="E242" s="223">
        <f t="shared" si="76"/>
        <v>0</v>
      </c>
      <c r="F242" s="223">
        <f t="shared" si="76"/>
        <v>331644.16666666669</v>
      </c>
      <c r="G242" s="223">
        <f t="shared" si="76"/>
        <v>280430.5</v>
      </c>
      <c r="H242" s="223">
        <f t="shared" si="76"/>
        <v>3382.8333333333335</v>
      </c>
      <c r="I242" s="223">
        <f t="shared" si="76"/>
        <v>718917.08333333337</v>
      </c>
      <c r="J242" s="241">
        <f t="shared" si="76"/>
        <v>248192.16666666666</v>
      </c>
      <c r="K242" s="241">
        <f t="shared" si="76"/>
        <v>0</v>
      </c>
      <c r="L242" s="241">
        <f t="shared" si="76"/>
        <v>36863.75</v>
      </c>
      <c r="M242" s="223">
        <f t="shared" si="76"/>
        <v>603694.25</v>
      </c>
      <c r="N242" s="223">
        <f t="shared" si="76"/>
        <v>679325.58333333337</v>
      </c>
      <c r="O242" s="223">
        <f t="shared" si="76"/>
        <v>1630331.0228246795</v>
      </c>
      <c r="P242" s="223">
        <f t="shared" si="76"/>
        <v>365372.53338548954</v>
      </c>
      <c r="Q242" s="223">
        <f t="shared" si="76"/>
        <v>365372.53338548954</v>
      </c>
      <c r="R242" s="223">
        <f t="shared" si="76"/>
        <v>365372.53338548954</v>
      </c>
      <c r="S242" s="223">
        <f t="shared" si="77"/>
        <v>168633.47694714903</v>
      </c>
      <c r="T242" s="258"/>
      <c r="U242" s="239">
        <f t="shared" si="78"/>
        <v>5797532.4332616292</v>
      </c>
      <c r="V242" s="239">
        <f>R32-R20+S20</f>
        <v>365372.53338548954</v>
      </c>
      <c r="W242" s="239">
        <f t="shared" si="64"/>
        <v>5797532.4332616292</v>
      </c>
      <c r="X242" s="238">
        <f t="shared" si="65"/>
        <v>5781.1375118917676</v>
      </c>
      <c r="Y242" s="238">
        <f t="shared" si="66"/>
        <v>2733.8810081318466</v>
      </c>
      <c r="Z242" s="237"/>
      <c r="AA242" s="173"/>
      <c r="AB242" s="173"/>
      <c r="AC242" s="173"/>
      <c r="AD242" s="173"/>
      <c r="AE242" s="173"/>
    </row>
    <row r="243" spans="1:31" x14ac:dyDescent="0.25">
      <c r="A243" s="244">
        <f t="shared" si="79"/>
        <v>2024</v>
      </c>
      <c r="B243" s="243" t="s">
        <v>311</v>
      </c>
      <c r="C243" s="223">
        <f t="shared" si="76"/>
        <v>0</v>
      </c>
      <c r="D243" s="242">
        <f t="shared" si="76"/>
        <v>0</v>
      </c>
      <c r="E243" s="223">
        <f t="shared" si="76"/>
        <v>0</v>
      </c>
      <c r="F243" s="223">
        <f t="shared" si="76"/>
        <v>331644.16666666669</v>
      </c>
      <c r="G243" s="223">
        <f t="shared" si="76"/>
        <v>280430.5</v>
      </c>
      <c r="H243" s="223">
        <f t="shared" si="76"/>
        <v>3382.8333333333335</v>
      </c>
      <c r="I243" s="223">
        <f t="shared" si="76"/>
        <v>718917.08333333337</v>
      </c>
      <c r="J243" s="241">
        <f t="shared" si="76"/>
        <v>248192.16666666666</v>
      </c>
      <c r="K243" s="241">
        <f t="shared" si="76"/>
        <v>0</v>
      </c>
      <c r="L243" s="241">
        <f t="shared" si="76"/>
        <v>36863.75</v>
      </c>
      <c r="M243" s="223">
        <f t="shared" si="76"/>
        <v>603694.25</v>
      </c>
      <c r="N243" s="223">
        <f t="shared" si="76"/>
        <v>679325.58333333337</v>
      </c>
      <c r="O243" s="223">
        <f t="shared" si="76"/>
        <v>1630331.0228246795</v>
      </c>
      <c r="P243" s="223">
        <f t="shared" si="76"/>
        <v>365372.53338548954</v>
      </c>
      <c r="Q243" s="223">
        <f t="shared" si="76"/>
        <v>365372.53338548954</v>
      </c>
      <c r="R243" s="223">
        <f t="shared" si="76"/>
        <v>365372.53338548954</v>
      </c>
      <c r="S243" s="223">
        <f t="shared" si="77"/>
        <v>196739.05643834051</v>
      </c>
      <c r="T243" s="258"/>
      <c r="U243" s="239">
        <f t="shared" si="78"/>
        <v>5825638.0127528207</v>
      </c>
      <c r="V243" s="239">
        <f>R33-R21+S21</f>
        <v>365372.53338548954</v>
      </c>
      <c r="W243" s="239">
        <f t="shared" si="64"/>
        <v>5825638.0127528217</v>
      </c>
      <c r="X243" s="238">
        <f t="shared" si="65"/>
        <v>5811.5852230072242</v>
      </c>
      <c r="Y243" s="238">
        <f t="shared" si="66"/>
        <v>2764.3287192473031</v>
      </c>
      <c r="Z243" s="237"/>
      <c r="AA243" s="173"/>
      <c r="AB243" s="173"/>
      <c r="AC243" s="173"/>
      <c r="AD243" s="173"/>
      <c r="AE243" s="173"/>
    </row>
    <row r="244" spans="1:31" x14ac:dyDescent="0.25">
      <c r="A244" s="244">
        <f t="shared" si="79"/>
        <v>2024</v>
      </c>
      <c r="B244" s="243" t="s">
        <v>310</v>
      </c>
      <c r="C244" s="223">
        <f t="shared" si="76"/>
        <v>0</v>
      </c>
      <c r="D244" s="242">
        <f t="shared" si="76"/>
        <v>0</v>
      </c>
      <c r="E244" s="223">
        <f t="shared" si="76"/>
        <v>0</v>
      </c>
      <c r="F244" s="223">
        <f t="shared" si="76"/>
        <v>331644.16666666669</v>
      </c>
      <c r="G244" s="223">
        <f t="shared" si="76"/>
        <v>280430.5</v>
      </c>
      <c r="H244" s="223">
        <f t="shared" si="76"/>
        <v>3382.8333333333335</v>
      </c>
      <c r="I244" s="223">
        <f t="shared" si="76"/>
        <v>718917.08333333337</v>
      </c>
      <c r="J244" s="241">
        <f t="shared" si="76"/>
        <v>248192.16666666666</v>
      </c>
      <c r="K244" s="241">
        <f t="shared" si="76"/>
        <v>0</v>
      </c>
      <c r="L244" s="241">
        <f t="shared" si="76"/>
        <v>36863.75</v>
      </c>
      <c r="M244" s="223">
        <f t="shared" si="76"/>
        <v>603694.25</v>
      </c>
      <c r="N244" s="223">
        <f t="shared" si="76"/>
        <v>679325.58333333337</v>
      </c>
      <c r="O244" s="223">
        <f t="shared" si="76"/>
        <v>1630331.0228246795</v>
      </c>
      <c r="P244" s="223">
        <f t="shared" si="76"/>
        <v>365372.53338548954</v>
      </c>
      <c r="Q244" s="223">
        <f t="shared" si="76"/>
        <v>365372.53338548954</v>
      </c>
      <c r="R244" s="223">
        <f t="shared" si="76"/>
        <v>365372.53338548954</v>
      </c>
      <c r="S244" s="223">
        <f t="shared" si="77"/>
        <v>224844.63592953203</v>
      </c>
      <c r="T244" s="258"/>
      <c r="U244" s="239">
        <f t="shared" si="78"/>
        <v>5853743.5922440123</v>
      </c>
      <c r="V244" s="239">
        <f>R34-R22+S22</f>
        <v>365372.53338548954</v>
      </c>
      <c r="W244" s="239">
        <f t="shared" si="64"/>
        <v>5853743.5922440123</v>
      </c>
      <c r="X244" s="238">
        <f t="shared" si="65"/>
        <v>5842.0329341226807</v>
      </c>
      <c r="Y244" s="238">
        <f t="shared" si="66"/>
        <v>2794.7764303627596</v>
      </c>
      <c r="Z244" s="237"/>
      <c r="AA244" s="173"/>
      <c r="AB244" s="173"/>
      <c r="AC244" s="173"/>
      <c r="AD244" s="173"/>
      <c r="AE244" s="173"/>
    </row>
    <row r="245" spans="1:31" x14ac:dyDescent="0.25">
      <c r="A245" s="244">
        <f t="shared" si="79"/>
        <v>2024</v>
      </c>
      <c r="B245" s="243" t="s">
        <v>309</v>
      </c>
      <c r="C245" s="223">
        <f t="shared" si="76"/>
        <v>0</v>
      </c>
      <c r="D245" s="242">
        <f t="shared" si="76"/>
        <v>0</v>
      </c>
      <c r="E245" s="223">
        <f t="shared" si="76"/>
        <v>0</v>
      </c>
      <c r="F245" s="223">
        <f t="shared" si="76"/>
        <v>331644.16666666669</v>
      </c>
      <c r="G245" s="223">
        <f t="shared" si="76"/>
        <v>280430.5</v>
      </c>
      <c r="H245" s="223">
        <f t="shared" si="76"/>
        <v>3382.8333333333335</v>
      </c>
      <c r="I245" s="223">
        <f t="shared" si="76"/>
        <v>718917.08333333337</v>
      </c>
      <c r="J245" s="241">
        <f t="shared" si="76"/>
        <v>248192.16666666666</v>
      </c>
      <c r="K245" s="241">
        <f t="shared" si="76"/>
        <v>0</v>
      </c>
      <c r="L245" s="241">
        <f t="shared" si="76"/>
        <v>36863.75</v>
      </c>
      <c r="M245" s="223">
        <f t="shared" si="76"/>
        <v>603694.25</v>
      </c>
      <c r="N245" s="223">
        <f t="shared" si="76"/>
        <v>679325.58333333337</v>
      </c>
      <c r="O245" s="223">
        <f t="shared" si="76"/>
        <v>1630331.0228246795</v>
      </c>
      <c r="P245" s="223">
        <f t="shared" si="76"/>
        <v>365372.53338548954</v>
      </c>
      <c r="Q245" s="223">
        <f t="shared" si="76"/>
        <v>365372.53338548954</v>
      </c>
      <c r="R245" s="223">
        <f t="shared" si="76"/>
        <v>365372.53338548954</v>
      </c>
      <c r="S245" s="223">
        <f t="shared" si="77"/>
        <v>252950.21542072354</v>
      </c>
      <c r="T245" s="258"/>
      <c r="U245" s="239">
        <f t="shared" si="78"/>
        <v>5881849.1717352038</v>
      </c>
      <c r="V245" s="239">
        <f>R35-R23+S23</f>
        <v>365372.53338548954</v>
      </c>
      <c r="W245" s="239">
        <f t="shared" si="64"/>
        <v>5881849.1717352038</v>
      </c>
      <c r="X245" s="238">
        <f t="shared" si="65"/>
        <v>5872.480645238139</v>
      </c>
      <c r="Y245" s="238">
        <f t="shared" si="66"/>
        <v>2825.2241414782179</v>
      </c>
      <c r="Z245" s="237"/>
      <c r="AA245" s="173"/>
      <c r="AB245" s="173"/>
      <c r="AC245" s="173"/>
      <c r="AD245" s="173"/>
      <c r="AE245" s="173"/>
    </row>
    <row r="246" spans="1:31" x14ac:dyDescent="0.25">
      <c r="A246" s="244">
        <f t="shared" si="79"/>
        <v>2024</v>
      </c>
      <c r="B246" s="243" t="s">
        <v>308</v>
      </c>
      <c r="C246" s="223">
        <f t="shared" si="76"/>
        <v>0</v>
      </c>
      <c r="D246" s="242">
        <f t="shared" si="76"/>
        <v>0</v>
      </c>
      <c r="E246" s="223">
        <f t="shared" si="76"/>
        <v>0</v>
      </c>
      <c r="F246" s="223">
        <f t="shared" si="76"/>
        <v>331644.16666666669</v>
      </c>
      <c r="G246" s="223">
        <f t="shared" si="76"/>
        <v>280430.5</v>
      </c>
      <c r="H246" s="223">
        <f t="shared" si="76"/>
        <v>3382.8333333333335</v>
      </c>
      <c r="I246" s="223">
        <f t="shared" si="76"/>
        <v>718917.08333333337</v>
      </c>
      <c r="J246" s="241">
        <f t="shared" si="76"/>
        <v>248192.16666666666</v>
      </c>
      <c r="K246" s="241">
        <f t="shared" si="76"/>
        <v>0</v>
      </c>
      <c r="L246" s="241">
        <f t="shared" si="76"/>
        <v>36863.75</v>
      </c>
      <c r="M246" s="223">
        <f t="shared" si="76"/>
        <v>603694.25</v>
      </c>
      <c r="N246" s="223">
        <f t="shared" si="76"/>
        <v>679325.58333333337</v>
      </c>
      <c r="O246" s="223">
        <f t="shared" si="76"/>
        <v>1630331.0228246795</v>
      </c>
      <c r="P246" s="223">
        <f t="shared" si="76"/>
        <v>365372.53338548954</v>
      </c>
      <c r="Q246" s="223">
        <f t="shared" si="76"/>
        <v>365372.53338548954</v>
      </c>
      <c r="R246" s="223">
        <f t="shared" si="76"/>
        <v>365372.53338548954</v>
      </c>
      <c r="S246" s="223">
        <f t="shared" si="77"/>
        <v>281055.79491191503</v>
      </c>
      <c r="T246" s="258"/>
      <c r="U246" s="239">
        <f t="shared" si="78"/>
        <v>5909954.7512263954</v>
      </c>
      <c r="V246" s="239">
        <f>R36-R24+S24</f>
        <v>365372.53338548954</v>
      </c>
      <c r="W246" s="239">
        <f t="shared" si="64"/>
        <v>5909954.7512263954</v>
      </c>
      <c r="X246" s="238">
        <f t="shared" si="65"/>
        <v>5902.9283563535964</v>
      </c>
      <c r="Y246" s="238">
        <f t="shared" si="66"/>
        <v>2855.6718525936753</v>
      </c>
      <c r="Z246" s="237"/>
      <c r="AA246" s="173"/>
      <c r="AB246" s="173"/>
      <c r="AC246" s="173"/>
      <c r="AD246" s="173"/>
      <c r="AE246" s="173"/>
    </row>
    <row r="247" spans="1:31" x14ac:dyDescent="0.25">
      <c r="A247" s="244">
        <f t="shared" si="79"/>
        <v>2024</v>
      </c>
      <c r="B247" s="243" t="s">
        <v>307</v>
      </c>
      <c r="C247" s="223">
        <f t="shared" si="76"/>
        <v>0</v>
      </c>
      <c r="D247" s="242">
        <f t="shared" si="76"/>
        <v>0</v>
      </c>
      <c r="E247" s="223">
        <f t="shared" si="76"/>
        <v>0</v>
      </c>
      <c r="F247" s="223">
        <f t="shared" si="76"/>
        <v>331644.16666666669</v>
      </c>
      <c r="G247" s="223">
        <f t="shared" si="76"/>
        <v>280430.5</v>
      </c>
      <c r="H247" s="223">
        <f t="shared" si="76"/>
        <v>3382.8333333333335</v>
      </c>
      <c r="I247" s="223">
        <f t="shared" si="76"/>
        <v>718917.08333333337</v>
      </c>
      <c r="J247" s="241">
        <f t="shared" si="76"/>
        <v>248192.16666666666</v>
      </c>
      <c r="K247" s="241">
        <f t="shared" si="76"/>
        <v>0</v>
      </c>
      <c r="L247" s="241">
        <f t="shared" si="76"/>
        <v>36863.75</v>
      </c>
      <c r="M247" s="223">
        <f t="shared" si="76"/>
        <v>603694.25</v>
      </c>
      <c r="N247" s="223">
        <f t="shared" si="76"/>
        <v>679325.58333333337</v>
      </c>
      <c r="O247" s="223">
        <f t="shared" si="76"/>
        <v>1630331.0228246795</v>
      </c>
      <c r="P247" s="223">
        <f t="shared" si="76"/>
        <v>365372.53338548954</v>
      </c>
      <c r="Q247" s="223">
        <f t="shared" si="76"/>
        <v>365372.53338548954</v>
      </c>
      <c r="R247" s="223">
        <f t="shared" si="76"/>
        <v>365372.53338548954</v>
      </c>
      <c r="S247" s="223">
        <f t="shared" si="77"/>
        <v>309161.37440310651</v>
      </c>
      <c r="T247" s="258"/>
      <c r="U247" s="239">
        <f t="shared" si="78"/>
        <v>5938060.330717586</v>
      </c>
      <c r="V247" s="239">
        <f>R37-R25+S25</f>
        <v>365372.53338548954</v>
      </c>
      <c r="W247" s="239">
        <f t="shared" si="64"/>
        <v>5938060.330717586</v>
      </c>
      <c r="X247" s="238">
        <f t="shared" si="65"/>
        <v>5933.3760674690539</v>
      </c>
      <c r="Y247" s="238">
        <f t="shared" si="66"/>
        <v>2886.1195637091328</v>
      </c>
      <c r="Z247" s="237"/>
      <c r="AA247" s="173"/>
      <c r="AB247" s="173"/>
      <c r="AC247" s="173"/>
      <c r="AD247" s="173"/>
      <c r="AE247" s="173"/>
    </row>
    <row r="248" spans="1:31" x14ac:dyDescent="0.25">
      <c r="A248" s="235">
        <f t="shared" si="79"/>
        <v>2024</v>
      </c>
      <c r="B248" s="234" t="s">
        <v>306</v>
      </c>
      <c r="C248" s="178">
        <f t="shared" si="76"/>
        <v>0</v>
      </c>
      <c r="D248" s="177">
        <f t="shared" si="76"/>
        <v>0</v>
      </c>
      <c r="E248" s="178">
        <f t="shared" si="76"/>
        <v>0</v>
      </c>
      <c r="F248" s="178">
        <f t="shared" si="76"/>
        <v>331644.16666666669</v>
      </c>
      <c r="G248" s="178">
        <f t="shared" si="76"/>
        <v>280430.5</v>
      </c>
      <c r="H248" s="178">
        <f t="shared" si="76"/>
        <v>3382.8333333333335</v>
      </c>
      <c r="I248" s="178">
        <f t="shared" si="76"/>
        <v>718917.08333333337</v>
      </c>
      <c r="J248" s="233">
        <f t="shared" si="76"/>
        <v>248192.16666666666</v>
      </c>
      <c r="K248" s="233">
        <f t="shared" si="76"/>
        <v>0</v>
      </c>
      <c r="L248" s="233">
        <f t="shared" si="76"/>
        <v>36863.75</v>
      </c>
      <c r="M248" s="178">
        <f t="shared" si="76"/>
        <v>603694.25</v>
      </c>
      <c r="N248" s="178">
        <f t="shared" si="76"/>
        <v>679325.58333333337</v>
      </c>
      <c r="O248" s="178">
        <f t="shared" si="76"/>
        <v>1630331.0228246795</v>
      </c>
      <c r="P248" s="178">
        <f t="shared" si="76"/>
        <v>365372.53338548954</v>
      </c>
      <c r="Q248" s="178">
        <f t="shared" si="76"/>
        <v>365372.53338548954</v>
      </c>
      <c r="R248" s="178">
        <f t="shared" si="76"/>
        <v>365372.53338548954</v>
      </c>
      <c r="S248" s="178">
        <f t="shared" si="77"/>
        <v>337266.95389429806</v>
      </c>
      <c r="T248" s="257"/>
      <c r="U248" s="231">
        <f t="shared" si="78"/>
        <v>5966165.9102087785</v>
      </c>
      <c r="V248" s="231">
        <f>R38-R26+S26</f>
        <v>365372.53338548954</v>
      </c>
      <c r="W248" s="231">
        <f t="shared" si="64"/>
        <v>5966165.9102087794</v>
      </c>
      <c r="X248" s="232">
        <f t="shared" si="65"/>
        <v>5963.8237785845131</v>
      </c>
      <c r="Y248" s="232">
        <f t="shared" si="66"/>
        <v>2916.567274824592</v>
      </c>
      <c r="Z248" s="231">
        <f>SUM(Y237:Y248)</f>
        <v>32989.258364274894</v>
      </c>
      <c r="AA248" s="173"/>
      <c r="AB248" s="173"/>
      <c r="AC248" s="173"/>
      <c r="AD248" s="173"/>
      <c r="AE248" s="173"/>
    </row>
    <row r="249" spans="1:31" x14ac:dyDescent="0.25">
      <c r="A249" s="256">
        <f>A248+1</f>
        <v>2025</v>
      </c>
      <c r="B249" s="255" t="s">
        <v>317</v>
      </c>
      <c r="C249" s="252">
        <f t="shared" si="76"/>
        <v>0</v>
      </c>
      <c r="D249" s="254">
        <f t="shared" si="76"/>
        <v>0</v>
      </c>
      <c r="E249" s="252">
        <f t="shared" si="76"/>
        <v>0</v>
      </c>
      <c r="F249" s="252">
        <f t="shared" si="76"/>
        <v>331644.16666666669</v>
      </c>
      <c r="G249" s="252">
        <f t="shared" si="76"/>
        <v>280430.5</v>
      </c>
      <c r="H249" s="252">
        <f t="shared" si="76"/>
        <v>3382.8333333333335</v>
      </c>
      <c r="I249" s="252">
        <f t="shared" si="76"/>
        <v>718917.08333333337</v>
      </c>
      <c r="J249" s="253">
        <f t="shared" si="76"/>
        <v>248192.16666666666</v>
      </c>
      <c r="K249" s="253">
        <f t="shared" si="76"/>
        <v>0</v>
      </c>
      <c r="L249" s="253">
        <f t="shared" si="76"/>
        <v>36863.75</v>
      </c>
      <c r="M249" s="252">
        <f t="shared" si="76"/>
        <v>603694.25</v>
      </c>
      <c r="N249" s="252">
        <f t="shared" si="76"/>
        <v>679325.58333333337</v>
      </c>
      <c r="O249" s="252">
        <f t="shared" si="76"/>
        <v>1630331.0228246795</v>
      </c>
      <c r="P249" s="252">
        <f t="shared" si="76"/>
        <v>365372.53338548954</v>
      </c>
      <c r="Q249" s="252">
        <f t="shared" si="76"/>
        <v>365372.53338548954</v>
      </c>
      <c r="R249" s="252">
        <f t="shared" si="76"/>
        <v>365372.53338548954</v>
      </c>
      <c r="S249" s="252">
        <f t="shared" si="77"/>
        <v>365372.53338548954</v>
      </c>
      <c r="T249" s="251">
        <f t="shared" ref="T249:T260" si="80">+T15</f>
        <v>28105.579491191504</v>
      </c>
      <c r="U249" s="249">
        <f t="shared" si="78"/>
        <v>6022377.0691911606</v>
      </c>
      <c r="V249" s="249">
        <f>S27-S15+T15</f>
        <v>365372.53338548954</v>
      </c>
      <c r="W249" s="249">
        <f t="shared" si="64"/>
        <v>6022377.0691911606</v>
      </c>
      <c r="X249" s="248">
        <f t="shared" si="65"/>
        <v>5994.2714896999696</v>
      </c>
      <c r="Y249" s="248">
        <f t="shared" si="66"/>
        <v>2947.0149859400485</v>
      </c>
      <c r="Z249" s="247"/>
      <c r="AA249" s="173"/>
      <c r="AB249" s="173"/>
      <c r="AC249" s="173"/>
      <c r="AD249" s="173"/>
      <c r="AE249" s="173"/>
    </row>
    <row r="250" spans="1:31" x14ac:dyDescent="0.25">
      <c r="A250" s="244">
        <f>A249</f>
        <v>2025</v>
      </c>
      <c r="B250" s="243" t="s">
        <v>316</v>
      </c>
      <c r="C250" s="223">
        <f t="shared" si="76"/>
        <v>0</v>
      </c>
      <c r="D250" s="242">
        <f t="shared" si="76"/>
        <v>0</v>
      </c>
      <c r="E250" s="223">
        <f t="shared" si="76"/>
        <v>0</v>
      </c>
      <c r="F250" s="223">
        <f t="shared" si="76"/>
        <v>331644.16666666669</v>
      </c>
      <c r="G250" s="223">
        <f t="shared" si="76"/>
        <v>280430.5</v>
      </c>
      <c r="H250" s="223">
        <f t="shared" si="76"/>
        <v>3382.8333333333335</v>
      </c>
      <c r="I250" s="223">
        <f t="shared" si="76"/>
        <v>718917.08333333337</v>
      </c>
      <c r="J250" s="241">
        <f t="shared" si="76"/>
        <v>248192.16666666666</v>
      </c>
      <c r="K250" s="241">
        <f t="shared" si="76"/>
        <v>0</v>
      </c>
      <c r="L250" s="241">
        <f t="shared" si="76"/>
        <v>36863.75</v>
      </c>
      <c r="M250" s="223">
        <f t="shared" si="76"/>
        <v>603694.25</v>
      </c>
      <c r="N250" s="223">
        <f t="shared" si="76"/>
        <v>679325.58333333337</v>
      </c>
      <c r="O250" s="223">
        <f t="shared" si="76"/>
        <v>1630331.0228246795</v>
      </c>
      <c r="P250" s="223">
        <f t="shared" si="76"/>
        <v>365372.53338548954</v>
      </c>
      <c r="Q250" s="223">
        <f t="shared" si="76"/>
        <v>365372.53338548954</v>
      </c>
      <c r="R250" s="223">
        <f t="shared" si="76"/>
        <v>365372.53338548954</v>
      </c>
      <c r="S250" s="245">
        <f t="shared" ref="S250:S260" si="81">S249</f>
        <v>365372.53338548954</v>
      </c>
      <c r="T250" s="222">
        <f t="shared" si="80"/>
        <v>56211.158982383007</v>
      </c>
      <c r="U250" s="239">
        <f t="shared" si="78"/>
        <v>6050482.6486823522</v>
      </c>
      <c r="V250" s="239">
        <f>S28-S16+T16</f>
        <v>365372.53338548954</v>
      </c>
      <c r="W250" s="239">
        <f t="shared" si="64"/>
        <v>6050482.6486823522</v>
      </c>
      <c r="X250" s="238">
        <f>AVERAGE(W238:W260)/1000</f>
        <v>6008.9352703040695</v>
      </c>
      <c r="Y250" s="238">
        <f t="shared" si="66"/>
        <v>2961.6787665441484</v>
      </c>
      <c r="Z250" s="237"/>
      <c r="AA250" s="173"/>
      <c r="AB250" s="173"/>
      <c r="AC250" s="173"/>
      <c r="AD250" s="173"/>
      <c r="AE250" s="173"/>
    </row>
    <row r="251" spans="1:31" x14ac:dyDescent="0.25">
      <c r="A251" s="244">
        <f t="shared" ref="A251:A260" si="82">A250</f>
        <v>2025</v>
      </c>
      <c r="B251" s="243" t="s">
        <v>315</v>
      </c>
      <c r="C251" s="223">
        <f t="shared" ref="C251:R260" si="83">C250</f>
        <v>0</v>
      </c>
      <c r="D251" s="242">
        <f t="shared" si="83"/>
        <v>0</v>
      </c>
      <c r="E251" s="223">
        <f t="shared" si="83"/>
        <v>0</v>
      </c>
      <c r="F251" s="223">
        <f t="shared" si="83"/>
        <v>331644.16666666669</v>
      </c>
      <c r="G251" s="223">
        <f t="shared" si="83"/>
        <v>280430.5</v>
      </c>
      <c r="H251" s="223">
        <f t="shared" si="83"/>
        <v>3382.8333333333335</v>
      </c>
      <c r="I251" s="223">
        <f t="shared" si="83"/>
        <v>718917.08333333337</v>
      </c>
      <c r="J251" s="241">
        <f t="shared" si="83"/>
        <v>248192.16666666666</v>
      </c>
      <c r="K251" s="241">
        <f t="shared" si="83"/>
        <v>0</v>
      </c>
      <c r="L251" s="241">
        <f t="shared" si="83"/>
        <v>36863.75</v>
      </c>
      <c r="M251" s="223">
        <f t="shared" si="83"/>
        <v>603694.25</v>
      </c>
      <c r="N251" s="223">
        <f t="shared" si="83"/>
        <v>679325.58333333337</v>
      </c>
      <c r="O251" s="223">
        <f t="shared" si="83"/>
        <v>1630331.0228246795</v>
      </c>
      <c r="P251" s="223">
        <f t="shared" si="83"/>
        <v>365372.53338548954</v>
      </c>
      <c r="Q251" s="223">
        <f t="shared" si="83"/>
        <v>365372.53338548954</v>
      </c>
      <c r="R251" s="223">
        <f t="shared" si="83"/>
        <v>365372.53338548954</v>
      </c>
      <c r="S251" s="223">
        <f t="shared" si="81"/>
        <v>365372.53338548954</v>
      </c>
      <c r="T251" s="222">
        <f t="shared" si="80"/>
        <v>84316.738473574515</v>
      </c>
      <c r="U251" s="239">
        <f t="shared" si="78"/>
        <v>6078588.2281735437</v>
      </c>
      <c r="V251" s="239">
        <f>S29-S17+T17</f>
        <v>365372.53338548954</v>
      </c>
      <c r="W251" s="239">
        <f t="shared" si="64"/>
        <v>6078588.2281735446</v>
      </c>
      <c r="X251" s="238">
        <f>AVERAGE(W239:W260)/1000</f>
        <v>6023.6545955316697</v>
      </c>
      <c r="Y251" s="238">
        <f t="shared" si="66"/>
        <v>2976.3980917717486</v>
      </c>
      <c r="Z251" s="237"/>
      <c r="AA251" s="173"/>
      <c r="AB251" s="173"/>
      <c r="AC251" s="173"/>
      <c r="AD251" s="173"/>
      <c r="AE251" s="173"/>
    </row>
    <row r="252" spans="1:31" x14ac:dyDescent="0.25">
      <c r="A252" s="244">
        <f t="shared" si="82"/>
        <v>2025</v>
      </c>
      <c r="B252" s="243" t="s">
        <v>314</v>
      </c>
      <c r="C252" s="223">
        <f t="shared" si="83"/>
        <v>0</v>
      </c>
      <c r="D252" s="242">
        <f t="shared" si="83"/>
        <v>0</v>
      </c>
      <c r="E252" s="223">
        <f t="shared" si="83"/>
        <v>0</v>
      </c>
      <c r="F252" s="223">
        <f t="shared" si="83"/>
        <v>331644.16666666669</v>
      </c>
      <c r="G252" s="223">
        <f t="shared" si="83"/>
        <v>280430.5</v>
      </c>
      <c r="H252" s="223">
        <f t="shared" si="83"/>
        <v>3382.8333333333335</v>
      </c>
      <c r="I252" s="223">
        <f t="shared" si="83"/>
        <v>718917.08333333337</v>
      </c>
      <c r="J252" s="241">
        <f t="shared" si="83"/>
        <v>248192.16666666666</v>
      </c>
      <c r="K252" s="241">
        <f t="shared" si="83"/>
        <v>0</v>
      </c>
      <c r="L252" s="241">
        <f t="shared" si="83"/>
        <v>36863.75</v>
      </c>
      <c r="M252" s="223">
        <f t="shared" si="83"/>
        <v>603694.25</v>
      </c>
      <c r="N252" s="223">
        <f t="shared" si="83"/>
        <v>679325.58333333337</v>
      </c>
      <c r="O252" s="223">
        <f t="shared" si="83"/>
        <v>1630331.0228246795</v>
      </c>
      <c r="P252" s="223">
        <f t="shared" si="83"/>
        <v>365372.53338548954</v>
      </c>
      <c r="Q252" s="223">
        <f t="shared" si="83"/>
        <v>365372.53338548954</v>
      </c>
      <c r="R252" s="223">
        <f t="shared" si="83"/>
        <v>365372.53338548954</v>
      </c>
      <c r="S252" s="223">
        <f t="shared" si="81"/>
        <v>365372.53338548954</v>
      </c>
      <c r="T252" s="222">
        <f t="shared" si="80"/>
        <v>112422.31796476601</v>
      </c>
      <c r="U252" s="239">
        <f t="shared" si="78"/>
        <v>6106693.8076647352</v>
      </c>
      <c r="V252" s="239">
        <f>S30-S18+T18</f>
        <v>365372.53338548954</v>
      </c>
      <c r="W252" s="239">
        <f t="shared" si="64"/>
        <v>6106693.8076647352</v>
      </c>
      <c r="X252" s="238">
        <f>AVERAGE(W240:W260)/1000</f>
        <v>6038.437400328984</v>
      </c>
      <c r="Y252" s="238">
        <f t="shared" si="66"/>
        <v>2991.180896569063</v>
      </c>
      <c r="Z252" s="237"/>
      <c r="AA252" s="173"/>
      <c r="AB252" s="173"/>
      <c r="AC252" s="173"/>
      <c r="AD252" s="173"/>
      <c r="AE252" s="173"/>
    </row>
    <row r="253" spans="1:31" x14ac:dyDescent="0.25">
      <c r="A253" s="244">
        <f t="shared" si="82"/>
        <v>2025</v>
      </c>
      <c r="B253" s="243" t="s">
        <v>313</v>
      </c>
      <c r="C253" s="223">
        <f t="shared" si="83"/>
        <v>0</v>
      </c>
      <c r="D253" s="242">
        <f t="shared" si="83"/>
        <v>0</v>
      </c>
      <c r="E253" s="223">
        <f t="shared" si="83"/>
        <v>0</v>
      </c>
      <c r="F253" s="223">
        <f t="shared" si="83"/>
        <v>331644.16666666669</v>
      </c>
      <c r="G253" s="223">
        <f t="shared" si="83"/>
        <v>280430.5</v>
      </c>
      <c r="H253" s="223">
        <f t="shared" si="83"/>
        <v>3382.8333333333335</v>
      </c>
      <c r="I253" s="223">
        <f t="shared" si="83"/>
        <v>718917.08333333337</v>
      </c>
      <c r="J253" s="241">
        <f t="shared" si="83"/>
        <v>248192.16666666666</v>
      </c>
      <c r="K253" s="241">
        <f t="shared" si="83"/>
        <v>0</v>
      </c>
      <c r="L253" s="241">
        <f t="shared" si="83"/>
        <v>36863.75</v>
      </c>
      <c r="M253" s="223">
        <f t="shared" si="83"/>
        <v>603694.25</v>
      </c>
      <c r="N253" s="223">
        <f t="shared" si="83"/>
        <v>679325.58333333337</v>
      </c>
      <c r="O253" s="223">
        <f t="shared" si="83"/>
        <v>1630331.0228246795</v>
      </c>
      <c r="P253" s="223">
        <f t="shared" si="83"/>
        <v>365372.53338548954</v>
      </c>
      <c r="Q253" s="223">
        <f t="shared" si="83"/>
        <v>365372.53338548954</v>
      </c>
      <c r="R253" s="223">
        <f t="shared" si="83"/>
        <v>365372.53338548954</v>
      </c>
      <c r="S253" s="223">
        <f t="shared" si="81"/>
        <v>365372.53338548954</v>
      </c>
      <c r="T253" s="222">
        <f t="shared" si="80"/>
        <v>140527.89745595751</v>
      </c>
      <c r="U253" s="239">
        <f t="shared" si="78"/>
        <v>6134799.3871559268</v>
      </c>
      <c r="V253" s="239">
        <f>S31-S19+T19</f>
        <v>365372.53338548954</v>
      </c>
      <c r="W253" s="239">
        <f t="shared" si="64"/>
        <v>6134799.3871559268</v>
      </c>
      <c r="X253" s="238">
        <f>AVERAGE(W241:W260)/1000</f>
        <v>6053.2932066314715</v>
      </c>
      <c r="Y253" s="238">
        <f t="shared" si="66"/>
        <v>3006.0367028715505</v>
      </c>
      <c r="Z253" s="237"/>
      <c r="AA253" s="173"/>
      <c r="AB253" s="173"/>
      <c r="AC253" s="173"/>
      <c r="AD253" s="173"/>
      <c r="AE253" s="173"/>
    </row>
    <row r="254" spans="1:31" x14ac:dyDescent="0.25">
      <c r="A254" s="244">
        <f t="shared" si="82"/>
        <v>2025</v>
      </c>
      <c r="B254" s="243" t="s">
        <v>312</v>
      </c>
      <c r="C254" s="223">
        <f t="shared" si="83"/>
        <v>0</v>
      </c>
      <c r="D254" s="242">
        <f t="shared" si="83"/>
        <v>0</v>
      </c>
      <c r="E254" s="223">
        <f t="shared" si="83"/>
        <v>0</v>
      </c>
      <c r="F254" s="223">
        <f t="shared" si="83"/>
        <v>331644.16666666669</v>
      </c>
      <c r="G254" s="223">
        <f t="shared" si="83"/>
        <v>280430.5</v>
      </c>
      <c r="H254" s="223">
        <f t="shared" si="83"/>
        <v>3382.8333333333335</v>
      </c>
      <c r="I254" s="223">
        <f t="shared" si="83"/>
        <v>718917.08333333337</v>
      </c>
      <c r="J254" s="241">
        <f t="shared" si="83"/>
        <v>248192.16666666666</v>
      </c>
      <c r="K254" s="241">
        <f t="shared" si="83"/>
        <v>0</v>
      </c>
      <c r="L254" s="241">
        <f t="shared" si="83"/>
        <v>36863.75</v>
      </c>
      <c r="M254" s="223">
        <f t="shared" si="83"/>
        <v>603694.25</v>
      </c>
      <c r="N254" s="223">
        <f t="shared" si="83"/>
        <v>679325.58333333337</v>
      </c>
      <c r="O254" s="223">
        <f t="shared" si="83"/>
        <v>1630331.0228246795</v>
      </c>
      <c r="P254" s="223">
        <f t="shared" si="83"/>
        <v>365372.53338548954</v>
      </c>
      <c r="Q254" s="223">
        <f t="shared" si="83"/>
        <v>365372.53338548954</v>
      </c>
      <c r="R254" s="223">
        <f t="shared" si="83"/>
        <v>365372.53338548954</v>
      </c>
      <c r="S254" s="223">
        <f t="shared" si="81"/>
        <v>365372.53338548954</v>
      </c>
      <c r="T254" s="222">
        <f t="shared" si="80"/>
        <v>168633.47694714903</v>
      </c>
      <c r="U254" s="239">
        <f t="shared" si="78"/>
        <v>6162904.9666471183</v>
      </c>
      <c r="V254" s="239">
        <f>S32-S20+T20</f>
        <v>365372.53338548954</v>
      </c>
      <c r="W254" s="239">
        <f t="shared" ref="W254:W260" si="84">V254+W242</f>
        <v>6162904.9666471183</v>
      </c>
      <c r="X254" s="238">
        <f>AVERAGE(W242:W260)/1000</f>
        <v>6068.233540992579</v>
      </c>
      <c r="Y254" s="238">
        <f t="shared" ref="Y254:Y260" si="85">X254-$X$188</f>
        <v>3020.9770372326579</v>
      </c>
      <c r="Z254" s="237"/>
      <c r="AA254" s="173"/>
      <c r="AB254" s="173"/>
      <c r="AC254" s="173"/>
      <c r="AD254" s="173"/>
      <c r="AE254" s="173"/>
    </row>
    <row r="255" spans="1:31" x14ac:dyDescent="0.25">
      <c r="A255" s="244">
        <f t="shared" si="82"/>
        <v>2025</v>
      </c>
      <c r="B255" s="243" t="s">
        <v>311</v>
      </c>
      <c r="C255" s="223">
        <f t="shared" si="83"/>
        <v>0</v>
      </c>
      <c r="D255" s="242">
        <f t="shared" si="83"/>
        <v>0</v>
      </c>
      <c r="E255" s="223">
        <f t="shared" si="83"/>
        <v>0</v>
      </c>
      <c r="F255" s="223">
        <f t="shared" si="83"/>
        <v>331644.16666666669</v>
      </c>
      <c r="G255" s="223">
        <f t="shared" si="83"/>
        <v>280430.5</v>
      </c>
      <c r="H255" s="223">
        <f t="shared" si="83"/>
        <v>3382.8333333333335</v>
      </c>
      <c r="I255" s="223">
        <f t="shared" si="83"/>
        <v>718917.08333333337</v>
      </c>
      <c r="J255" s="241">
        <f t="shared" si="83"/>
        <v>248192.16666666666</v>
      </c>
      <c r="K255" s="241">
        <f t="shared" si="83"/>
        <v>0</v>
      </c>
      <c r="L255" s="241">
        <f t="shared" si="83"/>
        <v>36863.75</v>
      </c>
      <c r="M255" s="223">
        <f t="shared" si="83"/>
        <v>603694.25</v>
      </c>
      <c r="N255" s="223">
        <f t="shared" si="83"/>
        <v>679325.58333333337</v>
      </c>
      <c r="O255" s="223">
        <f t="shared" si="83"/>
        <v>1630331.0228246795</v>
      </c>
      <c r="P255" s="223">
        <f t="shared" si="83"/>
        <v>365372.53338548954</v>
      </c>
      <c r="Q255" s="223">
        <f t="shared" si="83"/>
        <v>365372.53338548954</v>
      </c>
      <c r="R255" s="223">
        <f t="shared" si="83"/>
        <v>365372.53338548954</v>
      </c>
      <c r="S255" s="223">
        <f t="shared" si="81"/>
        <v>365372.53338548954</v>
      </c>
      <c r="T255" s="222">
        <f t="shared" si="80"/>
        <v>196739.05643834051</v>
      </c>
      <c r="U255" s="239">
        <f t="shared" si="78"/>
        <v>6191010.5461383099</v>
      </c>
      <c r="V255" s="239">
        <f>S33-S21+T21</f>
        <v>365372.53338548954</v>
      </c>
      <c r="W255" s="239">
        <f t="shared" si="84"/>
        <v>6191010.5461383108</v>
      </c>
      <c r="X255" s="238">
        <f>AVERAGE(W243:W260)/1000</f>
        <v>6083.2724914220762</v>
      </c>
      <c r="Y255" s="238">
        <f t="shared" si="85"/>
        <v>3036.0159876621551</v>
      </c>
      <c r="Z255" s="237"/>
      <c r="AA255" s="173"/>
      <c r="AB255" s="173"/>
      <c r="AC255" s="173"/>
      <c r="AD255" s="173"/>
      <c r="AE255" s="173"/>
    </row>
    <row r="256" spans="1:31" x14ac:dyDescent="0.25">
      <c r="A256" s="244">
        <f t="shared" si="82"/>
        <v>2025</v>
      </c>
      <c r="B256" s="243" t="s">
        <v>310</v>
      </c>
      <c r="C256" s="223">
        <f t="shared" si="83"/>
        <v>0</v>
      </c>
      <c r="D256" s="242">
        <f t="shared" si="83"/>
        <v>0</v>
      </c>
      <c r="E256" s="223">
        <f t="shared" si="83"/>
        <v>0</v>
      </c>
      <c r="F256" s="223">
        <f t="shared" si="83"/>
        <v>331644.16666666669</v>
      </c>
      <c r="G256" s="223">
        <f t="shared" si="83"/>
        <v>280430.5</v>
      </c>
      <c r="H256" s="223">
        <f t="shared" si="83"/>
        <v>3382.8333333333335</v>
      </c>
      <c r="I256" s="223">
        <f t="shared" si="83"/>
        <v>718917.08333333337</v>
      </c>
      <c r="J256" s="241">
        <f t="shared" si="83"/>
        <v>248192.16666666666</v>
      </c>
      <c r="K256" s="241">
        <f t="shared" si="83"/>
        <v>0</v>
      </c>
      <c r="L256" s="241">
        <f t="shared" si="83"/>
        <v>36863.75</v>
      </c>
      <c r="M256" s="223">
        <f t="shared" si="83"/>
        <v>603694.25</v>
      </c>
      <c r="N256" s="223">
        <f t="shared" si="83"/>
        <v>679325.58333333337</v>
      </c>
      <c r="O256" s="223">
        <f t="shared" si="83"/>
        <v>1630331.0228246795</v>
      </c>
      <c r="P256" s="223">
        <f t="shared" si="83"/>
        <v>365372.53338548954</v>
      </c>
      <c r="Q256" s="223">
        <f t="shared" si="83"/>
        <v>365372.53338548954</v>
      </c>
      <c r="R256" s="223">
        <f t="shared" si="83"/>
        <v>365372.53338548954</v>
      </c>
      <c r="S256" s="223">
        <f t="shared" si="81"/>
        <v>365372.53338548954</v>
      </c>
      <c r="T256" s="222">
        <f t="shared" si="80"/>
        <v>224844.63592953203</v>
      </c>
      <c r="U256" s="239">
        <f t="shared" si="78"/>
        <v>6219116.1256295014</v>
      </c>
      <c r="V256" s="239">
        <f>S34-S22+T22</f>
        <v>365372.53338548954</v>
      </c>
      <c r="W256" s="239">
        <f t="shared" si="84"/>
        <v>6219116.1256295014</v>
      </c>
      <c r="X256" s="238">
        <f>AVERAGE(W244:W260)/1000</f>
        <v>6098.4274607555626</v>
      </c>
      <c r="Y256" s="238">
        <f t="shared" si="85"/>
        <v>3051.1709569956415</v>
      </c>
      <c r="Z256" s="237"/>
      <c r="AA256" s="173"/>
      <c r="AB256" s="173"/>
      <c r="AC256" s="173"/>
      <c r="AD256" s="173"/>
      <c r="AE256" s="173"/>
    </row>
    <row r="257" spans="1:31" x14ac:dyDescent="0.25">
      <c r="A257" s="244">
        <f t="shared" si="82"/>
        <v>2025</v>
      </c>
      <c r="B257" s="243" t="s">
        <v>309</v>
      </c>
      <c r="C257" s="223">
        <f t="shared" si="83"/>
        <v>0</v>
      </c>
      <c r="D257" s="242">
        <f t="shared" si="83"/>
        <v>0</v>
      </c>
      <c r="E257" s="223">
        <f t="shared" si="83"/>
        <v>0</v>
      </c>
      <c r="F257" s="223">
        <f t="shared" si="83"/>
        <v>331644.16666666669</v>
      </c>
      <c r="G257" s="223">
        <f t="shared" si="83"/>
        <v>280430.5</v>
      </c>
      <c r="H257" s="223">
        <f t="shared" si="83"/>
        <v>3382.8333333333335</v>
      </c>
      <c r="I257" s="223">
        <f t="shared" si="83"/>
        <v>718917.08333333337</v>
      </c>
      <c r="J257" s="241">
        <f t="shared" si="83"/>
        <v>248192.16666666666</v>
      </c>
      <c r="K257" s="241">
        <f t="shared" si="83"/>
        <v>0</v>
      </c>
      <c r="L257" s="241">
        <f t="shared" si="83"/>
        <v>36863.75</v>
      </c>
      <c r="M257" s="223">
        <f t="shared" si="83"/>
        <v>603694.25</v>
      </c>
      <c r="N257" s="223">
        <f t="shared" si="83"/>
        <v>679325.58333333337</v>
      </c>
      <c r="O257" s="223">
        <f t="shared" si="83"/>
        <v>1630331.0228246795</v>
      </c>
      <c r="P257" s="223">
        <f t="shared" si="83"/>
        <v>365372.53338548954</v>
      </c>
      <c r="Q257" s="223">
        <f t="shared" si="83"/>
        <v>365372.53338548954</v>
      </c>
      <c r="R257" s="223">
        <f t="shared" si="83"/>
        <v>365372.53338548954</v>
      </c>
      <c r="S257" s="223">
        <f t="shared" si="81"/>
        <v>365372.53338548954</v>
      </c>
      <c r="T257" s="222">
        <f t="shared" si="80"/>
        <v>252950.21542072354</v>
      </c>
      <c r="U257" s="239">
        <f t="shared" si="78"/>
        <v>6247221.705120693</v>
      </c>
      <c r="V257" s="239">
        <f>S35-S23+T23</f>
        <v>365372.53338548954</v>
      </c>
      <c r="W257" s="239">
        <f t="shared" si="84"/>
        <v>6247221.705120693</v>
      </c>
      <c r="X257" s="238">
        <f>AVERAGE(W245:W260)/1000</f>
        <v>6113.7202025375336</v>
      </c>
      <c r="Y257" s="238">
        <f t="shared" si="85"/>
        <v>3066.4636987776125</v>
      </c>
      <c r="Z257" s="237"/>
      <c r="AA257" s="173"/>
      <c r="AB257" s="173"/>
      <c r="AC257" s="173"/>
      <c r="AD257" s="173"/>
      <c r="AE257" s="173"/>
    </row>
    <row r="258" spans="1:31" x14ac:dyDescent="0.25">
      <c r="A258" s="244">
        <f t="shared" si="82"/>
        <v>2025</v>
      </c>
      <c r="B258" s="243" t="s">
        <v>308</v>
      </c>
      <c r="C258" s="223">
        <f t="shared" si="83"/>
        <v>0</v>
      </c>
      <c r="D258" s="242">
        <f t="shared" si="83"/>
        <v>0</v>
      </c>
      <c r="E258" s="223">
        <f t="shared" si="83"/>
        <v>0</v>
      </c>
      <c r="F258" s="223">
        <f t="shared" si="83"/>
        <v>331644.16666666669</v>
      </c>
      <c r="G258" s="223">
        <f t="shared" si="83"/>
        <v>280430.5</v>
      </c>
      <c r="H258" s="223">
        <f t="shared" si="83"/>
        <v>3382.8333333333335</v>
      </c>
      <c r="I258" s="223">
        <f t="shared" si="83"/>
        <v>718917.08333333337</v>
      </c>
      <c r="J258" s="241">
        <f t="shared" si="83"/>
        <v>248192.16666666666</v>
      </c>
      <c r="K258" s="241">
        <f t="shared" si="83"/>
        <v>0</v>
      </c>
      <c r="L258" s="241">
        <f t="shared" si="83"/>
        <v>36863.75</v>
      </c>
      <c r="M258" s="223">
        <f t="shared" si="83"/>
        <v>603694.25</v>
      </c>
      <c r="N258" s="223">
        <f t="shared" si="83"/>
        <v>679325.58333333337</v>
      </c>
      <c r="O258" s="223">
        <f t="shared" si="83"/>
        <v>1630331.0228246795</v>
      </c>
      <c r="P258" s="223">
        <f t="shared" si="83"/>
        <v>365372.53338548954</v>
      </c>
      <c r="Q258" s="223">
        <f t="shared" si="83"/>
        <v>365372.53338548954</v>
      </c>
      <c r="R258" s="223">
        <f t="shared" si="83"/>
        <v>365372.53338548954</v>
      </c>
      <c r="S258" s="223">
        <f t="shared" si="81"/>
        <v>365372.53338548954</v>
      </c>
      <c r="T258" s="222">
        <f t="shared" si="80"/>
        <v>281055.79491191503</v>
      </c>
      <c r="U258" s="239">
        <f t="shared" si="78"/>
        <v>6275327.2846118845</v>
      </c>
      <c r="V258" s="239">
        <f>S36-S24+T24</f>
        <v>365372.53338548954</v>
      </c>
      <c r="W258" s="239">
        <f t="shared" si="84"/>
        <v>6275327.2846118845</v>
      </c>
      <c r="X258" s="238">
        <f>AVERAGE(W246:W260)/1000</f>
        <v>6129.1782712576887</v>
      </c>
      <c r="Y258" s="238">
        <f t="shared" si="85"/>
        <v>3081.9217674977676</v>
      </c>
      <c r="Z258" s="237"/>
      <c r="AA258" s="173"/>
      <c r="AB258" s="173"/>
      <c r="AC258" s="173"/>
      <c r="AD258" s="173"/>
      <c r="AE258" s="173"/>
    </row>
    <row r="259" spans="1:31" x14ac:dyDescent="0.25">
      <c r="A259" s="244">
        <f t="shared" si="82"/>
        <v>2025</v>
      </c>
      <c r="B259" s="243" t="s">
        <v>307</v>
      </c>
      <c r="C259" s="223">
        <f t="shared" si="83"/>
        <v>0</v>
      </c>
      <c r="D259" s="242">
        <f t="shared" si="83"/>
        <v>0</v>
      </c>
      <c r="E259" s="223">
        <f t="shared" si="83"/>
        <v>0</v>
      </c>
      <c r="F259" s="223">
        <f t="shared" si="83"/>
        <v>331644.16666666669</v>
      </c>
      <c r="G259" s="223">
        <f t="shared" si="83"/>
        <v>280430.5</v>
      </c>
      <c r="H259" s="223">
        <f t="shared" si="83"/>
        <v>3382.8333333333335</v>
      </c>
      <c r="I259" s="223">
        <f t="shared" si="83"/>
        <v>718917.08333333337</v>
      </c>
      <c r="J259" s="241">
        <f t="shared" si="83"/>
        <v>248192.16666666666</v>
      </c>
      <c r="K259" s="241">
        <f t="shared" si="83"/>
        <v>0</v>
      </c>
      <c r="L259" s="241">
        <f t="shared" si="83"/>
        <v>36863.75</v>
      </c>
      <c r="M259" s="223">
        <f t="shared" si="83"/>
        <v>603694.25</v>
      </c>
      <c r="N259" s="223">
        <f t="shared" si="83"/>
        <v>679325.58333333337</v>
      </c>
      <c r="O259" s="223">
        <f t="shared" si="83"/>
        <v>1630331.0228246795</v>
      </c>
      <c r="P259" s="223">
        <f t="shared" si="83"/>
        <v>365372.53338548954</v>
      </c>
      <c r="Q259" s="223">
        <f t="shared" si="83"/>
        <v>365372.53338548954</v>
      </c>
      <c r="R259" s="223">
        <f t="shared" si="83"/>
        <v>365372.53338548954</v>
      </c>
      <c r="S259" s="223">
        <f t="shared" si="81"/>
        <v>365372.53338548954</v>
      </c>
      <c r="T259" s="222">
        <f t="shared" si="80"/>
        <v>309161.37440310651</v>
      </c>
      <c r="U259" s="239">
        <f t="shared" si="78"/>
        <v>6303432.8641030751</v>
      </c>
      <c r="V259" s="239">
        <f>S37-S25+T25</f>
        <v>365372.53338548954</v>
      </c>
      <c r="W259" s="239">
        <f t="shared" si="84"/>
        <v>6303432.8641030751</v>
      </c>
      <c r="X259" s="238">
        <f>AVERAGE(W247:W260)/1000</f>
        <v>6144.837094117067</v>
      </c>
      <c r="Y259" s="238">
        <f t="shared" si="85"/>
        <v>3097.5805903571459</v>
      </c>
      <c r="Z259" s="237"/>
      <c r="AA259" s="173"/>
      <c r="AB259" s="173"/>
      <c r="AC259" s="173"/>
      <c r="AD259" s="173"/>
      <c r="AE259" s="173"/>
    </row>
    <row r="260" spans="1:31" x14ac:dyDescent="0.25">
      <c r="A260" s="235">
        <f t="shared" si="82"/>
        <v>2025</v>
      </c>
      <c r="B260" s="234" t="s">
        <v>306</v>
      </c>
      <c r="C260" s="178">
        <f t="shared" si="83"/>
        <v>0</v>
      </c>
      <c r="D260" s="177">
        <f t="shared" si="83"/>
        <v>0</v>
      </c>
      <c r="E260" s="178">
        <f t="shared" si="83"/>
        <v>0</v>
      </c>
      <c r="F260" s="178">
        <f t="shared" si="83"/>
        <v>331644.16666666669</v>
      </c>
      <c r="G260" s="178">
        <f t="shared" si="83"/>
        <v>280430.5</v>
      </c>
      <c r="H260" s="178">
        <f t="shared" si="83"/>
        <v>3382.8333333333335</v>
      </c>
      <c r="I260" s="178">
        <f t="shared" si="83"/>
        <v>718917.08333333337</v>
      </c>
      <c r="J260" s="233">
        <f t="shared" si="83"/>
        <v>248192.16666666666</v>
      </c>
      <c r="K260" s="233">
        <f t="shared" si="83"/>
        <v>0</v>
      </c>
      <c r="L260" s="233">
        <f t="shared" si="83"/>
        <v>36863.75</v>
      </c>
      <c r="M260" s="178">
        <f t="shared" si="83"/>
        <v>603694.25</v>
      </c>
      <c r="N260" s="178">
        <f t="shared" si="83"/>
        <v>679325.58333333337</v>
      </c>
      <c r="O260" s="178">
        <f t="shared" si="83"/>
        <v>1630331.0228246795</v>
      </c>
      <c r="P260" s="178">
        <f t="shared" si="83"/>
        <v>365372.53338548954</v>
      </c>
      <c r="Q260" s="178">
        <f t="shared" si="83"/>
        <v>365372.53338548954</v>
      </c>
      <c r="R260" s="178">
        <f t="shared" si="83"/>
        <v>365372.53338548954</v>
      </c>
      <c r="S260" s="178">
        <f t="shared" si="81"/>
        <v>365372.53338548954</v>
      </c>
      <c r="T260" s="220">
        <f t="shared" si="80"/>
        <v>337266.95389429806</v>
      </c>
      <c r="U260" s="231">
        <f t="shared" si="78"/>
        <v>6331538.4435942676</v>
      </c>
      <c r="V260" s="231">
        <f>S38-S26+T26</f>
        <v>365372.53338548954</v>
      </c>
      <c r="W260" s="231">
        <f t="shared" si="84"/>
        <v>6331538.4435942685</v>
      </c>
      <c r="X260" s="232">
        <f>AVERAGE(W248:W260)/1000</f>
        <v>6160.7429989939492</v>
      </c>
      <c r="Y260" s="232">
        <f t="shared" si="85"/>
        <v>3113.4864952340281</v>
      </c>
      <c r="Z260" s="231">
        <f>SUM(Y249:Y260)</f>
        <v>36349.925977453568</v>
      </c>
      <c r="AA260" s="173"/>
      <c r="AB260" s="173"/>
      <c r="AC260" s="173"/>
      <c r="AD260" s="173"/>
      <c r="AE260" s="173"/>
    </row>
    <row r="261" spans="1:31" x14ac:dyDescent="0.25">
      <c r="D261" s="229"/>
      <c r="E261" s="229"/>
      <c r="F261" s="229"/>
      <c r="G261" s="229"/>
      <c r="H261" s="229"/>
      <c r="I261" s="229"/>
      <c r="J261" s="229"/>
      <c r="K261" s="229"/>
      <c r="L261" s="229"/>
      <c r="M261" s="229"/>
      <c r="N261" s="229"/>
      <c r="O261" s="229"/>
      <c r="P261" s="229"/>
      <c r="Q261" s="229"/>
      <c r="R261" s="229"/>
      <c r="S261" s="229"/>
      <c r="T261" s="229"/>
    </row>
    <row r="262" spans="1:31" x14ac:dyDescent="0.25">
      <c r="A262" s="1" t="s">
        <v>305</v>
      </c>
      <c r="C262" s="228">
        <f>+C1</f>
        <v>2008</v>
      </c>
      <c r="D262" s="228">
        <f>+D1</f>
        <v>2009</v>
      </c>
      <c r="E262" s="228">
        <f>+E1</f>
        <v>2010</v>
      </c>
      <c r="F262" s="228">
        <f>+F1</f>
        <v>2011</v>
      </c>
      <c r="G262" s="228">
        <f>+G1</f>
        <v>2012</v>
      </c>
      <c r="H262" s="228">
        <f>+H1</f>
        <v>2013</v>
      </c>
      <c r="I262" s="228">
        <f>+I1</f>
        <v>2014</v>
      </c>
      <c r="J262" s="228">
        <f>+J1</f>
        <v>2015</v>
      </c>
      <c r="K262" s="228">
        <f>+K1</f>
        <v>2016</v>
      </c>
      <c r="L262" s="228">
        <f>+L1</f>
        <v>2017</v>
      </c>
      <c r="M262" s="228">
        <f>+M1</f>
        <v>2018</v>
      </c>
      <c r="N262" s="228">
        <f>+N1</f>
        <v>2019</v>
      </c>
      <c r="O262" s="228">
        <f>+O1</f>
        <v>2020</v>
      </c>
      <c r="P262" s="227">
        <f>+P1</f>
        <v>2021</v>
      </c>
      <c r="Q262" s="226">
        <f>+Q1</f>
        <v>2022</v>
      </c>
      <c r="R262" s="226">
        <f>+R1</f>
        <v>2023</v>
      </c>
      <c r="S262" s="226">
        <f>+S1</f>
        <v>2024</v>
      </c>
      <c r="T262" s="225">
        <f>+T1</f>
        <v>2025</v>
      </c>
      <c r="U262" s="224" t="s">
        <v>43</v>
      </c>
    </row>
    <row r="263" spans="1:31" x14ac:dyDescent="0.25">
      <c r="A263" t="s">
        <v>320</v>
      </c>
      <c r="C263" s="173"/>
      <c r="D263" s="173"/>
      <c r="E263" s="173"/>
      <c r="F263" s="173"/>
      <c r="G263" s="173"/>
      <c r="H263" s="173"/>
      <c r="I263" s="173"/>
      <c r="J263" s="173"/>
      <c r="K263" s="173"/>
      <c r="L263" s="173"/>
      <c r="M263" s="173"/>
      <c r="N263" s="173"/>
      <c r="O263" s="173"/>
      <c r="P263" s="221">
        <f>+$Z212</f>
        <v>18360.06225805157</v>
      </c>
      <c r="Q263" s="178">
        <f>+$Z224</f>
        <v>24220.317563023164</v>
      </c>
      <c r="R263" s="178">
        <f>+$Z236</f>
        <v>28604.787963649032</v>
      </c>
      <c r="S263" s="178">
        <f>+$Z248</f>
        <v>32989.258364274894</v>
      </c>
      <c r="T263" s="220">
        <f>+$Z260</f>
        <v>36349.925977453568</v>
      </c>
    </row>
  </sheetData>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265"/>
  <sheetViews>
    <sheetView workbookViewId="0">
      <pane xSplit="2" ySplit="1" topLeftCell="M241" activePane="bottomRight" state="frozen"/>
      <selection pane="topRight" activeCell="C1" sqref="C1"/>
      <selection pane="bottomLeft" activeCell="A2" sqref="A2"/>
      <selection pane="bottomRight" activeCell="P265" sqref="P265"/>
    </sheetView>
  </sheetViews>
  <sheetFormatPr defaultRowHeight="15" x14ac:dyDescent="0.25"/>
  <cols>
    <col min="1" max="1" width="20.7109375" bestFit="1" customWidth="1"/>
    <col min="2" max="2" width="9" customWidth="1"/>
    <col min="3" max="4" width="12" customWidth="1"/>
    <col min="5" max="17" width="12" style="219" customWidth="1"/>
    <col min="18" max="21" width="12.5703125" style="219" bestFit="1" customWidth="1"/>
    <col min="22" max="22" width="15.7109375" style="219" bestFit="1" customWidth="1"/>
    <col min="23" max="23" width="12.42578125" style="219" bestFit="1" customWidth="1"/>
    <col min="24" max="24" width="12.28515625" style="219" bestFit="1" customWidth="1"/>
    <col min="25" max="25" width="13.7109375" bestFit="1" customWidth="1"/>
    <col min="35" max="36" width="13.28515625" bestFit="1" customWidth="1"/>
    <col min="37" max="37" width="11.5703125" bestFit="1" customWidth="1"/>
  </cols>
  <sheetData>
    <row r="1" spans="1:29" x14ac:dyDescent="0.25">
      <c r="B1" t="s">
        <v>338</v>
      </c>
      <c r="C1" s="1">
        <v>2008</v>
      </c>
      <c r="D1" s="1">
        <f>C1+1</f>
        <v>2009</v>
      </c>
      <c r="E1" s="1">
        <f t="shared" ref="E1:T1" si="0">D1+1</f>
        <v>2010</v>
      </c>
      <c r="F1" s="1">
        <f t="shared" si="0"/>
        <v>2011</v>
      </c>
      <c r="G1" s="1">
        <f t="shared" si="0"/>
        <v>2012</v>
      </c>
      <c r="H1" s="1">
        <f t="shared" si="0"/>
        <v>2013</v>
      </c>
      <c r="I1" s="1">
        <f t="shared" si="0"/>
        <v>2014</v>
      </c>
      <c r="J1" s="1">
        <f t="shared" si="0"/>
        <v>2015</v>
      </c>
      <c r="K1" s="1">
        <f t="shared" si="0"/>
        <v>2016</v>
      </c>
      <c r="L1" s="1">
        <f t="shared" si="0"/>
        <v>2017</v>
      </c>
      <c r="M1" s="1">
        <f t="shared" si="0"/>
        <v>2018</v>
      </c>
      <c r="N1" s="1">
        <f t="shared" si="0"/>
        <v>2019</v>
      </c>
      <c r="O1" s="1">
        <f t="shared" si="0"/>
        <v>2020</v>
      </c>
      <c r="P1" s="1">
        <f t="shared" si="0"/>
        <v>2021</v>
      </c>
      <c r="Q1" s="1">
        <f t="shared" si="0"/>
        <v>2022</v>
      </c>
      <c r="R1" s="1">
        <f t="shared" si="0"/>
        <v>2023</v>
      </c>
      <c r="S1" s="1">
        <f t="shared" si="0"/>
        <v>2024</v>
      </c>
      <c r="T1" s="1">
        <f t="shared" si="0"/>
        <v>2025</v>
      </c>
    </row>
    <row r="2" spans="1:29" x14ac:dyDescent="0.25">
      <c r="A2" t="s">
        <v>337</v>
      </c>
      <c r="B2" t="s">
        <v>335</v>
      </c>
      <c r="C2" s="282">
        <v>0</v>
      </c>
      <c r="D2" s="282">
        <v>0</v>
      </c>
      <c r="E2" s="282">
        <v>0</v>
      </c>
      <c r="F2" s="283">
        <v>22925778.749116018</v>
      </c>
      <c r="G2" s="283">
        <v>30855577.245338254</v>
      </c>
      <c r="H2" s="283">
        <v>39052348.135130011</v>
      </c>
      <c r="I2" s="283">
        <v>42189696.924300008</v>
      </c>
      <c r="J2" s="283">
        <v>58361478</v>
      </c>
      <c r="K2" s="283">
        <v>55035238</v>
      </c>
      <c r="L2" s="283">
        <v>54071007</v>
      </c>
      <c r="M2" s="283">
        <v>28030783.500644486</v>
      </c>
      <c r="N2" s="283">
        <v>33366155.249881528</v>
      </c>
      <c r="O2" s="281">
        <f>+'[1]New CDM By Rate Class'!B47</f>
        <v>52275074.768120751</v>
      </c>
      <c r="P2" s="281">
        <f>+'[1]New CDM By Rate Class'!C47</f>
        <v>10180170.62511117</v>
      </c>
      <c r="Q2" s="281">
        <f>+'[1]New CDM By Rate Class'!D47</f>
        <v>10180170.62511117</v>
      </c>
      <c r="R2" s="281">
        <f>+'[1]New CDM By Rate Class'!E47</f>
        <v>10180170.62511117</v>
      </c>
      <c r="S2" s="281">
        <f>+'[1]New CDM By Rate Class'!F47</f>
        <v>10180170.62511117</v>
      </c>
      <c r="T2" s="281">
        <f>+'[1]New CDM By Rate Class'!G47</f>
        <v>10180170.62511117</v>
      </c>
    </row>
    <row r="3" spans="1:29" x14ac:dyDescent="0.25">
      <c r="A3" t="s">
        <v>336</v>
      </c>
      <c r="B3" t="s">
        <v>335</v>
      </c>
      <c r="C3">
        <f>C2</f>
        <v>0</v>
      </c>
      <c r="D3">
        <f t="shared" ref="D3:T3" si="1">C3+D2</f>
        <v>0</v>
      </c>
      <c r="E3">
        <f t="shared" si="1"/>
        <v>0</v>
      </c>
      <c r="F3">
        <f t="shared" si="1"/>
        <v>22925778.749116018</v>
      </c>
      <c r="G3">
        <f t="shared" si="1"/>
        <v>53781355.994454272</v>
      </c>
      <c r="H3">
        <f t="shared" si="1"/>
        <v>92833704.129584283</v>
      </c>
      <c r="I3">
        <f t="shared" si="1"/>
        <v>135023401.0538843</v>
      </c>
      <c r="J3">
        <f t="shared" si="1"/>
        <v>193384879.0538843</v>
      </c>
      <c r="K3">
        <f t="shared" si="1"/>
        <v>248420117.0538843</v>
      </c>
      <c r="L3">
        <f t="shared" si="1"/>
        <v>302491124.05388427</v>
      </c>
      <c r="M3">
        <f t="shared" si="1"/>
        <v>330521907.55452877</v>
      </c>
      <c r="N3">
        <f t="shared" si="1"/>
        <v>363888062.80441028</v>
      </c>
      <c r="O3" s="85">
        <f t="shared" si="1"/>
        <v>416163137.57253104</v>
      </c>
      <c r="P3" s="85">
        <f t="shared" si="1"/>
        <v>426343308.19764221</v>
      </c>
      <c r="Q3" s="85">
        <f t="shared" si="1"/>
        <v>436523478.82275337</v>
      </c>
      <c r="R3" s="85">
        <f t="shared" si="1"/>
        <v>446703649.44786453</v>
      </c>
      <c r="S3" s="85">
        <f t="shared" si="1"/>
        <v>456883820.0729757</v>
      </c>
      <c r="T3" s="85">
        <f t="shared" si="1"/>
        <v>467063990.69808686</v>
      </c>
    </row>
    <row r="5" spans="1:29" x14ac:dyDescent="0.25">
      <c r="D5" s="85"/>
      <c r="E5" s="280"/>
      <c r="I5"/>
      <c r="J5"/>
      <c r="K5" s="85"/>
      <c r="L5" s="277"/>
      <c r="M5" s="85"/>
      <c r="N5" s="173"/>
      <c r="O5" s="173"/>
    </row>
    <row r="6" spans="1:29" x14ac:dyDescent="0.25">
      <c r="C6" s="228">
        <f>+C1</f>
        <v>2008</v>
      </c>
      <c r="D6" s="228">
        <f t="shared" ref="D6:T6" si="2">+D1</f>
        <v>2009</v>
      </c>
      <c r="E6" s="228">
        <f t="shared" si="2"/>
        <v>2010</v>
      </c>
      <c r="F6" s="228">
        <f t="shared" si="2"/>
        <v>2011</v>
      </c>
      <c r="G6" s="228">
        <f t="shared" si="2"/>
        <v>2012</v>
      </c>
      <c r="H6" s="228">
        <f t="shared" si="2"/>
        <v>2013</v>
      </c>
      <c r="I6" s="228">
        <f t="shared" si="2"/>
        <v>2014</v>
      </c>
      <c r="J6" s="228">
        <f t="shared" si="2"/>
        <v>2015</v>
      </c>
      <c r="K6" s="228">
        <f t="shared" si="2"/>
        <v>2016</v>
      </c>
      <c r="L6" s="228">
        <f t="shared" si="2"/>
        <v>2017</v>
      </c>
      <c r="M6" s="228">
        <f t="shared" si="2"/>
        <v>2018</v>
      </c>
      <c r="N6" s="228">
        <f t="shared" si="2"/>
        <v>2019</v>
      </c>
      <c r="O6" s="228">
        <f t="shared" si="2"/>
        <v>2020</v>
      </c>
      <c r="P6" s="228">
        <f t="shared" si="2"/>
        <v>2021</v>
      </c>
      <c r="Q6" s="228">
        <f t="shared" si="2"/>
        <v>2022</v>
      </c>
      <c r="R6" s="228">
        <f t="shared" si="2"/>
        <v>2023</v>
      </c>
      <c r="S6" s="228">
        <f t="shared" si="2"/>
        <v>2024</v>
      </c>
      <c r="T6" s="228">
        <f t="shared" si="2"/>
        <v>2025</v>
      </c>
    </row>
    <row r="7" spans="1:29" x14ac:dyDescent="0.25">
      <c r="B7" s="219" t="s">
        <v>334</v>
      </c>
      <c r="C7" s="85">
        <f t="shared" ref="C7:T7" si="3">HLOOKUP(C$6,$C$1:$T$2,2,FALSE)</f>
        <v>0</v>
      </c>
      <c r="D7" s="85">
        <f t="shared" si="3"/>
        <v>0</v>
      </c>
      <c r="E7" s="85">
        <f t="shared" si="3"/>
        <v>0</v>
      </c>
      <c r="F7" s="85">
        <f t="shared" si="3"/>
        <v>22925778.749116018</v>
      </c>
      <c r="G7" s="85">
        <f t="shared" si="3"/>
        <v>30855577.245338254</v>
      </c>
      <c r="H7" s="85">
        <f t="shared" si="3"/>
        <v>39052348.135130011</v>
      </c>
      <c r="I7" s="85">
        <f t="shared" si="3"/>
        <v>42189696.924300008</v>
      </c>
      <c r="J7" s="85">
        <f t="shared" si="3"/>
        <v>58361478</v>
      </c>
      <c r="K7" s="85">
        <f t="shared" si="3"/>
        <v>55035238</v>
      </c>
      <c r="L7" s="85">
        <f t="shared" si="3"/>
        <v>54071007</v>
      </c>
      <c r="M7" s="85">
        <f t="shared" si="3"/>
        <v>28030783.500644486</v>
      </c>
      <c r="N7" s="85">
        <f t="shared" si="3"/>
        <v>33366155.249881528</v>
      </c>
      <c r="O7" s="85">
        <f t="shared" si="3"/>
        <v>52275074.768120751</v>
      </c>
      <c r="P7" s="85">
        <f t="shared" si="3"/>
        <v>10180170.62511117</v>
      </c>
      <c r="Q7" s="85">
        <f t="shared" si="3"/>
        <v>10180170.62511117</v>
      </c>
      <c r="R7" s="85">
        <f t="shared" si="3"/>
        <v>10180170.62511117</v>
      </c>
      <c r="S7" s="85">
        <f t="shared" si="3"/>
        <v>10180170.62511117</v>
      </c>
      <c r="T7" s="85">
        <f t="shared" si="3"/>
        <v>10180170.62511117</v>
      </c>
    </row>
    <row r="8" spans="1:29" x14ac:dyDescent="0.25">
      <c r="B8" t="s">
        <v>333</v>
      </c>
      <c r="C8" s="85">
        <f t="shared" ref="C8:G8" si="4">C7/2</f>
        <v>0</v>
      </c>
      <c r="D8" s="85">
        <f t="shared" si="4"/>
        <v>0</v>
      </c>
      <c r="E8" s="85">
        <f t="shared" si="4"/>
        <v>0</v>
      </c>
      <c r="F8" s="85">
        <f t="shared" si="4"/>
        <v>11462889.374558009</v>
      </c>
      <c r="G8" s="85">
        <f t="shared" si="4"/>
        <v>15427788.622669127</v>
      </c>
      <c r="H8" s="85">
        <f>H7/2</f>
        <v>19526174.067565005</v>
      </c>
      <c r="I8" s="85">
        <f>I7/2</f>
        <v>21094848.462150004</v>
      </c>
      <c r="J8" s="85">
        <f t="shared" ref="J8:T8" si="5">J7/2</f>
        <v>29180739</v>
      </c>
      <c r="K8" s="85">
        <f t="shared" si="5"/>
        <v>27517619</v>
      </c>
      <c r="L8" s="85">
        <f t="shared" si="5"/>
        <v>27035503.5</v>
      </c>
      <c r="M8" s="85">
        <f t="shared" si="5"/>
        <v>14015391.750322243</v>
      </c>
      <c r="N8" s="85">
        <f t="shared" si="5"/>
        <v>16683077.624940764</v>
      </c>
      <c r="O8" s="85">
        <f t="shared" si="5"/>
        <v>26137537.384060375</v>
      </c>
      <c r="P8" s="85">
        <f t="shared" si="5"/>
        <v>5090085.3125555851</v>
      </c>
      <c r="Q8" s="85">
        <f t="shared" si="5"/>
        <v>5090085.3125555851</v>
      </c>
      <c r="R8" s="85">
        <f t="shared" si="5"/>
        <v>5090085.3125555851</v>
      </c>
      <c r="S8" s="85">
        <f t="shared" si="5"/>
        <v>5090085.3125555851</v>
      </c>
      <c r="T8" s="85">
        <f t="shared" si="5"/>
        <v>5090085.3125555851</v>
      </c>
    </row>
    <row r="9" spans="1:29" x14ac:dyDescent="0.25">
      <c r="B9" s="219" t="s">
        <v>332</v>
      </c>
      <c r="C9" s="173">
        <f t="shared" ref="C9:G9" si="6">C$7/12</f>
        <v>0</v>
      </c>
      <c r="D9" s="173">
        <f t="shared" si="6"/>
        <v>0</v>
      </c>
      <c r="E9" s="173">
        <f t="shared" si="6"/>
        <v>0</v>
      </c>
      <c r="F9" s="173">
        <f t="shared" si="6"/>
        <v>1910481.5624263349</v>
      </c>
      <c r="G9" s="173">
        <f t="shared" si="6"/>
        <v>2571298.1037781877</v>
      </c>
      <c r="H9" s="173">
        <f>H$7/12</f>
        <v>3254362.3445941675</v>
      </c>
      <c r="I9" s="173">
        <f>I$7/12</f>
        <v>3515808.0770250005</v>
      </c>
      <c r="J9" s="173">
        <f t="shared" ref="J9:T9" si="7">J$7/12</f>
        <v>4863456.5</v>
      </c>
      <c r="K9" s="173">
        <f t="shared" si="7"/>
        <v>4586269.833333333</v>
      </c>
      <c r="L9" s="173">
        <f t="shared" si="7"/>
        <v>4505917.25</v>
      </c>
      <c r="M9" s="173">
        <f t="shared" si="7"/>
        <v>2335898.625053707</v>
      </c>
      <c r="N9" s="173">
        <f t="shared" si="7"/>
        <v>2780512.9374901275</v>
      </c>
      <c r="O9" s="173">
        <f t="shared" si="7"/>
        <v>4356256.2306767292</v>
      </c>
      <c r="P9" s="173">
        <f t="shared" si="7"/>
        <v>848347.55209259747</v>
      </c>
      <c r="Q9" s="173">
        <f t="shared" si="7"/>
        <v>848347.55209259747</v>
      </c>
      <c r="R9" s="173">
        <f t="shared" si="7"/>
        <v>848347.55209259747</v>
      </c>
      <c r="S9" s="173">
        <f t="shared" si="7"/>
        <v>848347.55209259747</v>
      </c>
      <c r="T9" s="173">
        <f t="shared" si="7"/>
        <v>848347.55209259747</v>
      </c>
    </row>
    <row r="10" spans="1:29" x14ac:dyDescent="0.25">
      <c r="A10" t="s">
        <v>331</v>
      </c>
      <c r="B10" s="279">
        <f>1+2+3+4+5+6+7+8+9+10+11+12</f>
        <v>78</v>
      </c>
      <c r="C10" s="278">
        <f t="shared" ref="C10:G10" si="8">C8/$B$10</f>
        <v>0</v>
      </c>
      <c r="D10" s="278">
        <f t="shared" si="8"/>
        <v>0</v>
      </c>
      <c r="E10" s="278">
        <f t="shared" si="8"/>
        <v>0</v>
      </c>
      <c r="F10" s="278">
        <f t="shared" si="8"/>
        <v>146960.12018664114</v>
      </c>
      <c r="G10" s="278">
        <f t="shared" si="8"/>
        <v>197792.16182909138</v>
      </c>
      <c r="H10" s="278">
        <f>H8/$B$10</f>
        <v>250335.56496878213</v>
      </c>
      <c r="I10" s="278">
        <f>I8/$B$10</f>
        <v>270446.77515576925</v>
      </c>
      <c r="J10" s="278">
        <f t="shared" ref="J10:T10" si="9">J8/$B$10</f>
        <v>374112.03846153844</v>
      </c>
      <c r="K10" s="278">
        <f t="shared" si="9"/>
        <v>352789.98717948719</v>
      </c>
      <c r="L10" s="278">
        <f t="shared" si="9"/>
        <v>346609.01923076925</v>
      </c>
      <c r="M10" s="278">
        <f t="shared" si="9"/>
        <v>179684.50961951594</v>
      </c>
      <c r="N10" s="278">
        <f t="shared" si="9"/>
        <v>213885.61057616366</v>
      </c>
      <c r="O10" s="278">
        <f t="shared" si="9"/>
        <v>335096.63312897919</v>
      </c>
      <c r="P10" s="278">
        <f t="shared" si="9"/>
        <v>65257.504007122887</v>
      </c>
      <c r="Q10" s="278">
        <f t="shared" si="9"/>
        <v>65257.504007122887</v>
      </c>
      <c r="R10" s="278">
        <f t="shared" si="9"/>
        <v>65257.504007122887</v>
      </c>
      <c r="S10" s="278">
        <f t="shared" si="9"/>
        <v>65257.504007122887</v>
      </c>
      <c r="T10" s="278">
        <f t="shared" si="9"/>
        <v>65257.504007122887</v>
      </c>
    </row>
    <row r="11" spans="1:29" x14ac:dyDescent="0.25">
      <c r="B11" s="173"/>
      <c r="I11" s="85"/>
      <c r="J11"/>
      <c r="K11" s="85"/>
      <c r="L11" s="277"/>
      <c r="M11" s="85"/>
      <c r="N11" s="173"/>
      <c r="O11" s="173"/>
      <c r="P11" s="85"/>
      <c r="Q11" s="85"/>
    </row>
    <row r="12" spans="1:29" x14ac:dyDescent="0.25">
      <c r="J12"/>
      <c r="K12" s="85"/>
      <c r="L12" s="277"/>
      <c r="M12" s="85"/>
      <c r="N12" s="173"/>
      <c r="O12" s="173"/>
    </row>
    <row r="13" spans="1:29" x14ac:dyDescent="0.25">
      <c r="J13"/>
      <c r="K13" s="85"/>
      <c r="L13" s="277"/>
      <c r="M13" s="85"/>
      <c r="N13" s="173"/>
      <c r="O13" s="173"/>
      <c r="P13" s="173"/>
      <c r="Q13" s="173"/>
    </row>
    <row r="14" spans="1:29" x14ac:dyDescent="0.25">
      <c r="B14" s="1" t="s">
        <v>330</v>
      </c>
      <c r="G14"/>
      <c r="I14"/>
      <c r="J14"/>
      <c r="K14" s="85"/>
      <c r="L14" s="277"/>
      <c r="M14" s="85"/>
      <c r="N14" s="173"/>
      <c r="O14" s="173"/>
      <c r="R14"/>
      <c r="S14"/>
      <c r="T14"/>
      <c r="U14"/>
      <c r="V14"/>
      <c r="W14"/>
      <c r="X14"/>
    </row>
    <row r="15" spans="1:29" x14ac:dyDescent="0.25">
      <c r="A15" s="256" t="s">
        <v>329</v>
      </c>
      <c r="B15" s="255">
        <v>1</v>
      </c>
      <c r="C15" s="254">
        <f t="shared" ref="C15:R26" si="10">C$10*$B15</f>
        <v>0</v>
      </c>
      <c r="D15" s="254">
        <f t="shared" si="10"/>
        <v>0</v>
      </c>
      <c r="E15" s="254">
        <f t="shared" si="10"/>
        <v>0</v>
      </c>
      <c r="F15" s="254">
        <f t="shared" si="10"/>
        <v>146960.12018664114</v>
      </c>
      <c r="G15" s="254">
        <f t="shared" si="10"/>
        <v>197792.16182909138</v>
      </c>
      <c r="H15" s="254">
        <f t="shared" si="10"/>
        <v>250335.56496878213</v>
      </c>
      <c r="I15" s="254">
        <f t="shared" si="10"/>
        <v>270446.77515576925</v>
      </c>
      <c r="J15" s="254">
        <f t="shared" si="10"/>
        <v>374112.03846153844</v>
      </c>
      <c r="K15" s="254">
        <f t="shared" si="10"/>
        <v>352789.98717948719</v>
      </c>
      <c r="L15" s="254">
        <f t="shared" si="10"/>
        <v>346609.01923076925</v>
      </c>
      <c r="M15" s="254">
        <f t="shared" si="10"/>
        <v>179684.50961951594</v>
      </c>
      <c r="N15" s="254">
        <f t="shared" si="10"/>
        <v>213885.61057616366</v>
      </c>
      <c r="O15" s="254">
        <f t="shared" si="10"/>
        <v>335096.63312897919</v>
      </c>
      <c r="P15" s="254">
        <f t="shared" si="10"/>
        <v>65257.504007122887</v>
      </c>
      <c r="Q15" s="254">
        <f t="shared" si="10"/>
        <v>65257.504007122887</v>
      </c>
      <c r="R15" s="254">
        <f t="shared" si="10"/>
        <v>65257.504007122887</v>
      </c>
      <c r="S15" s="254">
        <f t="shared" ref="S15:T26" si="11">S$10*$B15</f>
        <v>65257.504007122887</v>
      </c>
      <c r="T15" s="276">
        <f t="shared" si="11"/>
        <v>65257.504007122887</v>
      </c>
      <c r="U15"/>
      <c r="V15"/>
      <c r="W15" t="s">
        <v>340</v>
      </c>
      <c r="X15"/>
    </row>
    <row r="16" spans="1:29" x14ac:dyDescent="0.25">
      <c r="A16" s="275"/>
      <c r="B16" s="243">
        <v>2</v>
      </c>
      <c r="C16" s="242">
        <f t="shared" si="10"/>
        <v>0</v>
      </c>
      <c r="D16" s="242">
        <f t="shared" si="10"/>
        <v>0</v>
      </c>
      <c r="E16" s="242">
        <f t="shared" si="10"/>
        <v>0</v>
      </c>
      <c r="F16" s="242">
        <f t="shared" si="10"/>
        <v>293920.24037328229</v>
      </c>
      <c r="G16" s="242">
        <f t="shared" si="10"/>
        <v>395584.32365818275</v>
      </c>
      <c r="H16" s="242">
        <f t="shared" si="10"/>
        <v>500671.12993756426</v>
      </c>
      <c r="I16" s="242">
        <f t="shared" si="10"/>
        <v>540893.55031153851</v>
      </c>
      <c r="J16" s="242">
        <f t="shared" si="10"/>
        <v>748224.07692307688</v>
      </c>
      <c r="K16" s="242">
        <f t="shared" si="10"/>
        <v>705579.97435897437</v>
      </c>
      <c r="L16" s="242">
        <f t="shared" si="10"/>
        <v>693218.0384615385</v>
      </c>
      <c r="M16" s="242">
        <f t="shared" si="10"/>
        <v>359369.01923903188</v>
      </c>
      <c r="N16" s="242">
        <f t="shared" si="10"/>
        <v>427771.22115232731</v>
      </c>
      <c r="O16" s="242">
        <f t="shared" si="10"/>
        <v>670193.26625795837</v>
      </c>
      <c r="P16" s="242">
        <f t="shared" si="10"/>
        <v>130515.00801424577</v>
      </c>
      <c r="Q16" s="242">
        <f t="shared" si="10"/>
        <v>130515.00801424577</v>
      </c>
      <c r="R16" s="242">
        <f t="shared" si="10"/>
        <v>130515.00801424577</v>
      </c>
      <c r="S16" s="242">
        <f t="shared" si="11"/>
        <v>130515.00801424577</v>
      </c>
      <c r="T16" s="274">
        <f t="shared" si="11"/>
        <v>130515.00801424577</v>
      </c>
      <c r="U16"/>
      <c r="V16"/>
      <c r="W16" t="s">
        <v>338</v>
      </c>
      <c r="X16" t="s">
        <v>341</v>
      </c>
      <c r="Y16" t="s">
        <v>342</v>
      </c>
      <c r="Z16" t="s">
        <v>343</v>
      </c>
      <c r="AA16" t="s">
        <v>344</v>
      </c>
      <c r="AB16" t="s">
        <v>345</v>
      </c>
      <c r="AC16" t="s">
        <v>346</v>
      </c>
    </row>
    <row r="17" spans="1:30" x14ac:dyDescent="0.25">
      <c r="A17" s="275"/>
      <c r="B17" s="243">
        <v>3</v>
      </c>
      <c r="C17" s="242">
        <f t="shared" si="10"/>
        <v>0</v>
      </c>
      <c r="D17" s="242">
        <f t="shared" si="10"/>
        <v>0</v>
      </c>
      <c r="E17" s="242">
        <f t="shared" si="10"/>
        <v>0</v>
      </c>
      <c r="F17" s="242">
        <f t="shared" si="10"/>
        <v>440880.36055992346</v>
      </c>
      <c r="G17" s="242">
        <f t="shared" si="10"/>
        <v>593376.48548727413</v>
      </c>
      <c r="H17" s="242">
        <f t="shared" si="10"/>
        <v>751006.69490634638</v>
      </c>
      <c r="I17" s="242">
        <f t="shared" si="10"/>
        <v>811340.32546730782</v>
      </c>
      <c r="J17" s="242">
        <f t="shared" si="10"/>
        <v>1122336.1153846153</v>
      </c>
      <c r="K17" s="242">
        <f t="shared" si="10"/>
        <v>1058369.9615384615</v>
      </c>
      <c r="L17" s="242">
        <f t="shared" si="10"/>
        <v>1039827.0576923077</v>
      </c>
      <c r="M17" s="242">
        <f t="shared" si="10"/>
        <v>539053.5288585478</v>
      </c>
      <c r="N17" s="242">
        <f t="shared" si="10"/>
        <v>641656.831728491</v>
      </c>
      <c r="O17" s="242">
        <f t="shared" si="10"/>
        <v>1005289.8993869375</v>
      </c>
      <c r="P17" s="242">
        <f t="shared" si="10"/>
        <v>195772.51202136866</v>
      </c>
      <c r="Q17" s="242">
        <f t="shared" si="10"/>
        <v>195772.51202136866</v>
      </c>
      <c r="R17" s="242">
        <f t="shared" si="10"/>
        <v>195772.51202136866</v>
      </c>
      <c r="S17" s="242">
        <f t="shared" si="11"/>
        <v>195772.51202136866</v>
      </c>
      <c r="T17" s="274">
        <f t="shared" si="11"/>
        <v>195772.51202136866</v>
      </c>
      <c r="U17"/>
      <c r="V17"/>
      <c r="W17">
        <v>2009</v>
      </c>
      <c r="X17" s="85">
        <v>1648747</v>
      </c>
      <c r="Y17" s="85">
        <v>1019669</v>
      </c>
      <c r="Z17" s="85">
        <v>356042</v>
      </c>
      <c r="AA17" s="284">
        <v>0.54513800489211617</v>
      </c>
      <c r="AB17" s="284">
        <v>0.33714106792026871</v>
      </c>
      <c r="AC17" s="284">
        <v>0.11772092718761511</v>
      </c>
      <c r="AD17" s="284">
        <f>SUM(AA17:AC17)</f>
        <v>0.99999999999999989</v>
      </c>
    </row>
    <row r="18" spans="1:30" x14ac:dyDescent="0.25">
      <c r="A18" s="275"/>
      <c r="B18" s="243">
        <v>4</v>
      </c>
      <c r="C18" s="242">
        <f t="shared" si="10"/>
        <v>0</v>
      </c>
      <c r="D18" s="242">
        <f t="shared" si="10"/>
        <v>0</v>
      </c>
      <c r="E18" s="242">
        <f t="shared" si="10"/>
        <v>0</v>
      </c>
      <c r="F18" s="242">
        <f t="shared" si="10"/>
        <v>587840.48074656457</v>
      </c>
      <c r="G18" s="242">
        <f t="shared" si="10"/>
        <v>791168.6473163655</v>
      </c>
      <c r="H18" s="242">
        <f t="shared" si="10"/>
        <v>1001342.2598751285</v>
      </c>
      <c r="I18" s="242">
        <f t="shared" si="10"/>
        <v>1081787.100623077</v>
      </c>
      <c r="J18" s="242">
        <f t="shared" si="10"/>
        <v>1496448.1538461538</v>
      </c>
      <c r="K18" s="242">
        <f t="shared" si="10"/>
        <v>1411159.9487179487</v>
      </c>
      <c r="L18" s="242">
        <f t="shared" si="10"/>
        <v>1386436.076923077</v>
      </c>
      <c r="M18" s="242">
        <f t="shared" si="10"/>
        <v>718738.03847806377</v>
      </c>
      <c r="N18" s="242">
        <f t="shared" si="10"/>
        <v>855542.44230465463</v>
      </c>
      <c r="O18" s="242">
        <f t="shared" si="10"/>
        <v>1340386.5325159167</v>
      </c>
      <c r="P18" s="242">
        <f t="shared" si="10"/>
        <v>261030.01602849155</v>
      </c>
      <c r="Q18" s="242">
        <f t="shared" si="10"/>
        <v>261030.01602849155</v>
      </c>
      <c r="R18" s="242">
        <f t="shared" si="10"/>
        <v>261030.01602849155</v>
      </c>
      <c r="S18" s="242">
        <f t="shared" si="11"/>
        <v>261030.01602849155</v>
      </c>
      <c r="T18" s="274">
        <f t="shared" si="11"/>
        <v>261030.01602849155</v>
      </c>
      <c r="U18"/>
      <c r="V18"/>
      <c r="W18">
        <v>2010</v>
      </c>
      <c r="X18" s="85">
        <v>1610361</v>
      </c>
      <c r="Y18" s="85">
        <v>1066075</v>
      </c>
      <c r="Z18" s="85">
        <v>342034</v>
      </c>
      <c r="AA18" s="284">
        <v>0.53269572965685352</v>
      </c>
      <c r="AB18" s="284">
        <v>0.34453497890295975</v>
      </c>
      <c r="AC18" s="284">
        <v>0.12276929144018672</v>
      </c>
      <c r="AD18" s="284">
        <f t="shared" ref="AD18:AD33" si="12">SUM(AA18:AC18)</f>
        <v>1</v>
      </c>
    </row>
    <row r="19" spans="1:30" x14ac:dyDescent="0.25">
      <c r="A19" s="275"/>
      <c r="B19" s="243">
        <v>5</v>
      </c>
      <c r="C19" s="242">
        <f t="shared" si="10"/>
        <v>0</v>
      </c>
      <c r="D19" s="242">
        <f t="shared" si="10"/>
        <v>0</v>
      </c>
      <c r="E19" s="242">
        <f t="shared" si="10"/>
        <v>0</v>
      </c>
      <c r="F19" s="242">
        <f t="shared" si="10"/>
        <v>734800.60093320569</v>
      </c>
      <c r="G19" s="242">
        <f t="shared" si="10"/>
        <v>988960.80914545688</v>
      </c>
      <c r="H19" s="242">
        <f t="shared" si="10"/>
        <v>1251677.8248439105</v>
      </c>
      <c r="I19" s="242">
        <f t="shared" si="10"/>
        <v>1352233.8757788462</v>
      </c>
      <c r="J19" s="242">
        <f t="shared" si="10"/>
        <v>1870560.1923076923</v>
      </c>
      <c r="K19" s="242">
        <f t="shared" si="10"/>
        <v>1763949.935897436</v>
      </c>
      <c r="L19" s="242">
        <f t="shared" si="10"/>
        <v>1733045.0961538462</v>
      </c>
      <c r="M19" s="242">
        <f t="shared" si="10"/>
        <v>898422.54809757974</v>
      </c>
      <c r="N19" s="242">
        <f t="shared" si="10"/>
        <v>1069428.0528808183</v>
      </c>
      <c r="O19" s="242">
        <f t="shared" si="10"/>
        <v>1675483.165644896</v>
      </c>
      <c r="P19" s="242">
        <f t="shared" si="10"/>
        <v>326287.52003561443</v>
      </c>
      <c r="Q19" s="242">
        <f t="shared" si="10"/>
        <v>326287.52003561443</v>
      </c>
      <c r="R19" s="242">
        <f t="shared" si="10"/>
        <v>326287.52003561443</v>
      </c>
      <c r="S19" s="242">
        <f t="shared" si="11"/>
        <v>326287.52003561443</v>
      </c>
      <c r="T19" s="274">
        <f t="shared" si="11"/>
        <v>326287.52003561443</v>
      </c>
      <c r="U19"/>
      <c r="V19"/>
      <c r="W19">
        <v>2011</v>
      </c>
      <c r="X19" s="85">
        <v>1612842</v>
      </c>
      <c r="Y19" s="85">
        <v>1089423</v>
      </c>
      <c r="Z19" s="85">
        <v>343219</v>
      </c>
      <c r="AA19" s="284">
        <v>0.52053743794803875</v>
      </c>
      <c r="AB19" s="284">
        <v>0.35209104728746837</v>
      </c>
      <c r="AC19" s="284">
        <v>0.12737151476449288</v>
      </c>
      <c r="AD19" s="284">
        <f t="shared" si="12"/>
        <v>1</v>
      </c>
    </row>
    <row r="20" spans="1:30" x14ac:dyDescent="0.25">
      <c r="A20" s="275"/>
      <c r="B20" s="243">
        <v>6</v>
      </c>
      <c r="C20" s="242">
        <f t="shared" si="10"/>
        <v>0</v>
      </c>
      <c r="D20" s="242">
        <f t="shared" si="10"/>
        <v>0</v>
      </c>
      <c r="E20" s="242">
        <f t="shared" si="10"/>
        <v>0</v>
      </c>
      <c r="F20" s="242">
        <f t="shared" si="10"/>
        <v>881760.72111984692</v>
      </c>
      <c r="G20" s="242">
        <f t="shared" si="10"/>
        <v>1186752.9709745483</v>
      </c>
      <c r="H20" s="242">
        <f t="shared" si="10"/>
        <v>1502013.3898126928</v>
      </c>
      <c r="I20" s="242">
        <f t="shared" si="10"/>
        <v>1622680.6509346156</v>
      </c>
      <c r="J20" s="242">
        <f t="shared" si="10"/>
        <v>2244672.2307692305</v>
      </c>
      <c r="K20" s="242">
        <f t="shared" si="10"/>
        <v>2116739.923076923</v>
      </c>
      <c r="L20" s="242">
        <f t="shared" si="10"/>
        <v>2079654.1153846155</v>
      </c>
      <c r="M20" s="242">
        <f t="shared" si="10"/>
        <v>1078107.0577170956</v>
      </c>
      <c r="N20" s="242">
        <f t="shared" si="10"/>
        <v>1283313.663456982</v>
      </c>
      <c r="O20" s="242">
        <f t="shared" si="10"/>
        <v>2010579.798773875</v>
      </c>
      <c r="P20" s="242">
        <f t="shared" si="10"/>
        <v>391545.02404273732</v>
      </c>
      <c r="Q20" s="242">
        <f t="shared" si="10"/>
        <v>391545.02404273732</v>
      </c>
      <c r="R20" s="242">
        <f t="shared" si="10"/>
        <v>391545.02404273732</v>
      </c>
      <c r="S20" s="242">
        <f t="shared" si="11"/>
        <v>391545.02404273732</v>
      </c>
      <c r="T20" s="274">
        <f t="shared" si="11"/>
        <v>391545.02404273732</v>
      </c>
      <c r="U20"/>
      <c r="V20"/>
      <c r="W20">
        <v>2012</v>
      </c>
      <c r="X20" s="85">
        <v>1524446</v>
      </c>
      <c r="Y20" s="85">
        <v>1109308</v>
      </c>
      <c r="Z20" s="85">
        <v>353448</v>
      </c>
      <c r="AA20" s="284">
        <v>0.5086566481020075</v>
      </c>
      <c r="AB20" s="284">
        <v>0.35981282938154918</v>
      </c>
      <c r="AC20" s="284">
        <v>0.13153052251644332</v>
      </c>
      <c r="AD20" s="284">
        <f t="shared" si="12"/>
        <v>1</v>
      </c>
    </row>
    <row r="21" spans="1:30" x14ac:dyDescent="0.25">
      <c r="A21" s="275"/>
      <c r="B21" s="243">
        <v>7</v>
      </c>
      <c r="C21" s="242">
        <f t="shared" si="10"/>
        <v>0</v>
      </c>
      <c r="D21" s="242">
        <f t="shared" si="10"/>
        <v>0</v>
      </c>
      <c r="E21" s="242">
        <f t="shared" si="10"/>
        <v>0</v>
      </c>
      <c r="F21" s="242">
        <f t="shared" si="10"/>
        <v>1028720.841306488</v>
      </c>
      <c r="G21" s="242">
        <f t="shared" si="10"/>
        <v>1384545.1328036396</v>
      </c>
      <c r="H21" s="242">
        <f t="shared" si="10"/>
        <v>1752348.954781475</v>
      </c>
      <c r="I21" s="242">
        <f t="shared" si="10"/>
        <v>1893127.4260903848</v>
      </c>
      <c r="J21" s="242">
        <f t="shared" si="10"/>
        <v>2618784.269230769</v>
      </c>
      <c r="K21" s="242">
        <f t="shared" si="10"/>
        <v>2469529.9102564105</v>
      </c>
      <c r="L21" s="242">
        <f t="shared" si="10"/>
        <v>2426263.134615385</v>
      </c>
      <c r="M21" s="242">
        <f t="shared" si="10"/>
        <v>1257791.5673366117</v>
      </c>
      <c r="N21" s="242">
        <f t="shared" si="10"/>
        <v>1497199.2740331455</v>
      </c>
      <c r="O21" s="242">
        <f t="shared" si="10"/>
        <v>2345676.4319028542</v>
      </c>
      <c r="P21" s="242">
        <f t="shared" si="10"/>
        <v>456802.52804986021</v>
      </c>
      <c r="Q21" s="242">
        <f t="shared" si="10"/>
        <v>456802.52804986021</v>
      </c>
      <c r="R21" s="242">
        <f t="shared" si="10"/>
        <v>456802.52804986021</v>
      </c>
      <c r="S21" s="242">
        <f t="shared" si="11"/>
        <v>456802.52804986021</v>
      </c>
      <c r="T21" s="274">
        <f t="shared" si="11"/>
        <v>456802.52804986021</v>
      </c>
      <c r="U21"/>
      <c r="V21"/>
      <c r="W21">
        <v>2013</v>
      </c>
      <c r="X21" s="85">
        <v>1556240</v>
      </c>
      <c r="Y21" s="85">
        <v>1106483</v>
      </c>
      <c r="Z21" s="85">
        <v>343409</v>
      </c>
      <c r="AA21" s="284">
        <v>0.49704702639312698</v>
      </c>
      <c r="AB21" s="284">
        <v>0.36770395948708279</v>
      </c>
      <c r="AC21" s="284">
        <v>0.13524901411979018</v>
      </c>
      <c r="AD21" s="284">
        <f t="shared" si="12"/>
        <v>1</v>
      </c>
    </row>
    <row r="22" spans="1:30" x14ac:dyDescent="0.25">
      <c r="A22" s="275"/>
      <c r="B22" s="243">
        <v>8</v>
      </c>
      <c r="C22" s="242">
        <f t="shared" si="10"/>
        <v>0</v>
      </c>
      <c r="D22" s="242">
        <f t="shared" si="10"/>
        <v>0</v>
      </c>
      <c r="E22" s="242">
        <f t="shared" si="10"/>
        <v>0</v>
      </c>
      <c r="F22" s="242">
        <f t="shared" si="10"/>
        <v>1175680.9614931291</v>
      </c>
      <c r="G22" s="242">
        <f t="shared" si="10"/>
        <v>1582337.294632731</v>
      </c>
      <c r="H22" s="242">
        <f t="shared" si="10"/>
        <v>2002684.519750257</v>
      </c>
      <c r="I22" s="242">
        <f t="shared" si="10"/>
        <v>2163574.201246154</v>
      </c>
      <c r="J22" s="242">
        <f t="shared" si="10"/>
        <v>2992896.3076923075</v>
      </c>
      <c r="K22" s="242">
        <f t="shared" si="10"/>
        <v>2822319.8974358975</v>
      </c>
      <c r="L22" s="242">
        <f t="shared" si="10"/>
        <v>2772872.153846154</v>
      </c>
      <c r="M22" s="242">
        <f t="shared" si="10"/>
        <v>1437476.0769561275</v>
      </c>
      <c r="N22" s="242">
        <f t="shared" si="10"/>
        <v>1711084.8846093093</v>
      </c>
      <c r="O22" s="242">
        <f t="shared" si="10"/>
        <v>2680773.0650318335</v>
      </c>
      <c r="P22" s="242">
        <f t="shared" si="10"/>
        <v>522060.03205698309</v>
      </c>
      <c r="Q22" s="242">
        <f t="shared" si="10"/>
        <v>522060.03205698309</v>
      </c>
      <c r="R22" s="242">
        <f t="shared" si="10"/>
        <v>522060.03205698309</v>
      </c>
      <c r="S22" s="242">
        <f t="shared" si="11"/>
        <v>522060.03205698309</v>
      </c>
      <c r="T22" s="274">
        <f t="shared" si="11"/>
        <v>522060.03205698309</v>
      </c>
      <c r="U22"/>
      <c r="V22"/>
      <c r="W22">
        <v>2014</v>
      </c>
      <c r="X22" s="85">
        <v>1472036</v>
      </c>
      <c r="Y22" s="85">
        <v>1120521</v>
      </c>
      <c r="Z22" s="85">
        <v>333082</v>
      </c>
      <c r="AA22" s="284">
        <v>0.48570238365724572</v>
      </c>
      <c r="AB22" s="284">
        <v>0.37576815161058136</v>
      </c>
      <c r="AC22" s="284">
        <v>0.13852946473217292</v>
      </c>
      <c r="AD22" s="284">
        <f t="shared" si="12"/>
        <v>1</v>
      </c>
    </row>
    <row r="23" spans="1:30" x14ac:dyDescent="0.25">
      <c r="A23" s="275"/>
      <c r="B23" s="243">
        <v>9</v>
      </c>
      <c r="C23" s="242">
        <f t="shared" si="10"/>
        <v>0</v>
      </c>
      <c r="D23" s="242">
        <f t="shared" si="10"/>
        <v>0</v>
      </c>
      <c r="E23" s="242">
        <f t="shared" si="10"/>
        <v>0</v>
      </c>
      <c r="F23" s="242">
        <f t="shared" si="10"/>
        <v>1322641.0816797703</v>
      </c>
      <c r="G23" s="242">
        <f t="shared" si="10"/>
        <v>1780129.4564618224</v>
      </c>
      <c r="H23" s="242">
        <f t="shared" si="10"/>
        <v>2253020.084719039</v>
      </c>
      <c r="I23" s="242">
        <f t="shared" si="10"/>
        <v>2434020.9764019232</v>
      </c>
      <c r="J23" s="242">
        <f t="shared" si="10"/>
        <v>3367008.346153846</v>
      </c>
      <c r="K23" s="242">
        <f t="shared" si="10"/>
        <v>3175109.8846153845</v>
      </c>
      <c r="L23" s="242">
        <f t="shared" si="10"/>
        <v>3119481.173076923</v>
      </c>
      <c r="M23" s="242">
        <f t="shared" si="10"/>
        <v>1617160.5865756434</v>
      </c>
      <c r="N23" s="242">
        <f t="shared" si="10"/>
        <v>1924970.495185473</v>
      </c>
      <c r="O23" s="242">
        <f t="shared" si="10"/>
        <v>3015869.6981608127</v>
      </c>
      <c r="P23" s="242">
        <f t="shared" si="10"/>
        <v>587317.53606410604</v>
      </c>
      <c r="Q23" s="242">
        <f t="shared" si="10"/>
        <v>587317.53606410604</v>
      </c>
      <c r="R23" s="242">
        <f t="shared" si="10"/>
        <v>587317.53606410604</v>
      </c>
      <c r="S23" s="242">
        <f t="shared" si="11"/>
        <v>587317.53606410604</v>
      </c>
      <c r="T23" s="274">
        <f t="shared" si="11"/>
        <v>587317.53606410604</v>
      </c>
      <c r="U23"/>
      <c r="V23"/>
      <c r="W23">
        <v>2015</v>
      </c>
      <c r="X23" s="85">
        <v>1392724</v>
      </c>
      <c r="Y23" s="85">
        <v>1181623</v>
      </c>
      <c r="Z23" s="85">
        <v>374916</v>
      </c>
      <c r="AA23" s="284">
        <v>0.47461667199221041</v>
      </c>
      <c r="AB23" s="284">
        <v>0.38400920121120746</v>
      </c>
      <c r="AC23" s="284">
        <v>0.14137412679658207</v>
      </c>
      <c r="AD23" s="284">
        <f t="shared" si="12"/>
        <v>1</v>
      </c>
    </row>
    <row r="24" spans="1:30" x14ac:dyDescent="0.25">
      <c r="A24" s="275"/>
      <c r="B24" s="243">
        <v>10</v>
      </c>
      <c r="C24" s="242">
        <f t="shared" si="10"/>
        <v>0</v>
      </c>
      <c r="D24" s="242">
        <f t="shared" si="10"/>
        <v>0</v>
      </c>
      <c r="E24" s="242">
        <f t="shared" si="10"/>
        <v>0</v>
      </c>
      <c r="F24" s="242">
        <f t="shared" si="10"/>
        <v>1469601.2018664114</v>
      </c>
      <c r="G24" s="242">
        <f t="shared" si="10"/>
        <v>1977921.6182909138</v>
      </c>
      <c r="H24" s="242">
        <f t="shared" si="10"/>
        <v>2503355.649687821</v>
      </c>
      <c r="I24" s="242">
        <f t="shared" si="10"/>
        <v>2704467.7515576924</v>
      </c>
      <c r="J24" s="242">
        <f t="shared" si="10"/>
        <v>3741120.3846153845</v>
      </c>
      <c r="K24" s="242">
        <f t="shared" si="10"/>
        <v>3527899.871794872</v>
      </c>
      <c r="L24" s="242">
        <f t="shared" si="10"/>
        <v>3466090.1923076925</v>
      </c>
      <c r="M24" s="242">
        <f t="shared" si="10"/>
        <v>1796845.0961951595</v>
      </c>
      <c r="N24" s="242">
        <f t="shared" si="10"/>
        <v>2138856.1057616365</v>
      </c>
      <c r="O24" s="242">
        <f t="shared" si="10"/>
        <v>3350966.331289792</v>
      </c>
      <c r="P24" s="242">
        <f t="shared" si="10"/>
        <v>652575.04007122887</v>
      </c>
      <c r="Q24" s="242">
        <f t="shared" si="10"/>
        <v>652575.04007122887</v>
      </c>
      <c r="R24" s="242">
        <f t="shared" si="10"/>
        <v>652575.04007122887</v>
      </c>
      <c r="S24" s="242">
        <f t="shared" si="11"/>
        <v>652575.04007122887</v>
      </c>
      <c r="T24" s="274">
        <f t="shared" si="11"/>
        <v>652575.04007122887</v>
      </c>
      <c r="U24"/>
      <c r="V24"/>
      <c r="W24">
        <v>2016</v>
      </c>
      <c r="X24" s="85">
        <v>1328249</v>
      </c>
      <c r="Y24" s="85">
        <v>1208311</v>
      </c>
      <c r="Z24" s="85">
        <v>385291</v>
      </c>
      <c r="AA24" s="284">
        <v>0.46378398153369038</v>
      </c>
      <c r="AB24" s="284">
        <v>0.39243098698712914</v>
      </c>
      <c r="AC24" s="284">
        <v>0.14378503147918048</v>
      </c>
      <c r="AD24" s="284">
        <f t="shared" si="12"/>
        <v>1</v>
      </c>
    </row>
    <row r="25" spans="1:30" x14ac:dyDescent="0.25">
      <c r="A25" s="275"/>
      <c r="B25" s="243">
        <v>11</v>
      </c>
      <c r="C25" s="242">
        <f t="shared" si="10"/>
        <v>0</v>
      </c>
      <c r="D25" s="242">
        <f t="shared" si="10"/>
        <v>0</v>
      </c>
      <c r="E25" s="242">
        <f t="shared" si="10"/>
        <v>0</v>
      </c>
      <c r="F25" s="242">
        <f t="shared" si="10"/>
        <v>1616561.3220530525</v>
      </c>
      <c r="G25" s="242">
        <f t="shared" si="10"/>
        <v>2175713.7801200049</v>
      </c>
      <c r="H25" s="242">
        <f t="shared" si="10"/>
        <v>2753691.2146566035</v>
      </c>
      <c r="I25" s="242">
        <f t="shared" si="10"/>
        <v>2974914.5267134616</v>
      </c>
      <c r="J25" s="242">
        <f t="shared" si="10"/>
        <v>4115232.423076923</v>
      </c>
      <c r="K25" s="242">
        <f t="shared" si="10"/>
        <v>3880689.858974359</v>
      </c>
      <c r="L25" s="242">
        <f t="shared" si="10"/>
        <v>3812699.211538462</v>
      </c>
      <c r="M25" s="242">
        <f t="shared" si="10"/>
        <v>1976529.6058146753</v>
      </c>
      <c r="N25" s="242">
        <f t="shared" si="10"/>
        <v>2352741.7163378</v>
      </c>
      <c r="O25" s="242">
        <f t="shared" si="10"/>
        <v>3686062.9644187712</v>
      </c>
      <c r="P25" s="242">
        <f t="shared" si="10"/>
        <v>717832.5440783517</v>
      </c>
      <c r="Q25" s="242">
        <f t="shared" si="10"/>
        <v>717832.5440783517</v>
      </c>
      <c r="R25" s="242">
        <f t="shared" si="10"/>
        <v>717832.5440783517</v>
      </c>
      <c r="S25" s="242">
        <f t="shared" si="11"/>
        <v>717832.5440783517</v>
      </c>
      <c r="T25" s="274">
        <f t="shared" si="11"/>
        <v>717832.5440783517</v>
      </c>
      <c r="U25"/>
      <c r="V25"/>
      <c r="W25">
        <v>2017</v>
      </c>
      <c r="X25" s="85">
        <v>1259105</v>
      </c>
      <c r="Y25" s="85">
        <v>1214651</v>
      </c>
      <c r="Z25" s="85">
        <v>399393</v>
      </c>
      <c r="AA25" s="284">
        <v>0.4531985373045907</v>
      </c>
      <c r="AB25" s="284">
        <v>0.40103747270105178</v>
      </c>
      <c r="AC25" s="284">
        <v>0.14576398999435752</v>
      </c>
      <c r="AD25" s="284">
        <f t="shared" si="12"/>
        <v>1</v>
      </c>
    </row>
    <row r="26" spans="1:30" x14ac:dyDescent="0.25">
      <c r="A26" s="273"/>
      <c r="B26" s="234">
        <v>12</v>
      </c>
      <c r="C26" s="177">
        <f t="shared" si="10"/>
        <v>0</v>
      </c>
      <c r="D26" s="177">
        <f t="shared" si="10"/>
        <v>0</v>
      </c>
      <c r="E26" s="177">
        <f t="shared" si="10"/>
        <v>0</v>
      </c>
      <c r="F26" s="177">
        <f t="shared" si="10"/>
        <v>1763521.4422396938</v>
      </c>
      <c r="G26" s="177">
        <f t="shared" si="10"/>
        <v>2373505.9419490965</v>
      </c>
      <c r="H26" s="177">
        <f t="shared" si="10"/>
        <v>3004026.7796253855</v>
      </c>
      <c r="I26" s="177">
        <f t="shared" si="10"/>
        <v>3245361.3018692313</v>
      </c>
      <c r="J26" s="177">
        <f t="shared" si="10"/>
        <v>4489344.461538461</v>
      </c>
      <c r="K26" s="177">
        <f t="shared" si="10"/>
        <v>4233479.846153846</v>
      </c>
      <c r="L26" s="177">
        <f t="shared" si="10"/>
        <v>4159308.230769231</v>
      </c>
      <c r="M26" s="177">
        <f t="shared" si="10"/>
        <v>2156214.1154341912</v>
      </c>
      <c r="N26" s="177">
        <f t="shared" si="10"/>
        <v>2566627.326913964</v>
      </c>
      <c r="O26" s="177">
        <f t="shared" si="10"/>
        <v>4021159.59754775</v>
      </c>
      <c r="P26" s="177">
        <f t="shared" si="10"/>
        <v>783090.04808547464</v>
      </c>
      <c r="Q26" s="177">
        <f t="shared" si="10"/>
        <v>783090.04808547464</v>
      </c>
      <c r="R26" s="177">
        <f t="shared" si="10"/>
        <v>783090.04808547464</v>
      </c>
      <c r="S26" s="177">
        <f t="shared" si="11"/>
        <v>783090.04808547464</v>
      </c>
      <c r="T26" s="272">
        <f t="shared" si="11"/>
        <v>783090.04808547464</v>
      </c>
      <c r="U26"/>
      <c r="V26"/>
      <c r="W26">
        <v>2018</v>
      </c>
      <c r="X26" s="85">
        <v>1255925</v>
      </c>
      <c r="Y26" s="85">
        <v>1256092</v>
      </c>
      <c r="Z26" s="85">
        <v>426660</v>
      </c>
      <c r="AA26" s="284">
        <v>0.44285469613637474</v>
      </c>
      <c r="AB26" s="284">
        <v>0.40983270904578634</v>
      </c>
      <c r="AC26" s="284">
        <v>0.14731259481783893</v>
      </c>
      <c r="AD26" s="284">
        <f t="shared" si="12"/>
        <v>1</v>
      </c>
    </row>
    <row r="27" spans="1:30" x14ac:dyDescent="0.25">
      <c r="A27" s="256" t="s">
        <v>328</v>
      </c>
      <c r="B27" s="255">
        <f t="shared" ref="B27:B38" si="13">B15</f>
        <v>1</v>
      </c>
      <c r="C27" s="254">
        <f t="shared" ref="C27:R38" si="14">+C$9</f>
        <v>0</v>
      </c>
      <c r="D27" s="254">
        <f t="shared" si="14"/>
        <v>0</v>
      </c>
      <c r="E27" s="254">
        <f t="shared" si="14"/>
        <v>0</v>
      </c>
      <c r="F27" s="254">
        <f t="shared" si="14"/>
        <v>1910481.5624263349</v>
      </c>
      <c r="G27" s="254">
        <f t="shared" si="14"/>
        <v>2571298.1037781877</v>
      </c>
      <c r="H27" s="254">
        <f t="shared" si="14"/>
        <v>3254362.3445941675</v>
      </c>
      <c r="I27" s="254">
        <f t="shared" si="14"/>
        <v>3515808.0770250005</v>
      </c>
      <c r="J27" s="254">
        <f t="shared" si="14"/>
        <v>4863456.5</v>
      </c>
      <c r="K27" s="254">
        <f t="shared" si="14"/>
        <v>4586269.833333333</v>
      </c>
      <c r="L27" s="254">
        <f t="shared" si="14"/>
        <v>4505917.25</v>
      </c>
      <c r="M27" s="254">
        <f t="shared" si="14"/>
        <v>2335898.625053707</v>
      </c>
      <c r="N27" s="254">
        <f t="shared" si="14"/>
        <v>2780512.9374901275</v>
      </c>
      <c r="O27" s="254">
        <f t="shared" si="14"/>
        <v>4356256.2306767292</v>
      </c>
      <c r="P27" s="254">
        <f t="shared" si="14"/>
        <v>848347.55209259747</v>
      </c>
      <c r="Q27" s="254">
        <f t="shared" si="14"/>
        <v>848347.55209259747</v>
      </c>
      <c r="R27" s="254">
        <f t="shared" si="14"/>
        <v>848347.55209259747</v>
      </c>
      <c r="S27" s="254">
        <f t="shared" ref="S27:T38" si="15">+S$9</f>
        <v>848347.55209259747</v>
      </c>
      <c r="T27" s="276">
        <f t="shared" si="15"/>
        <v>848347.55209259747</v>
      </c>
      <c r="U27"/>
      <c r="V27"/>
      <c r="W27">
        <v>2019</v>
      </c>
      <c r="X27" s="85">
        <v>1207439</v>
      </c>
      <c r="Y27" s="85">
        <v>1307174</v>
      </c>
      <c r="Z27" s="85">
        <v>399297</v>
      </c>
      <c r="AA27" s="284">
        <v>0.43274694366065464</v>
      </c>
      <c r="AB27" s="284">
        <v>0.41882083555073146</v>
      </c>
      <c r="AC27" s="284">
        <v>0.14843222078861396</v>
      </c>
      <c r="AD27" s="284">
        <f t="shared" si="12"/>
        <v>1</v>
      </c>
    </row>
    <row r="28" spans="1:30" x14ac:dyDescent="0.25">
      <c r="A28" s="275"/>
      <c r="B28" s="243">
        <f t="shared" si="13"/>
        <v>2</v>
      </c>
      <c r="C28" s="242">
        <f t="shared" si="14"/>
        <v>0</v>
      </c>
      <c r="D28" s="242">
        <f t="shared" si="14"/>
        <v>0</v>
      </c>
      <c r="E28" s="242">
        <f t="shared" si="14"/>
        <v>0</v>
      </c>
      <c r="F28" s="242">
        <f t="shared" si="14"/>
        <v>1910481.5624263349</v>
      </c>
      <c r="G28" s="242">
        <f t="shared" si="14"/>
        <v>2571298.1037781877</v>
      </c>
      <c r="H28" s="242">
        <f t="shared" si="14"/>
        <v>3254362.3445941675</v>
      </c>
      <c r="I28" s="242">
        <f t="shared" si="14"/>
        <v>3515808.0770250005</v>
      </c>
      <c r="J28" s="242">
        <f t="shared" si="14"/>
        <v>4863456.5</v>
      </c>
      <c r="K28" s="242">
        <f t="shared" si="14"/>
        <v>4586269.833333333</v>
      </c>
      <c r="L28" s="242">
        <f t="shared" si="14"/>
        <v>4505917.25</v>
      </c>
      <c r="M28" s="242">
        <f t="shared" si="14"/>
        <v>2335898.625053707</v>
      </c>
      <c r="N28" s="242">
        <f t="shared" si="14"/>
        <v>2780512.9374901275</v>
      </c>
      <c r="O28" s="242">
        <f t="shared" si="14"/>
        <v>4356256.2306767292</v>
      </c>
      <c r="P28" s="242">
        <f t="shared" si="14"/>
        <v>848347.55209259747</v>
      </c>
      <c r="Q28" s="242">
        <f t="shared" si="14"/>
        <v>848347.55209259747</v>
      </c>
      <c r="R28" s="242">
        <f t="shared" si="14"/>
        <v>848347.55209259747</v>
      </c>
      <c r="S28" s="242">
        <f t="shared" si="15"/>
        <v>848347.55209259747</v>
      </c>
      <c r="T28" s="274">
        <f t="shared" si="15"/>
        <v>848347.55209259747</v>
      </c>
      <c r="U28"/>
      <c r="V28"/>
      <c r="W28">
        <v>2020</v>
      </c>
      <c r="X28" s="85">
        <v>1206093</v>
      </c>
      <c r="Y28" s="85">
        <v>1325891</v>
      </c>
      <c r="Z28" s="85">
        <v>414506</v>
      </c>
      <c r="AA28" s="284">
        <v>0.42286989136944603</v>
      </c>
      <c r="AB28" s="284">
        <v>0.42800608253016725</v>
      </c>
      <c r="AC28" s="284">
        <v>0.14912402610038678</v>
      </c>
      <c r="AD28" s="284">
        <f t="shared" si="12"/>
        <v>1</v>
      </c>
    </row>
    <row r="29" spans="1:30" x14ac:dyDescent="0.25">
      <c r="A29" s="275"/>
      <c r="B29" s="243">
        <f t="shared" si="13"/>
        <v>3</v>
      </c>
      <c r="C29" s="242">
        <f t="shared" si="14"/>
        <v>0</v>
      </c>
      <c r="D29" s="242">
        <f t="shared" si="14"/>
        <v>0</v>
      </c>
      <c r="E29" s="242">
        <f t="shared" si="14"/>
        <v>0</v>
      </c>
      <c r="F29" s="242">
        <f t="shared" si="14"/>
        <v>1910481.5624263349</v>
      </c>
      <c r="G29" s="242">
        <f t="shared" si="14"/>
        <v>2571298.1037781877</v>
      </c>
      <c r="H29" s="242">
        <f t="shared" si="14"/>
        <v>3254362.3445941675</v>
      </c>
      <c r="I29" s="242">
        <f t="shared" si="14"/>
        <v>3515808.0770250005</v>
      </c>
      <c r="J29" s="242">
        <f t="shared" si="14"/>
        <v>4863456.5</v>
      </c>
      <c r="K29" s="242">
        <f t="shared" si="14"/>
        <v>4586269.833333333</v>
      </c>
      <c r="L29" s="242">
        <f t="shared" si="14"/>
        <v>4505917.25</v>
      </c>
      <c r="M29" s="242">
        <f t="shared" si="14"/>
        <v>2335898.625053707</v>
      </c>
      <c r="N29" s="242">
        <f t="shared" si="14"/>
        <v>2780512.9374901275</v>
      </c>
      <c r="O29" s="242">
        <f t="shared" si="14"/>
        <v>4356256.2306767292</v>
      </c>
      <c r="P29" s="242">
        <f t="shared" si="14"/>
        <v>848347.55209259747</v>
      </c>
      <c r="Q29" s="242">
        <f t="shared" si="14"/>
        <v>848347.55209259747</v>
      </c>
      <c r="R29" s="242">
        <f t="shared" si="14"/>
        <v>848347.55209259747</v>
      </c>
      <c r="S29" s="242">
        <f t="shared" si="15"/>
        <v>848347.55209259747</v>
      </c>
      <c r="T29" s="274">
        <f t="shared" si="15"/>
        <v>848347.55209259747</v>
      </c>
      <c r="U29"/>
      <c r="V29"/>
      <c r="W29">
        <v>2021</v>
      </c>
      <c r="X29" s="85">
        <v>1181216</v>
      </c>
      <c r="Y29" s="85">
        <v>1349653</v>
      </c>
      <c r="Z29" s="85">
        <v>416392</v>
      </c>
      <c r="AA29" s="284">
        <v>0.41321827374251957</v>
      </c>
      <c r="AB29" s="284">
        <v>0.43739277307427737</v>
      </c>
      <c r="AC29" s="284">
        <v>0.149388953183203</v>
      </c>
      <c r="AD29" s="284">
        <f t="shared" si="12"/>
        <v>0.99999999999999989</v>
      </c>
    </row>
    <row r="30" spans="1:30" x14ac:dyDescent="0.25">
      <c r="A30" s="275"/>
      <c r="B30" s="243">
        <f t="shared" si="13"/>
        <v>4</v>
      </c>
      <c r="C30" s="242">
        <f t="shared" si="14"/>
        <v>0</v>
      </c>
      <c r="D30" s="242">
        <f t="shared" si="14"/>
        <v>0</v>
      </c>
      <c r="E30" s="242">
        <f t="shared" si="14"/>
        <v>0</v>
      </c>
      <c r="F30" s="242">
        <f t="shared" si="14"/>
        <v>1910481.5624263349</v>
      </c>
      <c r="G30" s="242">
        <f t="shared" si="14"/>
        <v>2571298.1037781877</v>
      </c>
      <c r="H30" s="242">
        <f t="shared" si="14"/>
        <v>3254362.3445941675</v>
      </c>
      <c r="I30" s="242">
        <f t="shared" si="14"/>
        <v>3515808.0770250005</v>
      </c>
      <c r="J30" s="242">
        <f t="shared" si="14"/>
        <v>4863456.5</v>
      </c>
      <c r="K30" s="242">
        <f t="shared" si="14"/>
        <v>4586269.833333333</v>
      </c>
      <c r="L30" s="242">
        <f t="shared" si="14"/>
        <v>4505917.25</v>
      </c>
      <c r="M30" s="242">
        <f t="shared" si="14"/>
        <v>2335898.625053707</v>
      </c>
      <c r="N30" s="242">
        <f t="shared" si="14"/>
        <v>2780512.9374901275</v>
      </c>
      <c r="O30" s="242">
        <f t="shared" si="14"/>
        <v>4356256.2306767292</v>
      </c>
      <c r="P30" s="242">
        <f t="shared" si="14"/>
        <v>848347.55209259747</v>
      </c>
      <c r="Q30" s="242">
        <f t="shared" si="14"/>
        <v>848347.55209259747</v>
      </c>
      <c r="R30" s="242">
        <f t="shared" si="14"/>
        <v>848347.55209259747</v>
      </c>
      <c r="S30" s="242">
        <f t="shared" si="15"/>
        <v>848347.55209259747</v>
      </c>
      <c r="T30" s="274">
        <f t="shared" si="15"/>
        <v>848347.55209259747</v>
      </c>
      <c r="U30"/>
      <c r="V30"/>
      <c r="W30">
        <v>2022</v>
      </c>
      <c r="X30" s="85">
        <v>1160566</v>
      </c>
      <c r="Y30" s="85">
        <v>1366544</v>
      </c>
      <c r="Z30" s="85">
        <v>418879</v>
      </c>
      <c r="AA30" s="284">
        <v>0.40378694544031829</v>
      </c>
      <c r="AB30" s="284">
        <v>0.44698532508383682</v>
      </c>
      <c r="AC30" s="284">
        <v>0.14922772947584495</v>
      </c>
      <c r="AD30" s="284">
        <f t="shared" si="12"/>
        <v>1</v>
      </c>
    </row>
    <row r="31" spans="1:30" x14ac:dyDescent="0.25">
      <c r="A31" s="275"/>
      <c r="B31" s="243">
        <f t="shared" si="13"/>
        <v>5</v>
      </c>
      <c r="C31" s="242">
        <f t="shared" si="14"/>
        <v>0</v>
      </c>
      <c r="D31" s="242">
        <f t="shared" si="14"/>
        <v>0</v>
      </c>
      <c r="E31" s="242">
        <f t="shared" si="14"/>
        <v>0</v>
      </c>
      <c r="F31" s="242">
        <f t="shared" si="14"/>
        <v>1910481.5624263349</v>
      </c>
      <c r="G31" s="242">
        <f t="shared" si="14"/>
        <v>2571298.1037781877</v>
      </c>
      <c r="H31" s="242">
        <f t="shared" si="14"/>
        <v>3254362.3445941675</v>
      </c>
      <c r="I31" s="242">
        <f t="shared" si="14"/>
        <v>3515808.0770250005</v>
      </c>
      <c r="J31" s="242">
        <f t="shared" si="14"/>
        <v>4863456.5</v>
      </c>
      <c r="K31" s="242">
        <f t="shared" si="14"/>
        <v>4586269.833333333</v>
      </c>
      <c r="L31" s="242">
        <f t="shared" si="14"/>
        <v>4505917.25</v>
      </c>
      <c r="M31" s="242">
        <f t="shared" si="14"/>
        <v>2335898.625053707</v>
      </c>
      <c r="N31" s="242">
        <f t="shared" si="14"/>
        <v>2780512.9374901275</v>
      </c>
      <c r="O31" s="242">
        <f t="shared" si="14"/>
        <v>4356256.2306767292</v>
      </c>
      <c r="P31" s="242">
        <f t="shared" si="14"/>
        <v>848347.55209259747</v>
      </c>
      <c r="Q31" s="242">
        <f t="shared" si="14"/>
        <v>848347.55209259747</v>
      </c>
      <c r="R31" s="242">
        <f t="shared" si="14"/>
        <v>848347.55209259747</v>
      </c>
      <c r="S31" s="242">
        <f t="shared" si="15"/>
        <v>848347.55209259747</v>
      </c>
      <c r="T31" s="274">
        <f t="shared" si="15"/>
        <v>848347.55209259747</v>
      </c>
      <c r="U31"/>
      <c r="V31"/>
      <c r="W31">
        <v>2023</v>
      </c>
      <c r="X31" s="85">
        <v>1140046</v>
      </c>
      <c r="Y31" s="85">
        <v>1374910</v>
      </c>
      <c r="Z31" s="85">
        <v>421411</v>
      </c>
      <c r="AA31" s="284">
        <v>0.39457087856094397</v>
      </c>
      <c r="AB31" s="284">
        <v>0.45678825334952267</v>
      </c>
      <c r="AC31" s="284">
        <v>0.14864086808953336</v>
      </c>
      <c r="AD31" s="284">
        <f t="shared" si="12"/>
        <v>1</v>
      </c>
    </row>
    <row r="32" spans="1:30" x14ac:dyDescent="0.25">
      <c r="A32" s="275"/>
      <c r="B32" s="243">
        <f t="shared" si="13"/>
        <v>6</v>
      </c>
      <c r="C32" s="242">
        <f t="shared" si="14"/>
        <v>0</v>
      </c>
      <c r="D32" s="242">
        <f t="shared" si="14"/>
        <v>0</v>
      </c>
      <c r="E32" s="242">
        <f t="shared" si="14"/>
        <v>0</v>
      </c>
      <c r="F32" s="242">
        <f t="shared" si="14"/>
        <v>1910481.5624263349</v>
      </c>
      <c r="G32" s="242">
        <f t="shared" si="14"/>
        <v>2571298.1037781877</v>
      </c>
      <c r="H32" s="242">
        <f t="shared" si="14"/>
        <v>3254362.3445941675</v>
      </c>
      <c r="I32" s="242">
        <f t="shared" si="14"/>
        <v>3515808.0770250005</v>
      </c>
      <c r="J32" s="242">
        <f t="shared" si="14"/>
        <v>4863456.5</v>
      </c>
      <c r="K32" s="242">
        <f t="shared" si="14"/>
        <v>4586269.833333333</v>
      </c>
      <c r="L32" s="242">
        <f t="shared" si="14"/>
        <v>4505917.25</v>
      </c>
      <c r="M32" s="242">
        <f t="shared" si="14"/>
        <v>2335898.625053707</v>
      </c>
      <c r="N32" s="242">
        <f t="shared" si="14"/>
        <v>2780512.9374901275</v>
      </c>
      <c r="O32" s="242">
        <f t="shared" si="14"/>
        <v>4356256.2306767292</v>
      </c>
      <c r="P32" s="242">
        <f t="shared" si="14"/>
        <v>848347.55209259747</v>
      </c>
      <c r="Q32" s="242">
        <f t="shared" si="14"/>
        <v>848347.55209259747</v>
      </c>
      <c r="R32" s="242">
        <f t="shared" si="14"/>
        <v>848347.55209259747</v>
      </c>
      <c r="S32" s="242">
        <f t="shared" si="15"/>
        <v>848347.55209259747</v>
      </c>
      <c r="T32" s="274">
        <f t="shared" si="15"/>
        <v>848347.55209259747</v>
      </c>
      <c r="U32"/>
      <c r="V32"/>
      <c r="W32">
        <v>2024</v>
      </c>
      <c r="X32" s="85">
        <v>1124293</v>
      </c>
      <c r="Y32" s="85">
        <v>1386874</v>
      </c>
      <c r="Z32" s="85">
        <v>424981</v>
      </c>
      <c r="AA32" s="284">
        <v>0.38556515995975005</v>
      </c>
      <c r="AB32" s="284">
        <v>0.46680617167682664</v>
      </c>
      <c r="AC32" s="284">
        <v>0.14762866836342331</v>
      </c>
      <c r="AD32" s="284">
        <f t="shared" si="12"/>
        <v>1</v>
      </c>
    </row>
    <row r="33" spans="1:32" x14ac:dyDescent="0.25">
      <c r="A33" s="275"/>
      <c r="B33" s="243">
        <f t="shared" si="13"/>
        <v>7</v>
      </c>
      <c r="C33" s="242">
        <f t="shared" si="14"/>
        <v>0</v>
      </c>
      <c r="D33" s="242">
        <f t="shared" si="14"/>
        <v>0</v>
      </c>
      <c r="E33" s="242">
        <f t="shared" si="14"/>
        <v>0</v>
      </c>
      <c r="F33" s="242">
        <f t="shared" si="14"/>
        <v>1910481.5624263349</v>
      </c>
      <c r="G33" s="242">
        <f t="shared" si="14"/>
        <v>2571298.1037781877</v>
      </c>
      <c r="H33" s="242">
        <f t="shared" si="14"/>
        <v>3254362.3445941675</v>
      </c>
      <c r="I33" s="242">
        <f t="shared" si="14"/>
        <v>3515808.0770250005</v>
      </c>
      <c r="J33" s="242">
        <f t="shared" si="14"/>
        <v>4863456.5</v>
      </c>
      <c r="K33" s="242">
        <f t="shared" si="14"/>
        <v>4586269.833333333</v>
      </c>
      <c r="L33" s="242">
        <f t="shared" si="14"/>
        <v>4505917.25</v>
      </c>
      <c r="M33" s="242">
        <f t="shared" si="14"/>
        <v>2335898.625053707</v>
      </c>
      <c r="N33" s="242">
        <f t="shared" si="14"/>
        <v>2780512.9374901275</v>
      </c>
      <c r="O33" s="242">
        <f t="shared" si="14"/>
        <v>4356256.2306767292</v>
      </c>
      <c r="P33" s="242">
        <f t="shared" si="14"/>
        <v>848347.55209259747</v>
      </c>
      <c r="Q33" s="242">
        <f t="shared" si="14"/>
        <v>848347.55209259747</v>
      </c>
      <c r="R33" s="242">
        <f t="shared" si="14"/>
        <v>848347.55209259747</v>
      </c>
      <c r="S33" s="242">
        <f t="shared" si="15"/>
        <v>848347.55209259747</v>
      </c>
      <c r="T33" s="274">
        <f t="shared" si="15"/>
        <v>848347.55209259747</v>
      </c>
      <c r="U33"/>
      <c r="V33"/>
      <c r="W33">
        <v>2025</v>
      </c>
      <c r="X33" s="85">
        <v>1099323</v>
      </c>
      <c r="Y33" s="85">
        <v>1391916</v>
      </c>
      <c r="Z33" s="85">
        <v>426556</v>
      </c>
      <c r="AA33" s="284">
        <v>0.37676498863011282</v>
      </c>
      <c r="AB33" s="284">
        <v>0.47704379505756916</v>
      </c>
      <c r="AC33" s="284">
        <v>0.14619121631231805</v>
      </c>
      <c r="AD33" s="284">
        <f t="shared" si="12"/>
        <v>1</v>
      </c>
    </row>
    <row r="34" spans="1:32" x14ac:dyDescent="0.25">
      <c r="A34" s="275"/>
      <c r="B34" s="243">
        <f t="shared" si="13"/>
        <v>8</v>
      </c>
      <c r="C34" s="242">
        <f t="shared" si="14"/>
        <v>0</v>
      </c>
      <c r="D34" s="242">
        <f t="shared" si="14"/>
        <v>0</v>
      </c>
      <c r="E34" s="242">
        <f t="shared" si="14"/>
        <v>0</v>
      </c>
      <c r="F34" s="242">
        <f t="shared" si="14"/>
        <v>1910481.5624263349</v>
      </c>
      <c r="G34" s="242">
        <f t="shared" si="14"/>
        <v>2571298.1037781877</v>
      </c>
      <c r="H34" s="242">
        <f t="shared" si="14"/>
        <v>3254362.3445941675</v>
      </c>
      <c r="I34" s="242">
        <f t="shared" si="14"/>
        <v>3515808.0770250005</v>
      </c>
      <c r="J34" s="242">
        <f t="shared" si="14"/>
        <v>4863456.5</v>
      </c>
      <c r="K34" s="242">
        <f t="shared" si="14"/>
        <v>4586269.833333333</v>
      </c>
      <c r="L34" s="242">
        <f t="shared" si="14"/>
        <v>4505917.25</v>
      </c>
      <c r="M34" s="242">
        <f t="shared" si="14"/>
        <v>2335898.625053707</v>
      </c>
      <c r="N34" s="242">
        <f t="shared" si="14"/>
        <v>2780512.9374901275</v>
      </c>
      <c r="O34" s="242">
        <f t="shared" si="14"/>
        <v>4356256.2306767292</v>
      </c>
      <c r="P34" s="242">
        <f t="shared" si="14"/>
        <v>848347.55209259747</v>
      </c>
      <c r="Q34" s="242">
        <f t="shared" si="14"/>
        <v>848347.55209259747</v>
      </c>
      <c r="R34" s="242">
        <f t="shared" si="14"/>
        <v>848347.55209259747</v>
      </c>
      <c r="S34" s="242">
        <f t="shared" si="15"/>
        <v>848347.55209259747</v>
      </c>
      <c r="T34" s="274">
        <f t="shared" si="15"/>
        <v>848347.55209259747</v>
      </c>
      <c r="U34"/>
      <c r="V34"/>
      <c r="W34"/>
      <c r="X34"/>
    </row>
    <row r="35" spans="1:32" x14ac:dyDescent="0.25">
      <c r="A35" s="275"/>
      <c r="B35" s="243">
        <f t="shared" si="13"/>
        <v>9</v>
      </c>
      <c r="C35" s="242">
        <f t="shared" si="14"/>
        <v>0</v>
      </c>
      <c r="D35" s="242">
        <f t="shared" si="14"/>
        <v>0</v>
      </c>
      <c r="E35" s="242">
        <f t="shared" si="14"/>
        <v>0</v>
      </c>
      <c r="F35" s="242">
        <f t="shared" si="14"/>
        <v>1910481.5624263349</v>
      </c>
      <c r="G35" s="242">
        <f t="shared" si="14"/>
        <v>2571298.1037781877</v>
      </c>
      <c r="H35" s="242">
        <f t="shared" si="14"/>
        <v>3254362.3445941675</v>
      </c>
      <c r="I35" s="242">
        <f t="shared" si="14"/>
        <v>3515808.0770250005</v>
      </c>
      <c r="J35" s="242">
        <f t="shared" si="14"/>
        <v>4863456.5</v>
      </c>
      <c r="K35" s="242">
        <f t="shared" si="14"/>
        <v>4586269.833333333</v>
      </c>
      <c r="L35" s="242">
        <f t="shared" si="14"/>
        <v>4505917.25</v>
      </c>
      <c r="M35" s="242">
        <f t="shared" si="14"/>
        <v>2335898.625053707</v>
      </c>
      <c r="N35" s="242">
        <f t="shared" si="14"/>
        <v>2780512.9374901275</v>
      </c>
      <c r="O35" s="242">
        <f t="shared" si="14"/>
        <v>4356256.2306767292</v>
      </c>
      <c r="P35" s="242">
        <f t="shared" si="14"/>
        <v>848347.55209259747</v>
      </c>
      <c r="Q35" s="242">
        <f t="shared" si="14"/>
        <v>848347.55209259747</v>
      </c>
      <c r="R35" s="242">
        <f t="shared" si="14"/>
        <v>848347.55209259747</v>
      </c>
      <c r="S35" s="242">
        <f t="shared" si="15"/>
        <v>848347.55209259747</v>
      </c>
      <c r="T35" s="274">
        <f t="shared" si="15"/>
        <v>848347.55209259747</v>
      </c>
      <c r="U35"/>
      <c r="V35"/>
      <c r="W35"/>
      <c r="X35"/>
    </row>
    <row r="36" spans="1:32" x14ac:dyDescent="0.25">
      <c r="A36" s="275"/>
      <c r="B36" s="243">
        <f t="shared" si="13"/>
        <v>10</v>
      </c>
      <c r="C36" s="242">
        <f t="shared" si="14"/>
        <v>0</v>
      </c>
      <c r="D36" s="242">
        <f t="shared" si="14"/>
        <v>0</v>
      </c>
      <c r="E36" s="242">
        <f t="shared" si="14"/>
        <v>0</v>
      </c>
      <c r="F36" s="242">
        <f t="shared" si="14"/>
        <v>1910481.5624263349</v>
      </c>
      <c r="G36" s="242">
        <f t="shared" si="14"/>
        <v>2571298.1037781877</v>
      </c>
      <c r="H36" s="242">
        <f t="shared" si="14"/>
        <v>3254362.3445941675</v>
      </c>
      <c r="I36" s="242">
        <f t="shared" si="14"/>
        <v>3515808.0770250005</v>
      </c>
      <c r="J36" s="242">
        <f t="shared" si="14"/>
        <v>4863456.5</v>
      </c>
      <c r="K36" s="242">
        <f t="shared" si="14"/>
        <v>4586269.833333333</v>
      </c>
      <c r="L36" s="242">
        <f t="shared" si="14"/>
        <v>4505917.25</v>
      </c>
      <c r="M36" s="242">
        <f t="shared" si="14"/>
        <v>2335898.625053707</v>
      </c>
      <c r="N36" s="242">
        <f t="shared" si="14"/>
        <v>2780512.9374901275</v>
      </c>
      <c r="O36" s="242">
        <f t="shared" si="14"/>
        <v>4356256.2306767292</v>
      </c>
      <c r="P36" s="242">
        <f t="shared" si="14"/>
        <v>848347.55209259747</v>
      </c>
      <c r="Q36" s="242">
        <f t="shared" si="14"/>
        <v>848347.55209259747</v>
      </c>
      <c r="R36" s="242">
        <f t="shared" si="14"/>
        <v>848347.55209259747</v>
      </c>
      <c r="S36" s="242">
        <f t="shared" si="15"/>
        <v>848347.55209259747</v>
      </c>
      <c r="T36" s="274">
        <f t="shared" si="15"/>
        <v>848347.55209259747</v>
      </c>
      <c r="U36"/>
      <c r="V36"/>
      <c r="W36"/>
      <c r="X36"/>
    </row>
    <row r="37" spans="1:32" x14ac:dyDescent="0.25">
      <c r="A37" s="275"/>
      <c r="B37" s="243">
        <f t="shared" si="13"/>
        <v>11</v>
      </c>
      <c r="C37" s="242">
        <f t="shared" si="14"/>
        <v>0</v>
      </c>
      <c r="D37" s="242">
        <f t="shared" si="14"/>
        <v>0</v>
      </c>
      <c r="E37" s="242">
        <f t="shared" si="14"/>
        <v>0</v>
      </c>
      <c r="F37" s="242">
        <f t="shared" si="14"/>
        <v>1910481.5624263349</v>
      </c>
      <c r="G37" s="242">
        <f t="shared" si="14"/>
        <v>2571298.1037781877</v>
      </c>
      <c r="H37" s="242">
        <f t="shared" si="14"/>
        <v>3254362.3445941675</v>
      </c>
      <c r="I37" s="242">
        <f t="shared" si="14"/>
        <v>3515808.0770250005</v>
      </c>
      <c r="J37" s="242">
        <f t="shared" si="14"/>
        <v>4863456.5</v>
      </c>
      <c r="K37" s="242">
        <f t="shared" si="14"/>
        <v>4586269.833333333</v>
      </c>
      <c r="L37" s="242">
        <f t="shared" si="14"/>
        <v>4505917.25</v>
      </c>
      <c r="M37" s="242">
        <f t="shared" si="14"/>
        <v>2335898.625053707</v>
      </c>
      <c r="N37" s="242">
        <f t="shared" si="14"/>
        <v>2780512.9374901275</v>
      </c>
      <c r="O37" s="242">
        <f t="shared" si="14"/>
        <v>4356256.2306767292</v>
      </c>
      <c r="P37" s="242">
        <f t="shared" si="14"/>
        <v>848347.55209259747</v>
      </c>
      <c r="Q37" s="242">
        <f t="shared" si="14"/>
        <v>848347.55209259747</v>
      </c>
      <c r="R37" s="242">
        <f t="shared" si="14"/>
        <v>848347.55209259747</v>
      </c>
      <c r="S37" s="242">
        <f t="shared" si="15"/>
        <v>848347.55209259747</v>
      </c>
      <c r="T37" s="274">
        <f t="shared" si="15"/>
        <v>848347.55209259747</v>
      </c>
      <c r="U37"/>
      <c r="V37"/>
      <c r="W37"/>
      <c r="X37"/>
    </row>
    <row r="38" spans="1:32" x14ac:dyDescent="0.25">
      <c r="A38" s="273"/>
      <c r="B38" s="234">
        <f t="shared" si="13"/>
        <v>12</v>
      </c>
      <c r="C38" s="177">
        <f t="shared" si="14"/>
        <v>0</v>
      </c>
      <c r="D38" s="177">
        <f t="shared" si="14"/>
        <v>0</v>
      </c>
      <c r="E38" s="177">
        <f t="shared" si="14"/>
        <v>0</v>
      </c>
      <c r="F38" s="177">
        <f t="shared" si="14"/>
        <v>1910481.5624263349</v>
      </c>
      <c r="G38" s="177">
        <f t="shared" si="14"/>
        <v>2571298.1037781877</v>
      </c>
      <c r="H38" s="177">
        <f t="shared" si="14"/>
        <v>3254362.3445941675</v>
      </c>
      <c r="I38" s="177">
        <f t="shared" si="14"/>
        <v>3515808.0770250005</v>
      </c>
      <c r="J38" s="177">
        <f t="shared" si="14"/>
        <v>4863456.5</v>
      </c>
      <c r="K38" s="177">
        <f t="shared" si="14"/>
        <v>4586269.833333333</v>
      </c>
      <c r="L38" s="177">
        <f t="shared" si="14"/>
        <v>4505917.25</v>
      </c>
      <c r="M38" s="177">
        <f t="shared" si="14"/>
        <v>2335898.625053707</v>
      </c>
      <c r="N38" s="177">
        <f t="shared" si="14"/>
        <v>2780512.9374901275</v>
      </c>
      <c r="O38" s="177">
        <f t="shared" si="14"/>
        <v>4356256.2306767292</v>
      </c>
      <c r="P38" s="177">
        <f t="shared" si="14"/>
        <v>848347.55209259747</v>
      </c>
      <c r="Q38" s="177">
        <f t="shared" si="14"/>
        <v>848347.55209259747</v>
      </c>
      <c r="R38" s="177">
        <f t="shared" si="14"/>
        <v>848347.55209259747</v>
      </c>
      <c r="S38" s="177">
        <f t="shared" si="15"/>
        <v>848347.55209259747</v>
      </c>
      <c r="T38" s="272">
        <f t="shared" si="15"/>
        <v>848347.55209259747</v>
      </c>
      <c r="U38"/>
      <c r="V38"/>
      <c r="W38"/>
      <c r="X38"/>
    </row>
    <row r="39" spans="1:32" x14ac:dyDescent="0.25">
      <c r="C39" s="219"/>
      <c r="D39" s="219"/>
      <c r="I39" s="85"/>
      <c r="J39" s="85"/>
      <c r="K39" s="85"/>
      <c r="L39" s="85"/>
      <c r="M39" s="85"/>
      <c r="N39" s="85"/>
      <c r="O39" s="85"/>
      <c r="P39" s="85"/>
      <c r="Q39" s="85"/>
      <c r="R39" s="85"/>
      <c r="S39" s="85"/>
      <c r="T39" s="85"/>
      <c r="U39"/>
      <c r="V39"/>
      <c r="W39"/>
      <c r="X39"/>
    </row>
    <row r="40" spans="1:32" x14ac:dyDescent="0.25">
      <c r="A40" s="1" t="s">
        <v>327</v>
      </c>
      <c r="C40" s="173">
        <f t="shared" ref="C40:G40" si="16">SUM(C15:C26)</f>
        <v>0</v>
      </c>
      <c r="D40" s="173">
        <f t="shared" si="16"/>
        <v>0</v>
      </c>
      <c r="E40" s="173">
        <f t="shared" si="16"/>
        <v>0</v>
      </c>
      <c r="F40" s="173">
        <f t="shared" si="16"/>
        <v>11462889.374558009</v>
      </c>
      <c r="G40" s="173">
        <f t="shared" si="16"/>
        <v>15427788.622669127</v>
      </c>
      <c r="H40" s="173">
        <f>SUM(H15:H26)</f>
        <v>19526174.067565009</v>
      </c>
      <c r="I40" s="173">
        <f>SUM(I15:I26)</f>
        <v>21094848.462150004</v>
      </c>
      <c r="J40" s="173">
        <f t="shared" ref="J40:T40" si="17">SUM(J15:J26)</f>
        <v>29180739</v>
      </c>
      <c r="K40" s="173">
        <f t="shared" si="17"/>
        <v>27517619</v>
      </c>
      <c r="L40" s="173">
        <f t="shared" si="17"/>
        <v>27035503.5</v>
      </c>
      <c r="M40" s="173">
        <f t="shared" si="17"/>
        <v>14015391.750322241</v>
      </c>
      <c r="N40" s="173">
        <f t="shared" si="17"/>
        <v>16683077.624940764</v>
      </c>
      <c r="O40" s="173">
        <f t="shared" si="17"/>
        <v>26137537.384060379</v>
      </c>
      <c r="P40" s="173">
        <f t="shared" si="17"/>
        <v>5090085.3125555851</v>
      </c>
      <c r="Q40" s="173">
        <f t="shared" si="17"/>
        <v>5090085.3125555851</v>
      </c>
      <c r="R40" s="173">
        <f t="shared" si="17"/>
        <v>5090085.3125555851</v>
      </c>
      <c r="S40" s="173">
        <f t="shared" si="17"/>
        <v>5090085.3125555851</v>
      </c>
      <c r="T40" s="173">
        <f t="shared" si="17"/>
        <v>5090085.3125555851</v>
      </c>
      <c r="U40"/>
      <c r="V40"/>
      <c r="W40"/>
      <c r="X40"/>
    </row>
    <row r="41" spans="1:32" x14ac:dyDescent="0.25">
      <c r="A41" s="1" t="s">
        <v>326</v>
      </c>
      <c r="C41" s="173">
        <f t="shared" ref="C41:G41" si="18">SUM(C27:C38)</f>
        <v>0</v>
      </c>
      <c r="D41" s="173">
        <f t="shared" si="18"/>
        <v>0</v>
      </c>
      <c r="E41" s="173">
        <f t="shared" si="18"/>
        <v>0</v>
      </c>
      <c r="F41" s="173">
        <f t="shared" si="18"/>
        <v>22925778.749116022</v>
      </c>
      <c r="G41" s="173">
        <f t="shared" si="18"/>
        <v>30855577.24533825</v>
      </c>
      <c r="H41" s="173">
        <f>SUM(H27:H38)</f>
        <v>39052348.135130003</v>
      </c>
      <c r="I41" s="173">
        <f>SUM(I27:I38)</f>
        <v>42189696.924300015</v>
      </c>
      <c r="J41" s="173">
        <f t="shared" ref="J41:T41" si="19">SUM(J27:J38)</f>
        <v>58361478</v>
      </c>
      <c r="K41" s="173">
        <f t="shared" si="19"/>
        <v>55035238.000000007</v>
      </c>
      <c r="L41" s="173">
        <f t="shared" si="19"/>
        <v>54071007</v>
      </c>
      <c r="M41" s="173">
        <f t="shared" si="19"/>
        <v>28030783.500644486</v>
      </c>
      <c r="N41" s="173">
        <f t="shared" si="19"/>
        <v>33366155.249881532</v>
      </c>
      <c r="O41" s="173">
        <f t="shared" si="19"/>
        <v>52275074.768120736</v>
      </c>
      <c r="P41" s="173">
        <f t="shared" si="19"/>
        <v>10180170.62511117</v>
      </c>
      <c r="Q41" s="173">
        <f t="shared" si="19"/>
        <v>10180170.62511117</v>
      </c>
      <c r="R41" s="173">
        <f t="shared" si="19"/>
        <v>10180170.62511117</v>
      </c>
      <c r="S41" s="173">
        <f t="shared" si="19"/>
        <v>10180170.62511117</v>
      </c>
      <c r="T41" s="173">
        <f t="shared" si="19"/>
        <v>10180170.62511117</v>
      </c>
      <c r="U41"/>
      <c r="V41"/>
      <c r="W41"/>
      <c r="X41"/>
    </row>
    <row r="42" spans="1:32" x14ac:dyDescent="0.25">
      <c r="A42" s="271" t="s">
        <v>325</v>
      </c>
      <c r="C42" s="180">
        <f>C40-C8</f>
        <v>0</v>
      </c>
      <c r="D42" s="180">
        <f t="shared" ref="D42:T42" si="20">D40-D8</f>
        <v>0</v>
      </c>
      <c r="E42" s="180">
        <f t="shared" si="20"/>
        <v>0</v>
      </c>
      <c r="F42" s="180">
        <f t="shared" si="20"/>
        <v>0</v>
      </c>
      <c r="G42" s="180">
        <f t="shared" si="20"/>
        <v>0</v>
      </c>
      <c r="H42" s="180">
        <f t="shared" si="20"/>
        <v>0</v>
      </c>
      <c r="I42" s="180">
        <f t="shared" si="20"/>
        <v>0</v>
      </c>
      <c r="J42" s="180">
        <f t="shared" si="20"/>
        <v>0</v>
      </c>
      <c r="K42" s="180">
        <f t="shared" si="20"/>
        <v>0</v>
      </c>
      <c r="L42" s="180">
        <f t="shared" si="20"/>
        <v>0</v>
      </c>
      <c r="M42" s="180">
        <f t="shared" si="20"/>
        <v>0</v>
      </c>
      <c r="N42" s="180">
        <f t="shared" si="20"/>
        <v>0</v>
      </c>
      <c r="O42" s="180">
        <f t="shared" si="20"/>
        <v>0</v>
      </c>
      <c r="P42" s="180">
        <f t="shared" si="20"/>
        <v>0</v>
      </c>
      <c r="Q42" s="180">
        <f t="shared" si="20"/>
        <v>0</v>
      </c>
      <c r="R42" s="180">
        <f t="shared" si="20"/>
        <v>0</v>
      </c>
      <c r="S42" s="180">
        <f t="shared" si="20"/>
        <v>0</v>
      </c>
      <c r="T42" s="180">
        <f t="shared" si="20"/>
        <v>0</v>
      </c>
      <c r="U42"/>
      <c r="V42"/>
      <c r="W42"/>
      <c r="X42"/>
    </row>
    <row r="43" spans="1:32" x14ac:dyDescent="0.25">
      <c r="C43" s="173"/>
      <c r="D43" s="173"/>
      <c r="E43" s="173"/>
      <c r="F43" s="173"/>
      <c r="G43" s="173"/>
      <c r="H43" s="173"/>
      <c r="I43" s="173"/>
      <c r="J43" s="173"/>
      <c r="K43" s="173"/>
      <c r="L43" s="173"/>
      <c r="M43" s="173"/>
      <c r="N43" s="173"/>
      <c r="O43" s="173"/>
      <c r="P43" s="173"/>
      <c r="Q43" s="173"/>
      <c r="R43" s="173"/>
      <c r="S43" s="173"/>
      <c r="T43" s="173"/>
      <c r="U43"/>
      <c r="V43"/>
      <c r="W43"/>
      <c r="X43"/>
    </row>
    <row r="44" spans="1:32" x14ac:dyDescent="0.25">
      <c r="C44" s="228">
        <f>+C1</f>
        <v>2008</v>
      </c>
      <c r="D44" s="228">
        <f t="shared" ref="D44:T44" si="21">+D1</f>
        <v>2009</v>
      </c>
      <c r="E44" s="228">
        <f t="shared" si="21"/>
        <v>2010</v>
      </c>
      <c r="F44" s="228">
        <f t="shared" si="21"/>
        <v>2011</v>
      </c>
      <c r="G44" s="228">
        <f t="shared" si="21"/>
        <v>2012</v>
      </c>
      <c r="H44" s="228">
        <f t="shared" si="21"/>
        <v>2013</v>
      </c>
      <c r="I44" s="228">
        <f t="shared" si="21"/>
        <v>2014</v>
      </c>
      <c r="J44" s="228">
        <f t="shared" si="21"/>
        <v>2015</v>
      </c>
      <c r="K44" s="228">
        <f t="shared" si="21"/>
        <v>2016</v>
      </c>
      <c r="L44" s="228">
        <f t="shared" si="21"/>
        <v>2017</v>
      </c>
      <c r="M44" s="228">
        <f t="shared" si="21"/>
        <v>2018</v>
      </c>
      <c r="N44" s="228">
        <f t="shared" si="21"/>
        <v>2019</v>
      </c>
      <c r="O44" s="228">
        <f t="shared" si="21"/>
        <v>2020</v>
      </c>
      <c r="P44" s="228">
        <f t="shared" si="21"/>
        <v>2021</v>
      </c>
      <c r="Q44" s="228">
        <f t="shared" si="21"/>
        <v>2022</v>
      </c>
      <c r="R44" s="228">
        <f t="shared" si="21"/>
        <v>2023</v>
      </c>
      <c r="S44" s="228">
        <f t="shared" si="21"/>
        <v>2024</v>
      </c>
      <c r="T44" s="228">
        <f t="shared" si="21"/>
        <v>2025</v>
      </c>
      <c r="U44" s="199" t="s">
        <v>43</v>
      </c>
      <c r="V44" s="1" t="s">
        <v>323</v>
      </c>
      <c r="W44" s="1" t="s">
        <v>322</v>
      </c>
      <c r="X44" s="1" t="s">
        <v>321</v>
      </c>
      <c r="Y44" s="1" t="s">
        <v>319</v>
      </c>
      <c r="Z44" s="1" t="s">
        <v>318</v>
      </c>
      <c r="AA44" s="1" t="s">
        <v>319</v>
      </c>
      <c r="AB44" s="1" t="s">
        <v>318</v>
      </c>
    </row>
    <row r="45" spans="1:32" x14ac:dyDescent="0.25">
      <c r="A45" s="256">
        <f>+C1</f>
        <v>2008</v>
      </c>
      <c r="B45" s="267" t="s">
        <v>317</v>
      </c>
      <c r="C45" s="252">
        <f t="shared" ref="C45:C57" si="22">+C15</f>
        <v>0</v>
      </c>
      <c r="D45" s="252"/>
      <c r="E45" s="263"/>
      <c r="F45" s="263"/>
      <c r="G45" s="263"/>
      <c r="H45" s="263"/>
      <c r="I45" s="267"/>
      <c r="J45" s="267"/>
      <c r="K45" s="267"/>
      <c r="L45" s="267"/>
      <c r="M45" s="267"/>
      <c r="N45" s="267"/>
      <c r="O45" s="267"/>
      <c r="P45" s="267"/>
      <c r="Q45" s="267"/>
      <c r="R45" s="267"/>
      <c r="S45" s="267"/>
      <c r="T45" s="267"/>
      <c r="U45" s="249">
        <f>SUM(C45:T45)</f>
        <v>0</v>
      </c>
      <c r="V45" s="249"/>
      <c r="W45" s="249"/>
      <c r="X45" s="248"/>
      <c r="Y45" s="246"/>
      <c r="Z45" s="246"/>
      <c r="AA45" s="246"/>
      <c r="AB45" s="246"/>
      <c r="AC45" s="248"/>
      <c r="AD45" s="248"/>
      <c r="AE45" s="248"/>
      <c r="AF45" s="248"/>
    </row>
    <row r="46" spans="1:32" x14ac:dyDescent="0.25">
      <c r="A46" s="244">
        <f>A45</f>
        <v>2008</v>
      </c>
      <c r="B46" s="265" t="s">
        <v>316</v>
      </c>
      <c r="C46" s="223">
        <f t="shared" si="22"/>
        <v>0</v>
      </c>
      <c r="D46" s="223"/>
      <c r="E46" s="262"/>
      <c r="F46" s="262"/>
      <c r="G46" s="262"/>
      <c r="H46" s="262"/>
      <c r="I46" s="265"/>
      <c r="J46" s="265"/>
      <c r="K46" s="265"/>
      <c r="L46" s="265"/>
      <c r="M46" s="265"/>
      <c r="N46" s="265"/>
      <c r="O46" s="265"/>
      <c r="P46" s="265"/>
      <c r="Q46" s="265"/>
      <c r="R46" s="265"/>
      <c r="S46" s="265"/>
      <c r="T46" s="265"/>
      <c r="U46" s="239">
        <f t="shared" ref="U46:U109" si="23">SUM(C46:T46)</f>
        <v>0</v>
      </c>
      <c r="V46" s="239"/>
      <c r="W46" s="239"/>
      <c r="X46" s="238"/>
      <c r="Y46" s="236"/>
      <c r="Z46" s="236"/>
      <c r="AA46" s="236"/>
      <c r="AB46" s="236"/>
      <c r="AC46" s="238"/>
      <c r="AD46" s="238"/>
      <c r="AE46" s="238"/>
      <c r="AF46" s="238"/>
    </row>
    <row r="47" spans="1:32" x14ac:dyDescent="0.25">
      <c r="A47" s="244">
        <f t="shared" ref="A47:A56" si="24">A46</f>
        <v>2008</v>
      </c>
      <c r="B47" s="265" t="s">
        <v>315</v>
      </c>
      <c r="C47" s="223">
        <f t="shared" si="22"/>
        <v>0</v>
      </c>
      <c r="D47" s="223"/>
      <c r="E47" s="262"/>
      <c r="F47" s="262"/>
      <c r="G47" s="262"/>
      <c r="H47" s="262"/>
      <c r="I47" s="265"/>
      <c r="J47" s="265"/>
      <c r="K47" s="265"/>
      <c r="L47" s="265"/>
      <c r="M47" s="265"/>
      <c r="N47" s="265"/>
      <c r="O47" s="265"/>
      <c r="P47" s="265"/>
      <c r="Q47" s="265"/>
      <c r="R47" s="265"/>
      <c r="S47" s="265"/>
      <c r="T47" s="265"/>
      <c r="U47" s="239">
        <f t="shared" si="23"/>
        <v>0</v>
      </c>
      <c r="V47" s="239"/>
      <c r="W47" s="239"/>
      <c r="X47" s="238"/>
      <c r="Y47" s="236"/>
      <c r="Z47" s="236"/>
      <c r="AA47" s="236"/>
      <c r="AB47" s="236"/>
      <c r="AC47" s="238"/>
      <c r="AD47" s="238"/>
      <c r="AE47" s="238"/>
      <c r="AF47" s="238"/>
    </row>
    <row r="48" spans="1:32" x14ac:dyDescent="0.25">
      <c r="A48" s="244">
        <f t="shared" si="24"/>
        <v>2008</v>
      </c>
      <c r="B48" s="265" t="s">
        <v>314</v>
      </c>
      <c r="C48" s="223">
        <f t="shared" si="22"/>
        <v>0</v>
      </c>
      <c r="D48" s="223"/>
      <c r="E48" s="262"/>
      <c r="F48" s="262"/>
      <c r="G48" s="265"/>
      <c r="H48" s="265"/>
      <c r="I48" s="265"/>
      <c r="J48" s="265"/>
      <c r="K48" s="265"/>
      <c r="L48" s="265"/>
      <c r="M48" s="265"/>
      <c r="N48" s="265"/>
      <c r="O48" s="265"/>
      <c r="P48" s="265"/>
      <c r="Q48" s="265"/>
      <c r="R48" s="265"/>
      <c r="S48" s="265"/>
      <c r="T48" s="265"/>
      <c r="U48" s="239">
        <f t="shared" si="23"/>
        <v>0</v>
      </c>
      <c r="V48" s="239"/>
      <c r="W48" s="239"/>
      <c r="X48" s="238"/>
      <c r="Y48" s="236"/>
      <c r="Z48" s="236"/>
      <c r="AA48" s="236"/>
      <c r="AB48" s="236"/>
      <c r="AC48" s="238"/>
      <c r="AD48" s="238"/>
      <c r="AE48" s="238"/>
      <c r="AF48" s="238"/>
    </row>
    <row r="49" spans="1:32" x14ac:dyDescent="0.25">
      <c r="A49" s="244">
        <f t="shared" si="24"/>
        <v>2008</v>
      </c>
      <c r="B49" s="265" t="s">
        <v>313</v>
      </c>
      <c r="C49" s="223">
        <f t="shared" si="22"/>
        <v>0</v>
      </c>
      <c r="D49" s="223"/>
      <c r="E49" s="262"/>
      <c r="F49" s="262"/>
      <c r="G49" s="265"/>
      <c r="H49" s="265"/>
      <c r="I49" s="265"/>
      <c r="J49" s="265"/>
      <c r="K49" s="265"/>
      <c r="L49" s="265"/>
      <c r="M49" s="265"/>
      <c r="N49" s="265"/>
      <c r="O49" s="265"/>
      <c r="P49" s="265"/>
      <c r="Q49" s="265"/>
      <c r="R49" s="265"/>
      <c r="S49" s="265"/>
      <c r="T49" s="265"/>
      <c r="U49" s="239">
        <f t="shared" si="23"/>
        <v>0</v>
      </c>
      <c r="V49" s="239"/>
      <c r="W49" s="239"/>
      <c r="X49" s="238"/>
      <c r="Y49" s="236"/>
      <c r="Z49" s="236"/>
      <c r="AA49" s="236"/>
      <c r="AB49" s="236"/>
      <c r="AC49" s="238"/>
      <c r="AD49" s="238"/>
      <c r="AE49" s="238"/>
      <c r="AF49" s="238"/>
    </row>
    <row r="50" spans="1:32" x14ac:dyDescent="0.25">
      <c r="A50" s="244">
        <f t="shared" si="24"/>
        <v>2008</v>
      </c>
      <c r="B50" s="265" t="s">
        <v>312</v>
      </c>
      <c r="C50" s="223">
        <f t="shared" si="22"/>
        <v>0</v>
      </c>
      <c r="D50" s="223"/>
      <c r="E50" s="262"/>
      <c r="F50" s="262"/>
      <c r="G50" s="265"/>
      <c r="H50" s="265"/>
      <c r="I50" s="265"/>
      <c r="J50" s="265"/>
      <c r="K50" s="265"/>
      <c r="L50" s="265"/>
      <c r="M50" s="265"/>
      <c r="N50" s="265"/>
      <c r="O50" s="265"/>
      <c r="P50" s="265"/>
      <c r="Q50" s="265"/>
      <c r="R50" s="265"/>
      <c r="S50" s="265"/>
      <c r="T50" s="265"/>
      <c r="U50" s="239">
        <f t="shared" si="23"/>
        <v>0</v>
      </c>
      <c r="V50" s="239"/>
      <c r="W50" s="239"/>
      <c r="X50" s="238"/>
      <c r="Y50" s="236"/>
      <c r="Z50" s="236"/>
      <c r="AA50" s="236"/>
      <c r="AB50" s="236"/>
      <c r="AC50" s="238"/>
      <c r="AD50" s="238"/>
      <c r="AE50" s="238"/>
      <c r="AF50" s="238"/>
    </row>
    <row r="51" spans="1:32" x14ac:dyDescent="0.25">
      <c r="A51" s="244">
        <f t="shared" si="24"/>
        <v>2008</v>
      </c>
      <c r="B51" s="265" t="s">
        <v>311</v>
      </c>
      <c r="C51" s="223">
        <f t="shared" si="22"/>
        <v>0</v>
      </c>
      <c r="D51" s="223"/>
      <c r="E51" s="262"/>
      <c r="F51" s="262"/>
      <c r="G51" s="265"/>
      <c r="H51" s="265"/>
      <c r="I51" s="265"/>
      <c r="J51" s="265"/>
      <c r="K51" s="265"/>
      <c r="L51" s="265"/>
      <c r="M51" s="265"/>
      <c r="N51" s="265"/>
      <c r="O51" s="265"/>
      <c r="P51" s="265"/>
      <c r="Q51" s="265"/>
      <c r="R51" s="265"/>
      <c r="S51" s="265"/>
      <c r="T51" s="265"/>
      <c r="U51" s="239">
        <f t="shared" si="23"/>
        <v>0</v>
      </c>
      <c r="V51" s="239"/>
      <c r="W51" s="239"/>
      <c r="X51" s="238"/>
      <c r="Y51" s="236"/>
      <c r="Z51" s="236"/>
      <c r="AA51" s="236"/>
      <c r="AB51" s="236"/>
      <c r="AC51" s="238"/>
      <c r="AD51" s="238"/>
      <c r="AE51" s="238"/>
      <c r="AF51" s="238"/>
    </row>
    <row r="52" spans="1:32" x14ac:dyDescent="0.25">
      <c r="A52" s="244">
        <f t="shared" si="24"/>
        <v>2008</v>
      </c>
      <c r="B52" s="265" t="s">
        <v>310</v>
      </c>
      <c r="C52" s="223">
        <f t="shared" si="22"/>
        <v>0</v>
      </c>
      <c r="D52" s="223"/>
      <c r="E52" s="262"/>
      <c r="F52" s="262"/>
      <c r="G52" s="265"/>
      <c r="H52" s="265"/>
      <c r="I52" s="265"/>
      <c r="J52" s="265"/>
      <c r="K52" s="265"/>
      <c r="L52" s="265"/>
      <c r="M52" s="265"/>
      <c r="N52" s="265"/>
      <c r="O52" s="265"/>
      <c r="P52" s="265"/>
      <c r="Q52" s="265"/>
      <c r="R52" s="265"/>
      <c r="S52" s="265"/>
      <c r="T52" s="265"/>
      <c r="U52" s="239">
        <f t="shared" si="23"/>
        <v>0</v>
      </c>
      <c r="V52" s="239"/>
      <c r="W52" s="239"/>
      <c r="X52" s="238"/>
      <c r="Y52" s="236"/>
      <c r="Z52" s="236"/>
      <c r="AA52" s="236"/>
      <c r="AB52" s="236"/>
      <c r="AC52" s="238"/>
      <c r="AD52" s="238"/>
      <c r="AE52" s="238"/>
      <c r="AF52" s="238"/>
    </row>
    <row r="53" spans="1:32" x14ac:dyDescent="0.25">
      <c r="A53" s="244">
        <f t="shared" si="24"/>
        <v>2008</v>
      </c>
      <c r="B53" s="265" t="s">
        <v>309</v>
      </c>
      <c r="C53" s="223">
        <f t="shared" si="22"/>
        <v>0</v>
      </c>
      <c r="D53" s="223"/>
      <c r="E53" s="262"/>
      <c r="F53" s="262"/>
      <c r="G53" s="265"/>
      <c r="H53" s="265"/>
      <c r="I53" s="265"/>
      <c r="J53" s="265"/>
      <c r="K53" s="265"/>
      <c r="L53" s="265"/>
      <c r="M53" s="265"/>
      <c r="N53" s="265"/>
      <c r="O53" s="265"/>
      <c r="P53" s="265"/>
      <c r="Q53" s="265"/>
      <c r="R53" s="265"/>
      <c r="S53" s="265"/>
      <c r="T53" s="265"/>
      <c r="U53" s="239">
        <f t="shared" si="23"/>
        <v>0</v>
      </c>
      <c r="V53" s="239"/>
      <c r="W53" s="239"/>
      <c r="X53" s="238"/>
      <c r="Y53" s="236"/>
      <c r="Z53" s="236"/>
      <c r="AA53" s="236"/>
      <c r="AB53" s="236"/>
      <c r="AC53" s="238"/>
      <c r="AD53" s="238"/>
      <c r="AE53" s="238"/>
      <c r="AF53" s="238"/>
    </row>
    <row r="54" spans="1:32" x14ac:dyDescent="0.25">
      <c r="A54" s="244">
        <f t="shared" si="24"/>
        <v>2008</v>
      </c>
      <c r="B54" s="265" t="s">
        <v>308</v>
      </c>
      <c r="C54" s="223">
        <f t="shared" si="22"/>
        <v>0</v>
      </c>
      <c r="D54" s="265"/>
      <c r="E54" s="262"/>
      <c r="F54" s="262"/>
      <c r="G54" s="265"/>
      <c r="H54" s="265"/>
      <c r="I54" s="265"/>
      <c r="J54" s="265"/>
      <c r="K54" s="265"/>
      <c r="L54" s="265"/>
      <c r="M54" s="265"/>
      <c r="N54" s="265"/>
      <c r="O54" s="265"/>
      <c r="P54" s="265"/>
      <c r="Q54" s="265"/>
      <c r="R54" s="265"/>
      <c r="S54" s="265"/>
      <c r="T54" s="265"/>
      <c r="U54" s="239">
        <f t="shared" si="23"/>
        <v>0</v>
      </c>
      <c r="V54" s="239"/>
      <c r="W54" s="239"/>
      <c r="X54" s="238"/>
      <c r="Y54" s="236"/>
      <c r="Z54" s="236"/>
      <c r="AA54" s="236"/>
      <c r="AB54" s="236"/>
      <c r="AC54" s="238"/>
      <c r="AD54" s="238"/>
      <c r="AE54" s="238"/>
      <c r="AF54" s="238"/>
    </row>
    <row r="55" spans="1:32" x14ac:dyDescent="0.25">
      <c r="A55" s="244">
        <f t="shared" si="24"/>
        <v>2008</v>
      </c>
      <c r="B55" s="265" t="s">
        <v>307</v>
      </c>
      <c r="C55" s="223">
        <f t="shared" si="22"/>
        <v>0</v>
      </c>
      <c r="D55" s="242"/>
      <c r="E55" s="265"/>
      <c r="F55" s="265"/>
      <c r="G55" s="265"/>
      <c r="H55" s="265"/>
      <c r="I55" s="265"/>
      <c r="J55" s="265"/>
      <c r="K55" s="265"/>
      <c r="L55" s="265"/>
      <c r="M55" s="265"/>
      <c r="N55" s="265"/>
      <c r="O55" s="265"/>
      <c r="P55" s="265"/>
      <c r="Q55" s="265"/>
      <c r="R55" s="265"/>
      <c r="S55" s="265"/>
      <c r="T55" s="265"/>
      <c r="U55" s="239">
        <f t="shared" si="23"/>
        <v>0</v>
      </c>
      <c r="V55" s="239"/>
      <c r="W55" s="239"/>
      <c r="X55" s="238"/>
      <c r="Y55" s="236"/>
      <c r="Z55" s="236"/>
      <c r="AA55" s="236"/>
      <c r="AB55" s="236"/>
      <c r="AC55" s="238"/>
      <c r="AD55" s="238"/>
      <c r="AE55" s="238"/>
      <c r="AF55" s="238"/>
    </row>
    <row r="56" spans="1:32" x14ac:dyDescent="0.25">
      <c r="A56" s="235">
        <f t="shared" si="24"/>
        <v>2008</v>
      </c>
      <c r="B56" s="268" t="s">
        <v>306</v>
      </c>
      <c r="C56" s="178">
        <f t="shared" si="22"/>
        <v>0</v>
      </c>
      <c r="D56" s="177"/>
      <c r="E56" s="268"/>
      <c r="F56" s="268"/>
      <c r="G56" s="268"/>
      <c r="H56" s="268"/>
      <c r="I56" s="268"/>
      <c r="J56" s="268"/>
      <c r="K56" s="268"/>
      <c r="L56" s="268"/>
      <c r="M56" s="268"/>
      <c r="N56" s="268"/>
      <c r="O56" s="268"/>
      <c r="P56" s="268"/>
      <c r="Q56" s="268"/>
      <c r="R56" s="268"/>
      <c r="S56" s="268"/>
      <c r="T56" s="268"/>
      <c r="U56" s="231">
        <f t="shared" si="23"/>
        <v>0</v>
      </c>
      <c r="V56" s="231"/>
      <c r="W56" s="231"/>
      <c r="X56" s="232"/>
      <c r="Y56" s="230"/>
      <c r="Z56" s="230"/>
      <c r="AA56" s="230"/>
      <c r="AB56" s="230"/>
      <c r="AC56" s="232"/>
      <c r="AD56" s="232"/>
      <c r="AE56" s="232"/>
      <c r="AF56" s="232"/>
    </row>
    <row r="57" spans="1:32" x14ac:dyDescent="0.25">
      <c r="A57" s="256">
        <f>A56+1</f>
        <v>2009</v>
      </c>
      <c r="B57" s="255" t="s">
        <v>317</v>
      </c>
      <c r="C57" s="252">
        <f t="shared" si="22"/>
        <v>0</v>
      </c>
      <c r="D57" s="254">
        <f t="shared" ref="D57:D69" si="25">+D15</f>
        <v>0</v>
      </c>
      <c r="E57" s="267"/>
      <c r="F57" s="267"/>
      <c r="G57" s="267"/>
      <c r="H57" s="267"/>
      <c r="I57" s="267"/>
      <c r="J57" s="267"/>
      <c r="K57" s="267"/>
      <c r="L57" s="267"/>
      <c r="M57" s="267"/>
      <c r="N57" s="267"/>
      <c r="O57" s="267"/>
      <c r="P57" s="267"/>
      <c r="Q57" s="267"/>
      <c r="R57" s="267"/>
      <c r="S57" s="267"/>
      <c r="T57" s="266"/>
      <c r="U57" s="249">
        <f t="shared" si="23"/>
        <v>0</v>
      </c>
      <c r="V57" s="249">
        <f>C27-C15+D15</f>
        <v>0</v>
      </c>
      <c r="W57" s="249">
        <f t="shared" ref="W57:W120" si="26">V57+W45</f>
        <v>0</v>
      </c>
      <c r="X57" s="248">
        <f t="shared" ref="X57:X120" si="27">AVERAGE(W52:W63)/1000</f>
        <v>0</v>
      </c>
      <c r="Y57" s="246"/>
      <c r="Z57" s="246"/>
      <c r="AA57" s="246"/>
      <c r="AB57" s="246"/>
      <c r="AC57" s="248"/>
      <c r="AD57" s="248"/>
      <c r="AE57" s="248"/>
      <c r="AF57" s="248"/>
    </row>
    <row r="58" spans="1:32" x14ac:dyDescent="0.25">
      <c r="A58" s="244">
        <f>A57</f>
        <v>2009</v>
      </c>
      <c r="B58" s="243" t="s">
        <v>316</v>
      </c>
      <c r="C58" s="245">
        <f>C57</f>
        <v>0</v>
      </c>
      <c r="D58" s="242">
        <f t="shared" si="25"/>
        <v>0</v>
      </c>
      <c r="E58" s="265"/>
      <c r="F58" s="265"/>
      <c r="G58" s="265"/>
      <c r="H58" s="265"/>
      <c r="I58" s="265"/>
      <c r="J58" s="265"/>
      <c r="K58" s="265"/>
      <c r="L58" s="265"/>
      <c r="M58" s="265"/>
      <c r="N58" s="265"/>
      <c r="O58" s="265"/>
      <c r="P58" s="265"/>
      <c r="Q58" s="265"/>
      <c r="R58" s="265"/>
      <c r="S58" s="265"/>
      <c r="T58" s="264"/>
      <c r="U58" s="239">
        <f t="shared" si="23"/>
        <v>0</v>
      </c>
      <c r="V58" s="239">
        <f>C28-C16+D16</f>
        <v>0</v>
      </c>
      <c r="W58" s="239">
        <f t="shared" si="26"/>
        <v>0</v>
      </c>
      <c r="X58" s="238">
        <f t="shared" si="27"/>
        <v>0</v>
      </c>
      <c r="Y58" s="236"/>
      <c r="Z58" s="236"/>
      <c r="AA58" s="236"/>
      <c r="AB58" s="236"/>
      <c r="AC58" s="238"/>
      <c r="AD58" s="238"/>
      <c r="AE58" s="238"/>
      <c r="AF58" s="238"/>
    </row>
    <row r="59" spans="1:32" x14ac:dyDescent="0.25">
      <c r="A59" s="244">
        <f t="shared" ref="A59:A68" si="28">A58</f>
        <v>2009</v>
      </c>
      <c r="B59" s="243" t="s">
        <v>315</v>
      </c>
      <c r="C59" s="223">
        <f t="shared" ref="C59:D74" si="29">C58</f>
        <v>0</v>
      </c>
      <c r="D59" s="242">
        <f t="shared" si="25"/>
        <v>0</v>
      </c>
      <c r="E59" s="265"/>
      <c r="F59" s="265"/>
      <c r="G59" s="265"/>
      <c r="H59" s="265"/>
      <c r="I59" s="265"/>
      <c r="J59" s="265"/>
      <c r="K59" s="265"/>
      <c r="L59" s="265"/>
      <c r="M59" s="265"/>
      <c r="N59" s="265"/>
      <c r="O59" s="265"/>
      <c r="P59" s="265"/>
      <c r="Q59" s="265"/>
      <c r="R59" s="265"/>
      <c r="S59" s="265"/>
      <c r="T59" s="264"/>
      <c r="U59" s="239">
        <f t="shared" si="23"/>
        <v>0</v>
      </c>
      <c r="V59" s="239">
        <f>C29-C17+D17</f>
        <v>0</v>
      </c>
      <c r="W59" s="239">
        <f t="shared" si="26"/>
        <v>0</v>
      </c>
      <c r="X59" s="238">
        <f t="shared" si="27"/>
        <v>0</v>
      </c>
      <c r="Y59" s="236"/>
      <c r="Z59" s="236"/>
      <c r="AA59" s="236"/>
      <c r="AB59" s="236"/>
      <c r="AC59" s="238"/>
      <c r="AD59" s="238"/>
      <c r="AE59" s="238"/>
      <c r="AF59" s="238"/>
    </row>
    <row r="60" spans="1:32" x14ac:dyDescent="0.25">
      <c r="A60" s="244">
        <f t="shared" si="28"/>
        <v>2009</v>
      </c>
      <c r="B60" s="243" t="s">
        <v>314</v>
      </c>
      <c r="C60" s="223">
        <f t="shared" si="29"/>
        <v>0</v>
      </c>
      <c r="D60" s="242">
        <f t="shared" si="25"/>
        <v>0</v>
      </c>
      <c r="E60" s="265"/>
      <c r="F60" s="265"/>
      <c r="G60" s="265"/>
      <c r="H60" s="265"/>
      <c r="I60" s="265"/>
      <c r="J60" s="265"/>
      <c r="K60" s="265"/>
      <c r="L60" s="265"/>
      <c r="M60" s="265"/>
      <c r="N60" s="265"/>
      <c r="O60" s="265"/>
      <c r="P60" s="265"/>
      <c r="Q60" s="265"/>
      <c r="R60" s="265"/>
      <c r="S60" s="265"/>
      <c r="T60" s="264"/>
      <c r="U60" s="239">
        <f t="shared" si="23"/>
        <v>0</v>
      </c>
      <c r="V60" s="239">
        <f>C30-C18+D18</f>
        <v>0</v>
      </c>
      <c r="W60" s="239">
        <f t="shared" si="26"/>
        <v>0</v>
      </c>
      <c r="X60" s="238">
        <f t="shared" si="27"/>
        <v>0</v>
      </c>
      <c r="Y60" s="236"/>
      <c r="Z60" s="236"/>
      <c r="AA60" s="236"/>
      <c r="AB60" s="236"/>
      <c r="AC60" s="238"/>
      <c r="AD60" s="238"/>
      <c r="AE60" s="238"/>
      <c r="AF60" s="238"/>
    </row>
    <row r="61" spans="1:32" x14ac:dyDescent="0.25">
      <c r="A61" s="244">
        <f t="shared" si="28"/>
        <v>2009</v>
      </c>
      <c r="B61" s="243" t="s">
        <v>313</v>
      </c>
      <c r="C61" s="223">
        <f t="shared" si="29"/>
        <v>0</v>
      </c>
      <c r="D61" s="242">
        <f t="shared" si="25"/>
        <v>0</v>
      </c>
      <c r="E61" s="265"/>
      <c r="F61" s="265"/>
      <c r="G61" s="265"/>
      <c r="H61" s="265"/>
      <c r="I61" s="265"/>
      <c r="J61" s="265"/>
      <c r="K61" s="265"/>
      <c r="L61" s="265"/>
      <c r="M61" s="265"/>
      <c r="N61" s="265"/>
      <c r="O61" s="265"/>
      <c r="P61" s="265"/>
      <c r="Q61" s="265"/>
      <c r="R61" s="265"/>
      <c r="S61" s="265"/>
      <c r="T61" s="264"/>
      <c r="U61" s="239">
        <f t="shared" si="23"/>
        <v>0</v>
      </c>
      <c r="V61" s="239">
        <f>C31-C19+D19</f>
        <v>0</v>
      </c>
      <c r="W61" s="239">
        <f t="shared" si="26"/>
        <v>0</v>
      </c>
      <c r="X61" s="238">
        <f t="shared" si="27"/>
        <v>0</v>
      </c>
      <c r="Y61" s="236"/>
      <c r="Z61" s="236"/>
      <c r="AA61" s="236"/>
      <c r="AB61" s="236"/>
      <c r="AC61" s="238"/>
      <c r="AD61" s="238"/>
      <c r="AE61" s="238"/>
      <c r="AF61" s="238"/>
    </row>
    <row r="62" spans="1:32" x14ac:dyDescent="0.25">
      <c r="A62" s="244">
        <f t="shared" si="28"/>
        <v>2009</v>
      </c>
      <c r="B62" s="243" t="s">
        <v>312</v>
      </c>
      <c r="C62" s="223">
        <f t="shared" si="29"/>
        <v>0</v>
      </c>
      <c r="D62" s="242">
        <f t="shared" si="25"/>
        <v>0</v>
      </c>
      <c r="E62" s="265"/>
      <c r="F62" s="265"/>
      <c r="G62" s="265"/>
      <c r="H62" s="265"/>
      <c r="I62" s="265"/>
      <c r="J62" s="265"/>
      <c r="K62" s="265"/>
      <c r="L62" s="265"/>
      <c r="M62" s="265"/>
      <c r="N62" s="265"/>
      <c r="O62" s="265"/>
      <c r="P62" s="265"/>
      <c r="Q62" s="265"/>
      <c r="R62" s="265"/>
      <c r="S62" s="265"/>
      <c r="T62" s="264"/>
      <c r="U62" s="239">
        <f t="shared" si="23"/>
        <v>0</v>
      </c>
      <c r="V62" s="239">
        <f>C32-C20+D20</f>
        <v>0</v>
      </c>
      <c r="W62" s="239">
        <f t="shared" si="26"/>
        <v>0</v>
      </c>
      <c r="X62" s="238">
        <f t="shared" si="27"/>
        <v>0</v>
      </c>
      <c r="Y62" s="236"/>
      <c r="Z62" s="236"/>
      <c r="AA62" s="236"/>
      <c r="AB62" s="236"/>
      <c r="AC62" s="238"/>
      <c r="AD62" s="238"/>
      <c r="AE62" s="238"/>
      <c r="AF62" s="238"/>
    </row>
    <row r="63" spans="1:32" x14ac:dyDescent="0.25">
      <c r="A63" s="244">
        <f t="shared" si="28"/>
        <v>2009</v>
      </c>
      <c r="B63" s="243" t="s">
        <v>311</v>
      </c>
      <c r="C63" s="223">
        <f t="shared" si="29"/>
        <v>0</v>
      </c>
      <c r="D63" s="242">
        <f t="shared" si="25"/>
        <v>0</v>
      </c>
      <c r="E63" s="265"/>
      <c r="F63" s="265"/>
      <c r="G63" s="265"/>
      <c r="H63" s="265"/>
      <c r="I63" s="265"/>
      <c r="J63" s="265"/>
      <c r="K63" s="265"/>
      <c r="L63" s="265"/>
      <c r="M63" s="265"/>
      <c r="N63" s="265"/>
      <c r="O63" s="265"/>
      <c r="P63" s="265"/>
      <c r="Q63" s="265"/>
      <c r="R63" s="265"/>
      <c r="S63" s="265"/>
      <c r="T63" s="264"/>
      <c r="U63" s="239">
        <f t="shared" si="23"/>
        <v>0</v>
      </c>
      <c r="V63" s="239">
        <f>C33-C21+D21</f>
        <v>0</v>
      </c>
      <c r="W63" s="239">
        <f t="shared" si="26"/>
        <v>0</v>
      </c>
      <c r="X63" s="238">
        <f t="shared" si="27"/>
        <v>0</v>
      </c>
      <c r="Y63" s="236"/>
      <c r="Z63" s="236"/>
      <c r="AA63" s="236"/>
      <c r="AB63" s="236"/>
      <c r="AC63" s="238"/>
      <c r="AD63" s="238"/>
      <c r="AE63" s="238"/>
      <c r="AF63" s="238"/>
    </row>
    <row r="64" spans="1:32" x14ac:dyDescent="0.25">
      <c r="A64" s="244">
        <f t="shared" si="28"/>
        <v>2009</v>
      </c>
      <c r="B64" s="243" t="s">
        <v>310</v>
      </c>
      <c r="C64" s="223">
        <f t="shared" si="29"/>
        <v>0</v>
      </c>
      <c r="D64" s="242">
        <f t="shared" si="25"/>
        <v>0</v>
      </c>
      <c r="E64" s="265"/>
      <c r="F64" s="265"/>
      <c r="G64" s="265"/>
      <c r="H64" s="265"/>
      <c r="I64" s="265"/>
      <c r="J64" s="265"/>
      <c r="K64" s="265"/>
      <c r="L64" s="265"/>
      <c r="M64" s="265"/>
      <c r="N64" s="265"/>
      <c r="O64" s="265"/>
      <c r="P64" s="265"/>
      <c r="Q64" s="265"/>
      <c r="R64" s="265"/>
      <c r="S64" s="265"/>
      <c r="T64" s="264"/>
      <c r="U64" s="239">
        <f t="shared" si="23"/>
        <v>0</v>
      </c>
      <c r="V64" s="239">
        <f>C34-C22+D22</f>
        <v>0</v>
      </c>
      <c r="W64" s="239">
        <f t="shared" si="26"/>
        <v>0</v>
      </c>
      <c r="X64" s="238">
        <f t="shared" si="27"/>
        <v>0</v>
      </c>
      <c r="Y64" s="236"/>
      <c r="Z64" s="236"/>
      <c r="AA64" s="236"/>
      <c r="AB64" s="236"/>
      <c r="AC64" s="238"/>
      <c r="AD64" s="238"/>
      <c r="AE64" s="238"/>
      <c r="AF64" s="238"/>
    </row>
    <row r="65" spans="1:32" x14ac:dyDescent="0.25">
      <c r="A65" s="244">
        <f t="shared" si="28"/>
        <v>2009</v>
      </c>
      <c r="B65" s="243" t="s">
        <v>309</v>
      </c>
      <c r="C65" s="223">
        <f t="shared" si="29"/>
        <v>0</v>
      </c>
      <c r="D65" s="242">
        <f t="shared" si="25"/>
        <v>0</v>
      </c>
      <c r="E65" s="265"/>
      <c r="F65" s="265"/>
      <c r="G65" s="265"/>
      <c r="H65" s="265"/>
      <c r="I65" s="265"/>
      <c r="J65" s="265"/>
      <c r="K65" s="265"/>
      <c r="L65" s="265"/>
      <c r="M65" s="265"/>
      <c r="N65" s="265"/>
      <c r="O65" s="265"/>
      <c r="P65" s="265"/>
      <c r="Q65" s="265"/>
      <c r="R65" s="265"/>
      <c r="S65" s="265"/>
      <c r="T65" s="264"/>
      <c r="U65" s="239">
        <f t="shared" si="23"/>
        <v>0</v>
      </c>
      <c r="V65" s="239">
        <f>C35-C23+D23</f>
        <v>0</v>
      </c>
      <c r="W65" s="239">
        <f t="shared" si="26"/>
        <v>0</v>
      </c>
      <c r="X65" s="238">
        <f t="shared" si="27"/>
        <v>0</v>
      </c>
      <c r="Y65" s="236"/>
      <c r="Z65" s="236"/>
      <c r="AA65" s="236"/>
      <c r="AB65" s="236"/>
      <c r="AC65" s="238"/>
      <c r="AD65" s="238"/>
      <c r="AE65" s="238"/>
      <c r="AF65" s="238"/>
    </row>
    <row r="66" spans="1:32" x14ac:dyDescent="0.25">
      <c r="A66" s="244">
        <f t="shared" si="28"/>
        <v>2009</v>
      </c>
      <c r="B66" s="243" t="s">
        <v>308</v>
      </c>
      <c r="C66" s="223">
        <f t="shared" si="29"/>
        <v>0</v>
      </c>
      <c r="D66" s="242">
        <f t="shared" si="25"/>
        <v>0</v>
      </c>
      <c r="E66" s="265"/>
      <c r="F66" s="265"/>
      <c r="G66" s="265"/>
      <c r="H66" s="265"/>
      <c r="I66" s="265"/>
      <c r="J66" s="265"/>
      <c r="K66" s="265"/>
      <c r="L66" s="265"/>
      <c r="M66" s="265"/>
      <c r="N66" s="265"/>
      <c r="O66" s="265"/>
      <c r="P66" s="265"/>
      <c r="Q66" s="265"/>
      <c r="R66" s="265"/>
      <c r="S66" s="265"/>
      <c r="T66" s="264"/>
      <c r="U66" s="239">
        <f t="shared" si="23"/>
        <v>0</v>
      </c>
      <c r="V66" s="239">
        <f>C36-C24+D24</f>
        <v>0</v>
      </c>
      <c r="W66" s="239">
        <f t="shared" si="26"/>
        <v>0</v>
      </c>
      <c r="X66" s="238">
        <f t="shared" si="27"/>
        <v>0</v>
      </c>
      <c r="Y66" s="236"/>
      <c r="Z66" s="236"/>
      <c r="AA66" s="236"/>
      <c r="AB66" s="236"/>
      <c r="AC66" s="238"/>
      <c r="AD66" s="238"/>
      <c r="AE66" s="238"/>
      <c r="AF66" s="238"/>
    </row>
    <row r="67" spans="1:32" x14ac:dyDescent="0.25">
      <c r="A67" s="244">
        <f t="shared" si="28"/>
        <v>2009</v>
      </c>
      <c r="B67" s="243" t="s">
        <v>307</v>
      </c>
      <c r="C67" s="223">
        <f t="shared" si="29"/>
        <v>0</v>
      </c>
      <c r="D67" s="242">
        <f t="shared" si="25"/>
        <v>0</v>
      </c>
      <c r="E67" s="265"/>
      <c r="F67" s="265"/>
      <c r="G67" s="265"/>
      <c r="H67" s="265"/>
      <c r="I67" s="265"/>
      <c r="J67" s="265"/>
      <c r="K67" s="265"/>
      <c r="L67" s="265"/>
      <c r="M67" s="265"/>
      <c r="N67" s="265"/>
      <c r="O67" s="265"/>
      <c r="P67" s="265"/>
      <c r="Q67" s="265"/>
      <c r="R67" s="265"/>
      <c r="S67" s="265"/>
      <c r="T67" s="264"/>
      <c r="U67" s="239">
        <f t="shared" si="23"/>
        <v>0</v>
      </c>
      <c r="V67" s="239">
        <f>C37-C25+D25</f>
        <v>0</v>
      </c>
      <c r="W67" s="239">
        <f t="shared" si="26"/>
        <v>0</v>
      </c>
      <c r="X67" s="238">
        <f t="shared" si="27"/>
        <v>0</v>
      </c>
      <c r="Y67" s="236"/>
      <c r="Z67" s="236"/>
      <c r="AA67" s="236"/>
      <c r="AB67" s="236"/>
      <c r="AC67" s="238"/>
      <c r="AD67" s="238"/>
      <c r="AE67" s="238"/>
      <c r="AF67" s="238"/>
    </row>
    <row r="68" spans="1:32" x14ac:dyDescent="0.25">
      <c r="A68" s="235">
        <f t="shared" si="28"/>
        <v>2009</v>
      </c>
      <c r="B68" s="234" t="s">
        <v>306</v>
      </c>
      <c r="C68" s="178">
        <f t="shared" si="29"/>
        <v>0</v>
      </c>
      <c r="D68" s="177">
        <f t="shared" si="25"/>
        <v>0</v>
      </c>
      <c r="E68" s="268"/>
      <c r="F68" s="268"/>
      <c r="G68" s="268"/>
      <c r="H68" s="268"/>
      <c r="I68" s="268"/>
      <c r="J68" s="268"/>
      <c r="K68" s="268"/>
      <c r="L68" s="268"/>
      <c r="M68" s="268"/>
      <c r="N68" s="268"/>
      <c r="O68" s="268"/>
      <c r="P68" s="268"/>
      <c r="Q68" s="268"/>
      <c r="R68" s="268"/>
      <c r="S68" s="268"/>
      <c r="T68" s="270"/>
      <c r="U68" s="231">
        <f t="shared" si="23"/>
        <v>0</v>
      </c>
      <c r="V68" s="231">
        <f>C38-C26+D26</f>
        <v>0</v>
      </c>
      <c r="W68" s="231">
        <f t="shared" si="26"/>
        <v>0</v>
      </c>
      <c r="X68" s="232">
        <f t="shared" si="27"/>
        <v>0</v>
      </c>
      <c r="Y68" s="230"/>
      <c r="Z68" s="230"/>
      <c r="AA68" s="230"/>
      <c r="AB68" s="230"/>
      <c r="AC68" s="232"/>
      <c r="AD68" s="232"/>
      <c r="AE68" s="232"/>
      <c r="AF68" s="232"/>
    </row>
    <row r="69" spans="1:32" x14ac:dyDescent="0.25">
      <c r="A69" s="256">
        <f>A68+1</f>
        <v>2010</v>
      </c>
      <c r="B69" s="255" t="s">
        <v>317</v>
      </c>
      <c r="C69" s="252">
        <f t="shared" si="29"/>
        <v>0</v>
      </c>
      <c r="D69" s="254">
        <f t="shared" si="25"/>
        <v>0</v>
      </c>
      <c r="E69" s="252">
        <f t="shared" ref="E69:E81" si="30">+E15</f>
        <v>0</v>
      </c>
      <c r="F69" s="267"/>
      <c r="G69" s="267"/>
      <c r="H69" s="267"/>
      <c r="I69" s="267"/>
      <c r="J69" s="267"/>
      <c r="K69" s="267"/>
      <c r="L69" s="267"/>
      <c r="M69" s="267"/>
      <c r="N69" s="267"/>
      <c r="O69" s="267"/>
      <c r="P69" s="267"/>
      <c r="Q69" s="267"/>
      <c r="R69" s="267"/>
      <c r="S69" s="267"/>
      <c r="T69" s="267"/>
      <c r="U69" s="249">
        <f t="shared" si="23"/>
        <v>0</v>
      </c>
      <c r="V69" s="249">
        <f>D27-D15+E15</f>
        <v>0</v>
      </c>
      <c r="W69" s="249">
        <f t="shared" si="26"/>
        <v>0</v>
      </c>
      <c r="X69" s="248">
        <f t="shared" si="27"/>
        <v>0</v>
      </c>
      <c r="Y69" s="246"/>
      <c r="Z69" s="246"/>
      <c r="AA69" s="246"/>
      <c r="AB69" s="246"/>
      <c r="AC69" s="248"/>
      <c r="AD69" s="248"/>
      <c r="AE69" s="248"/>
      <c r="AF69" s="248"/>
    </row>
    <row r="70" spans="1:32" x14ac:dyDescent="0.25">
      <c r="A70" s="244">
        <f>A69</f>
        <v>2010</v>
      </c>
      <c r="B70" s="243" t="s">
        <v>316</v>
      </c>
      <c r="C70" s="223">
        <f t="shared" si="29"/>
        <v>0</v>
      </c>
      <c r="D70" s="269">
        <f>D69</f>
        <v>0</v>
      </c>
      <c r="E70" s="223">
        <f t="shared" si="30"/>
        <v>0</v>
      </c>
      <c r="F70" s="265"/>
      <c r="G70" s="265"/>
      <c r="H70" s="265"/>
      <c r="I70" s="265"/>
      <c r="J70" s="265"/>
      <c r="K70" s="265"/>
      <c r="L70" s="265"/>
      <c r="M70" s="265"/>
      <c r="N70" s="265"/>
      <c r="O70" s="265"/>
      <c r="P70" s="265"/>
      <c r="Q70" s="265"/>
      <c r="R70" s="265"/>
      <c r="S70" s="265"/>
      <c r="T70" s="265"/>
      <c r="U70" s="239">
        <f t="shared" si="23"/>
        <v>0</v>
      </c>
      <c r="V70" s="239">
        <f>D28-D16+E16</f>
        <v>0</v>
      </c>
      <c r="W70" s="239">
        <f t="shared" si="26"/>
        <v>0</v>
      </c>
      <c r="X70" s="238">
        <f t="shared" si="27"/>
        <v>0</v>
      </c>
      <c r="Y70" s="236"/>
      <c r="Z70" s="236"/>
      <c r="AA70" s="236"/>
      <c r="AB70" s="236"/>
      <c r="AC70" s="238"/>
      <c r="AD70" s="238"/>
      <c r="AE70" s="238"/>
      <c r="AF70" s="238"/>
    </row>
    <row r="71" spans="1:32" x14ac:dyDescent="0.25">
      <c r="A71" s="244">
        <f t="shared" ref="A71:A80" si="31">A70</f>
        <v>2010</v>
      </c>
      <c r="B71" s="243" t="s">
        <v>315</v>
      </c>
      <c r="C71" s="223">
        <f t="shared" si="29"/>
        <v>0</v>
      </c>
      <c r="D71" s="242">
        <f t="shared" si="29"/>
        <v>0</v>
      </c>
      <c r="E71" s="223">
        <f t="shared" si="30"/>
        <v>0</v>
      </c>
      <c r="F71" s="265"/>
      <c r="G71" s="265"/>
      <c r="H71" s="265"/>
      <c r="I71" s="265"/>
      <c r="J71" s="265"/>
      <c r="K71" s="265"/>
      <c r="L71" s="265"/>
      <c r="M71" s="265"/>
      <c r="N71" s="265"/>
      <c r="O71" s="265"/>
      <c r="P71" s="265"/>
      <c r="Q71" s="265"/>
      <c r="R71" s="265"/>
      <c r="S71" s="265"/>
      <c r="T71" s="265"/>
      <c r="U71" s="239">
        <f t="shared" si="23"/>
        <v>0</v>
      </c>
      <c r="V71" s="239">
        <f>D29-D17+E17</f>
        <v>0</v>
      </c>
      <c r="W71" s="239">
        <f t="shared" si="26"/>
        <v>0</v>
      </c>
      <c r="X71" s="238">
        <f t="shared" si="27"/>
        <v>0</v>
      </c>
      <c r="Y71" s="236"/>
      <c r="Z71" s="236"/>
      <c r="AA71" s="236"/>
      <c r="AB71" s="236"/>
      <c r="AC71" s="238"/>
      <c r="AD71" s="238"/>
      <c r="AE71" s="238"/>
      <c r="AF71" s="238"/>
    </row>
    <row r="72" spans="1:32" x14ac:dyDescent="0.25">
      <c r="A72" s="244">
        <f t="shared" si="31"/>
        <v>2010</v>
      </c>
      <c r="B72" s="243" t="s">
        <v>314</v>
      </c>
      <c r="C72" s="223">
        <f t="shared" si="29"/>
        <v>0</v>
      </c>
      <c r="D72" s="242">
        <f t="shared" si="29"/>
        <v>0</v>
      </c>
      <c r="E72" s="223">
        <f t="shared" si="30"/>
        <v>0</v>
      </c>
      <c r="F72" s="265"/>
      <c r="G72" s="265"/>
      <c r="H72" s="265"/>
      <c r="I72" s="265"/>
      <c r="J72" s="265"/>
      <c r="K72" s="265"/>
      <c r="L72" s="265"/>
      <c r="M72" s="265"/>
      <c r="N72" s="265"/>
      <c r="O72" s="265"/>
      <c r="P72" s="265"/>
      <c r="Q72" s="265"/>
      <c r="R72" s="265"/>
      <c r="S72" s="265"/>
      <c r="T72" s="265"/>
      <c r="U72" s="239">
        <f t="shared" si="23"/>
        <v>0</v>
      </c>
      <c r="V72" s="239">
        <f>D30-D18+E18</f>
        <v>0</v>
      </c>
      <c r="W72" s="239">
        <f t="shared" si="26"/>
        <v>0</v>
      </c>
      <c r="X72" s="238">
        <f t="shared" si="27"/>
        <v>0</v>
      </c>
      <c r="Y72" s="236"/>
      <c r="Z72" s="236"/>
      <c r="AA72" s="236"/>
      <c r="AB72" s="236"/>
      <c r="AC72" s="238"/>
      <c r="AD72" s="238"/>
      <c r="AE72" s="238"/>
      <c r="AF72" s="238"/>
    </row>
    <row r="73" spans="1:32" x14ac:dyDescent="0.25">
      <c r="A73" s="244">
        <f t="shared" si="31"/>
        <v>2010</v>
      </c>
      <c r="B73" s="243" t="s">
        <v>313</v>
      </c>
      <c r="C73" s="223">
        <f t="shared" si="29"/>
        <v>0</v>
      </c>
      <c r="D73" s="242">
        <f t="shared" si="29"/>
        <v>0</v>
      </c>
      <c r="E73" s="223">
        <f t="shared" si="30"/>
        <v>0</v>
      </c>
      <c r="F73" s="265"/>
      <c r="G73" s="265"/>
      <c r="H73" s="265"/>
      <c r="I73" s="265"/>
      <c r="J73" s="265"/>
      <c r="K73" s="265"/>
      <c r="L73" s="265"/>
      <c r="M73" s="265"/>
      <c r="N73" s="265"/>
      <c r="O73" s="265"/>
      <c r="P73" s="265"/>
      <c r="Q73" s="265"/>
      <c r="R73" s="265"/>
      <c r="S73" s="265"/>
      <c r="T73" s="265"/>
      <c r="U73" s="239">
        <f t="shared" si="23"/>
        <v>0</v>
      </c>
      <c r="V73" s="239">
        <f>D31-D19+E19</f>
        <v>0</v>
      </c>
      <c r="W73" s="239">
        <f t="shared" si="26"/>
        <v>0</v>
      </c>
      <c r="X73" s="238">
        <f t="shared" si="27"/>
        <v>0</v>
      </c>
      <c r="Y73" s="236"/>
      <c r="Z73" s="236"/>
      <c r="AA73" s="236"/>
      <c r="AB73" s="236"/>
      <c r="AC73" s="238"/>
      <c r="AD73" s="238"/>
      <c r="AE73" s="238"/>
      <c r="AF73" s="238"/>
    </row>
    <row r="74" spans="1:32" x14ac:dyDescent="0.25">
      <c r="A74" s="244">
        <f t="shared" si="31"/>
        <v>2010</v>
      </c>
      <c r="B74" s="243" t="s">
        <v>312</v>
      </c>
      <c r="C74" s="223">
        <f t="shared" si="29"/>
        <v>0</v>
      </c>
      <c r="D74" s="242">
        <f t="shared" si="29"/>
        <v>0</v>
      </c>
      <c r="E74" s="223">
        <f t="shared" si="30"/>
        <v>0</v>
      </c>
      <c r="F74" s="265"/>
      <c r="G74" s="265"/>
      <c r="H74" s="265"/>
      <c r="I74" s="265"/>
      <c r="J74" s="265"/>
      <c r="K74" s="265"/>
      <c r="L74" s="265"/>
      <c r="M74" s="265"/>
      <c r="N74" s="265"/>
      <c r="O74" s="265"/>
      <c r="P74" s="265"/>
      <c r="Q74" s="265"/>
      <c r="R74" s="265"/>
      <c r="S74" s="265"/>
      <c r="T74" s="265"/>
      <c r="U74" s="239">
        <f t="shared" si="23"/>
        <v>0</v>
      </c>
      <c r="V74" s="239">
        <f>D32-D20+E20</f>
        <v>0</v>
      </c>
      <c r="W74" s="239">
        <f t="shared" si="26"/>
        <v>0</v>
      </c>
      <c r="X74" s="238">
        <f t="shared" si="27"/>
        <v>0</v>
      </c>
      <c r="Y74" s="236"/>
      <c r="Z74" s="236"/>
      <c r="AA74" s="236"/>
      <c r="AB74" s="236"/>
      <c r="AC74" s="238"/>
      <c r="AD74" s="238"/>
      <c r="AE74" s="238"/>
      <c r="AF74" s="238"/>
    </row>
    <row r="75" spans="1:32" x14ac:dyDescent="0.25">
      <c r="A75" s="244">
        <f t="shared" si="31"/>
        <v>2010</v>
      </c>
      <c r="B75" s="243" t="s">
        <v>311</v>
      </c>
      <c r="C75" s="223">
        <f t="shared" ref="C75:E90" si="32">C74</f>
        <v>0</v>
      </c>
      <c r="D75" s="242">
        <f t="shared" si="32"/>
        <v>0</v>
      </c>
      <c r="E75" s="223">
        <f t="shared" si="30"/>
        <v>0</v>
      </c>
      <c r="F75" s="265"/>
      <c r="G75" s="265"/>
      <c r="H75" s="265"/>
      <c r="I75" s="265"/>
      <c r="J75" s="265"/>
      <c r="K75" s="265"/>
      <c r="L75" s="265"/>
      <c r="M75" s="265"/>
      <c r="N75" s="265"/>
      <c r="O75" s="265"/>
      <c r="P75" s="265"/>
      <c r="Q75" s="265"/>
      <c r="R75" s="265"/>
      <c r="S75" s="265"/>
      <c r="T75" s="265"/>
      <c r="U75" s="239">
        <f t="shared" si="23"/>
        <v>0</v>
      </c>
      <c r="V75" s="239">
        <f>D33-D21+E21</f>
        <v>0</v>
      </c>
      <c r="W75" s="239">
        <f t="shared" si="26"/>
        <v>0</v>
      </c>
      <c r="X75" s="238">
        <f t="shared" si="27"/>
        <v>12.246676682220095</v>
      </c>
      <c r="Y75" s="236"/>
      <c r="Z75" s="236"/>
      <c r="AA75" s="236"/>
      <c r="AB75" s="236"/>
      <c r="AC75" s="238"/>
      <c r="AD75" s="238"/>
      <c r="AE75" s="238"/>
      <c r="AF75" s="238"/>
    </row>
    <row r="76" spans="1:32" x14ac:dyDescent="0.25">
      <c r="A76" s="244">
        <f t="shared" si="31"/>
        <v>2010</v>
      </c>
      <c r="B76" s="243" t="s">
        <v>310</v>
      </c>
      <c r="C76" s="223">
        <f t="shared" si="32"/>
        <v>0</v>
      </c>
      <c r="D76" s="242">
        <f t="shared" si="32"/>
        <v>0</v>
      </c>
      <c r="E76" s="223">
        <f t="shared" si="30"/>
        <v>0</v>
      </c>
      <c r="F76" s="265"/>
      <c r="G76" s="265"/>
      <c r="H76" s="265"/>
      <c r="I76" s="265"/>
      <c r="J76" s="265"/>
      <c r="K76" s="265"/>
      <c r="L76" s="265"/>
      <c r="M76" s="265"/>
      <c r="N76" s="265"/>
      <c r="O76" s="265"/>
      <c r="P76" s="265"/>
      <c r="Q76" s="265"/>
      <c r="R76" s="265"/>
      <c r="S76" s="265"/>
      <c r="T76" s="265"/>
      <c r="U76" s="239">
        <f t="shared" si="23"/>
        <v>0</v>
      </c>
      <c r="V76" s="239">
        <f>D34-D22+E22</f>
        <v>0</v>
      </c>
      <c r="W76" s="239">
        <f t="shared" si="26"/>
        <v>0</v>
      </c>
      <c r="X76" s="238">
        <f t="shared" si="27"/>
        <v>36.740030046660287</v>
      </c>
      <c r="Y76" s="236"/>
      <c r="Z76" s="236"/>
      <c r="AA76" s="236"/>
      <c r="AB76" s="236"/>
      <c r="AC76" s="238"/>
      <c r="AD76" s="238"/>
      <c r="AE76" s="238"/>
      <c r="AF76" s="238"/>
    </row>
    <row r="77" spans="1:32" x14ac:dyDescent="0.25">
      <c r="A77" s="244">
        <f t="shared" si="31"/>
        <v>2010</v>
      </c>
      <c r="B77" s="243" t="s">
        <v>309</v>
      </c>
      <c r="C77" s="223">
        <f t="shared" si="32"/>
        <v>0</v>
      </c>
      <c r="D77" s="242">
        <f t="shared" si="32"/>
        <v>0</v>
      </c>
      <c r="E77" s="223">
        <f t="shared" si="30"/>
        <v>0</v>
      </c>
      <c r="F77" s="265"/>
      <c r="G77" s="265"/>
      <c r="H77" s="265"/>
      <c r="I77" s="265"/>
      <c r="J77" s="265"/>
      <c r="K77" s="265"/>
      <c r="L77" s="265"/>
      <c r="M77" s="265"/>
      <c r="N77" s="265"/>
      <c r="O77" s="265"/>
      <c r="P77" s="265"/>
      <c r="Q77" s="265"/>
      <c r="R77" s="265"/>
      <c r="S77" s="265"/>
      <c r="T77" s="265"/>
      <c r="U77" s="239">
        <f t="shared" si="23"/>
        <v>0</v>
      </c>
      <c r="V77" s="239">
        <f>D35-D23+E23</f>
        <v>0</v>
      </c>
      <c r="W77" s="239">
        <f t="shared" si="26"/>
        <v>0</v>
      </c>
      <c r="X77" s="238">
        <f t="shared" si="27"/>
        <v>73.480060093320574</v>
      </c>
      <c r="Y77" s="236"/>
      <c r="Z77" s="236"/>
      <c r="AA77" s="236"/>
      <c r="AB77" s="236"/>
      <c r="AC77" s="238"/>
      <c r="AD77" s="238"/>
      <c r="AE77" s="238"/>
      <c r="AF77" s="238"/>
    </row>
    <row r="78" spans="1:32" x14ac:dyDescent="0.25">
      <c r="A78" s="244">
        <f t="shared" si="31"/>
        <v>2010</v>
      </c>
      <c r="B78" s="243" t="s">
        <v>308</v>
      </c>
      <c r="C78" s="223">
        <f t="shared" si="32"/>
        <v>0</v>
      </c>
      <c r="D78" s="242">
        <f t="shared" si="32"/>
        <v>0</v>
      </c>
      <c r="E78" s="223">
        <f t="shared" si="30"/>
        <v>0</v>
      </c>
      <c r="F78" s="265"/>
      <c r="G78" s="265"/>
      <c r="H78" s="265"/>
      <c r="I78" s="265"/>
      <c r="J78" s="265"/>
      <c r="K78" s="265"/>
      <c r="L78" s="265"/>
      <c r="M78" s="265"/>
      <c r="N78" s="265"/>
      <c r="O78" s="265"/>
      <c r="P78" s="265"/>
      <c r="Q78" s="265"/>
      <c r="R78" s="265"/>
      <c r="S78" s="265"/>
      <c r="T78" s="265"/>
      <c r="U78" s="239">
        <f t="shared" si="23"/>
        <v>0</v>
      </c>
      <c r="V78" s="239">
        <f>D36-D24+E24</f>
        <v>0</v>
      </c>
      <c r="W78" s="239">
        <f t="shared" si="26"/>
        <v>0</v>
      </c>
      <c r="X78" s="238">
        <f t="shared" si="27"/>
        <v>122.46676682220097</v>
      </c>
      <c r="Y78" s="236"/>
      <c r="Z78" s="236"/>
      <c r="AA78" s="236"/>
      <c r="AB78" s="236"/>
      <c r="AC78" s="238"/>
      <c r="AD78" s="238"/>
      <c r="AE78" s="238"/>
      <c r="AF78" s="238"/>
    </row>
    <row r="79" spans="1:32" x14ac:dyDescent="0.25">
      <c r="A79" s="244">
        <f t="shared" si="31"/>
        <v>2010</v>
      </c>
      <c r="B79" s="243" t="s">
        <v>307</v>
      </c>
      <c r="C79" s="223">
        <f t="shared" si="32"/>
        <v>0</v>
      </c>
      <c r="D79" s="242">
        <f t="shared" si="32"/>
        <v>0</v>
      </c>
      <c r="E79" s="223">
        <f t="shared" si="30"/>
        <v>0</v>
      </c>
      <c r="F79" s="265"/>
      <c r="G79" s="265"/>
      <c r="H79" s="265"/>
      <c r="I79" s="265"/>
      <c r="J79" s="265"/>
      <c r="K79" s="265"/>
      <c r="L79" s="265"/>
      <c r="M79" s="265"/>
      <c r="N79" s="265"/>
      <c r="O79" s="265"/>
      <c r="P79" s="265"/>
      <c r="Q79" s="265"/>
      <c r="R79" s="265"/>
      <c r="S79" s="265"/>
      <c r="T79" s="265"/>
      <c r="U79" s="239">
        <f t="shared" si="23"/>
        <v>0</v>
      </c>
      <c r="V79" s="239">
        <f>D37-D25+E25</f>
        <v>0</v>
      </c>
      <c r="W79" s="239">
        <f t="shared" si="26"/>
        <v>0</v>
      </c>
      <c r="X79" s="238">
        <f t="shared" si="27"/>
        <v>183.70015023330146</v>
      </c>
      <c r="Y79" s="236"/>
      <c r="Z79" s="236"/>
      <c r="AA79" s="236"/>
      <c r="AB79" s="236"/>
      <c r="AC79" s="238"/>
      <c r="AD79" s="238"/>
      <c r="AE79" s="238"/>
      <c r="AF79" s="238"/>
    </row>
    <row r="80" spans="1:32" x14ac:dyDescent="0.25">
      <c r="A80" s="235">
        <f t="shared" si="31"/>
        <v>2010</v>
      </c>
      <c r="B80" s="234" t="s">
        <v>306</v>
      </c>
      <c r="C80" s="178">
        <f t="shared" si="32"/>
        <v>0</v>
      </c>
      <c r="D80" s="177">
        <f t="shared" si="32"/>
        <v>0</v>
      </c>
      <c r="E80" s="178">
        <f t="shared" si="30"/>
        <v>0</v>
      </c>
      <c r="F80" s="268"/>
      <c r="G80" s="268"/>
      <c r="H80" s="268"/>
      <c r="I80" s="268"/>
      <c r="J80" s="268"/>
      <c r="K80" s="268"/>
      <c r="L80" s="268"/>
      <c r="M80" s="268"/>
      <c r="N80" s="268"/>
      <c r="O80" s="268"/>
      <c r="P80" s="268"/>
      <c r="Q80" s="268"/>
      <c r="R80" s="268"/>
      <c r="S80" s="268"/>
      <c r="T80" s="268"/>
      <c r="U80" s="231">
        <f t="shared" si="23"/>
        <v>0</v>
      </c>
      <c r="V80" s="231">
        <f>D38-D26+E26</f>
        <v>0</v>
      </c>
      <c r="W80" s="231">
        <f t="shared" si="26"/>
        <v>0</v>
      </c>
      <c r="X80" s="232">
        <f t="shared" si="27"/>
        <v>257.18021032662199</v>
      </c>
      <c r="Y80" s="230"/>
      <c r="Z80" s="230"/>
      <c r="AA80" s="230"/>
      <c r="AB80" s="230"/>
      <c r="AC80" s="232"/>
      <c r="AD80" s="232"/>
      <c r="AE80" s="232"/>
      <c r="AF80" s="232"/>
    </row>
    <row r="81" spans="1:32" x14ac:dyDescent="0.25">
      <c r="A81" s="256">
        <f>A80+1</f>
        <v>2011</v>
      </c>
      <c r="B81" s="255" t="s">
        <v>317</v>
      </c>
      <c r="C81" s="252">
        <f t="shared" si="32"/>
        <v>0</v>
      </c>
      <c r="D81" s="254">
        <f t="shared" si="32"/>
        <v>0</v>
      </c>
      <c r="E81" s="252">
        <f t="shared" si="30"/>
        <v>0</v>
      </c>
      <c r="F81" s="252">
        <f t="shared" ref="F81:F93" si="33">+F15</f>
        <v>146960.12018664114</v>
      </c>
      <c r="G81" s="267"/>
      <c r="H81" s="267"/>
      <c r="I81" s="267"/>
      <c r="J81" s="267"/>
      <c r="K81" s="267"/>
      <c r="L81" s="267"/>
      <c r="M81" s="267"/>
      <c r="N81" s="267"/>
      <c r="O81" s="267"/>
      <c r="P81" s="267"/>
      <c r="Q81" s="267"/>
      <c r="R81" s="267"/>
      <c r="S81" s="267"/>
      <c r="T81" s="266"/>
      <c r="U81" s="249">
        <f t="shared" si="23"/>
        <v>146960.12018664114</v>
      </c>
      <c r="V81" s="249">
        <f>E27-E15+F15</f>
        <v>146960.12018664114</v>
      </c>
      <c r="W81" s="249">
        <f t="shared" si="26"/>
        <v>146960.12018664114</v>
      </c>
      <c r="X81" s="248">
        <f t="shared" si="27"/>
        <v>342.90694710216269</v>
      </c>
      <c r="Y81" s="246">
        <v>274177</v>
      </c>
      <c r="Z81" s="246"/>
      <c r="AA81" s="246"/>
      <c r="AB81" s="246"/>
      <c r="AC81" s="248"/>
      <c r="AD81" s="248"/>
      <c r="AE81" s="248"/>
      <c r="AF81" s="248"/>
    </row>
    <row r="82" spans="1:32" x14ac:dyDescent="0.25">
      <c r="A82" s="244">
        <f>A81</f>
        <v>2011</v>
      </c>
      <c r="B82" s="243" t="s">
        <v>316</v>
      </c>
      <c r="C82" s="223">
        <f t="shared" si="32"/>
        <v>0</v>
      </c>
      <c r="D82" s="242">
        <f t="shared" si="32"/>
        <v>0</v>
      </c>
      <c r="E82" s="245">
        <f>E81</f>
        <v>0</v>
      </c>
      <c r="F82" s="223">
        <f t="shared" si="33"/>
        <v>293920.24037328229</v>
      </c>
      <c r="G82" s="265"/>
      <c r="H82" s="265"/>
      <c r="I82" s="265"/>
      <c r="J82" s="265"/>
      <c r="K82" s="265"/>
      <c r="L82" s="265"/>
      <c r="M82" s="265"/>
      <c r="N82" s="265"/>
      <c r="O82" s="265"/>
      <c r="P82" s="265"/>
      <c r="Q82" s="265"/>
      <c r="R82" s="265"/>
      <c r="S82" s="265"/>
      <c r="T82" s="264"/>
      <c r="U82" s="239">
        <f t="shared" si="23"/>
        <v>293920.24037328229</v>
      </c>
      <c r="V82" s="239">
        <f>E28-E16+F16</f>
        <v>293920.24037328229</v>
      </c>
      <c r="W82" s="239">
        <f t="shared" si="26"/>
        <v>293920.24037328229</v>
      </c>
      <c r="X82" s="238">
        <f t="shared" si="27"/>
        <v>440.88036055992342</v>
      </c>
      <c r="Y82" s="236">
        <v>274641</v>
      </c>
      <c r="Z82" s="236"/>
      <c r="AA82" s="236"/>
      <c r="AB82" s="236"/>
      <c r="AC82" s="238"/>
      <c r="AD82" s="238"/>
      <c r="AE82" s="238"/>
      <c r="AF82" s="238"/>
    </row>
    <row r="83" spans="1:32" x14ac:dyDescent="0.25">
      <c r="A83" s="244">
        <f t="shared" ref="A83:A92" si="34">A82</f>
        <v>2011</v>
      </c>
      <c r="B83" s="243" t="s">
        <v>315</v>
      </c>
      <c r="C83" s="223">
        <f t="shared" si="32"/>
        <v>0</v>
      </c>
      <c r="D83" s="242">
        <f t="shared" si="32"/>
        <v>0</v>
      </c>
      <c r="E83" s="223">
        <f t="shared" si="32"/>
        <v>0</v>
      </c>
      <c r="F83" s="223">
        <f t="shared" si="33"/>
        <v>440880.36055992346</v>
      </c>
      <c r="G83" s="265"/>
      <c r="H83" s="265"/>
      <c r="I83" s="265"/>
      <c r="J83" s="265"/>
      <c r="K83" s="265"/>
      <c r="L83" s="265"/>
      <c r="M83" s="265"/>
      <c r="N83" s="265"/>
      <c r="O83" s="265"/>
      <c r="P83" s="265"/>
      <c r="Q83" s="265"/>
      <c r="R83" s="265"/>
      <c r="S83" s="265"/>
      <c r="T83" s="264"/>
      <c r="U83" s="239">
        <f t="shared" si="23"/>
        <v>440880.36055992346</v>
      </c>
      <c r="V83" s="239">
        <f>E29-E17+F17</f>
        <v>440880.36055992346</v>
      </c>
      <c r="W83" s="239">
        <f t="shared" si="26"/>
        <v>440880.36055992346</v>
      </c>
      <c r="X83" s="238">
        <f t="shared" si="27"/>
        <v>551.1004506999044</v>
      </c>
      <c r="Y83" s="236">
        <v>274864</v>
      </c>
      <c r="Z83" s="236"/>
      <c r="AA83" s="236"/>
      <c r="AB83" s="236"/>
      <c r="AC83" s="238"/>
      <c r="AD83" s="238"/>
      <c r="AE83" s="238"/>
      <c r="AF83" s="238"/>
    </row>
    <row r="84" spans="1:32" x14ac:dyDescent="0.25">
      <c r="A84" s="244">
        <f t="shared" si="34"/>
        <v>2011</v>
      </c>
      <c r="B84" s="243" t="s">
        <v>314</v>
      </c>
      <c r="C84" s="223">
        <f t="shared" si="32"/>
        <v>0</v>
      </c>
      <c r="D84" s="242">
        <f t="shared" si="32"/>
        <v>0</v>
      </c>
      <c r="E84" s="223">
        <f t="shared" si="32"/>
        <v>0</v>
      </c>
      <c r="F84" s="223">
        <f t="shared" si="33"/>
        <v>587840.48074656457</v>
      </c>
      <c r="G84" s="265"/>
      <c r="H84" s="265"/>
      <c r="I84" s="265"/>
      <c r="J84" s="265"/>
      <c r="K84" s="265"/>
      <c r="L84" s="265"/>
      <c r="M84" s="265"/>
      <c r="N84" s="265"/>
      <c r="O84" s="265"/>
      <c r="P84" s="265"/>
      <c r="Q84" s="265"/>
      <c r="R84" s="265"/>
      <c r="S84" s="265"/>
      <c r="T84" s="264"/>
      <c r="U84" s="239">
        <f t="shared" si="23"/>
        <v>587840.48074656457</v>
      </c>
      <c r="V84" s="239">
        <f>E30-E18+F18</f>
        <v>587840.48074656457</v>
      </c>
      <c r="W84" s="239">
        <f t="shared" si="26"/>
        <v>587840.48074656457</v>
      </c>
      <c r="X84" s="238">
        <f t="shared" si="27"/>
        <v>673.56721752210535</v>
      </c>
      <c r="Y84" s="236">
        <v>275092</v>
      </c>
      <c r="Z84" s="236"/>
      <c r="AA84" s="236"/>
      <c r="AB84" s="236"/>
      <c r="AC84" s="238"/>
      <c r="AD84" s="238"/>
      <c r="AE84" s="238"/>
      <c r="AF84" s="238"/>
    </row>
    <row r="85" spans="1:32" x14ac:dyDescent="0.25">
      <c r="A85" s="244">
        <f t="shared" si="34"/>
        <v>2011</v>
      </c>
      <c r="B85" s="243" t="s">
        <v>313</v>
      </c>
      <c r="C85" s="223">
        <f t="shared" si="32"/>
        <v>0</v>
      </c>
      <c r="D85" s="242">
        <f t="shared" si="32"/>
        <v>0</v>
      </c>
      <c r="E85" s="223">
        <f t="shared" si="32"/>
        <v>0</v>
      </c>
      <c r="F85" s="223">
        <f t="shared" si="33"/>
        <v>734800.60093320569</v>
      </c>
      <c r="G85" s="265"/>
      <c r="H85" s="265"/>
      <c r="I85" s="265"/>
      <c r="J85" s="265"/>
      <c r="K85" s="265"/>
      <c r="L85" s="265"/>
      <c r="M85" s="265"/>
      <c r="N85" s="265"/>
      <c r="O85" s="265"/>
      <c r="P85" s="265"/>
      <c r="Q85" s="265"/>
      <c r="R85" s="265"/>
      <c r="S85" s="265"/>
      <c r="T85" s="264"/>
      <c r="U85" s="239">
        <f t="shared" si="23"/>
        <v>734800.60093320569</v>
      </c>
      <c r="V85" s="239">
        <f>E31-E19+F19</f>
        <v>734800.60093320569</v>
      </c>
      <c r="W85" s="239">
        <f t="shared" si="26"/>
        <v>734800.60093320569</v>
      </c>
      <c r="X85" s="238">
        <f t="shared" si="27"/>
        <v>808.28066102652622</v>
      </c>
      <c r="Y85" s="236">
        <v>275315</v>
      </c>
      <c r="Z85" s="236"/>
      <c r="AA85" s="236"/>
      <c r="AB85" s="236"/>
      <c r="AC85" s="238"/>
      <c r="AD85" s="238"/>
      <c r="AE85" s="238"/>
      <c r="AF85" s="238"/>
    </row>
    <row r="86" spans="1:32" x14ac:dyDescent="0.25">
      <c r="A86" s="244">
        <f t="shared" si="34"/>
        <v>2011</v>
      </c>
      <c r="B86" s="243" t="s">
        <v>312</v>
      </c>
      <c r="C86" s="223">
        <f t="shared" si="32"/>
        <v>0</v>
      </c>
      <c r="D86" s="242">
        <f t="shared" si="32"/>
        <v>0</v>
      </c>
      <c r="E86" s="223">
        <f t="shared" si="32"/>
        <v>0</v>
      </c>
      <c r="F86" s="223">
        <f t="shared" si="33"/>
        <v>881760.72111984692</v>
      </c>
      <c r="G86" s="265"/>
      <c r="H86" s="265"/>
      <c r="I86" s="265"/>
      <c r="J86" s="265"/>
      <c r="K86" s="265"/>
      <c r="L86" s="265"/>
      <c r="M86" s="265"/>
      <c r="N86" s="265"/>
      <c r="O86" s="265"/>
      <c r="P86" s="265"/>
      <c r="Q86" s="265"/>
      <c r="R86" s="265"/>
      <c r="S86" s="265"/>
      <c r="T86" s="264"/>
      <c r="U86" s="239">
        <f t="shared" si="23"/>
        <v>881760.72111984692</v>
      </c>
      <c r="V86" s="239">
        <f>E32-E20+F20</f>
        <v>881760.72111984692</v>
      </c>
      <c r="W86" s="239">
        <f t="shared" si="26"/>
        <v>881760.72111984692</v>
      </c>
      <c r="X86" s="238">
        <f t="shared" si="27"/>
        <v>955.24078121316745</v>
      </c>
      <c r="Y86" s="236">
        <v>275697</v>
      </c>
      <c r="Z86" s="236"/>
      <c r="AA86" s="236"/>
      <c r="AB86" s="236"/>
      <c r="AC86" s="238"/>
      <c r="AD86" s="238"/>
      <c r="AE86" s="238"/>
      <c r="AF86" s="238"/>
    </row>
    <row r="87" spans="1:32" x14ac:dyDescent="0.25">
      <c r="A87" s="244">
        <f t="shared" si="34"/>
        <v>2011</v>
      </c>
      <c r="B87" s="243" t="s">
        <v>311</v>
      </c>
      <c r="C87" s="223">
        <f t="shared" si="32"/>
        <v>0</v>
      </c>
      <c r="D87" s="242">
        <f t="shared" si="32"/>
        <v>0</v>
      </c>
      <c r="E87" s="223">
        <f t="shared" si="32"/>
        <v>0</v>
      </c>
      <c r="F87" s="223">
        <f t="shared" si="33"/>
        <v>1028720.841306488</v>
      </c>
      <c r="G87" s="265"/>
      <c r="H87" s="265"/>
      <c r="I87" s="265"/>
      <c r="J87" s="265"/>
      <c r="K87" s="265"/>
      <c r="L87" s="265"/>
      <c r="M87" s="265"/>
      <c r="N87" s="265"/>
      <c r="O87" s="265"/>
      <c r="P87" s="265"/>
      <c r="Q87" s="265"/>
      <c r="R87" s="265"/>
      <c r="S87" s="265"/>
      <c r="T87" s="264"/>
      <c r="U87" s="239">
        <f t="shared" si="23"/>
        <v>1028720.841306488</v>
      </c>
      <c r="V87" s="239">
        <f>E33-E21+F21</f>
        <v>1028720.841306488</v>
      </c>
      <c r="W87" s="239">
        <f t="shared" si="26"/>
        <v>1028720.841306488</v>
      </c>
      <c r="X87" s="238">
        <f t="shared" si="27"/>
        <v>1118.6835815522329</v>
      </c>
      <c r="Y87" s="236">
        <v>275969</v>
      </c>
      <c r="Z87" s="236"/>
      <c r="AA87" s="236"/>
      <c r="AB87" s="236"/>
      <c r="AC87" s="238"/>
      <c r="AD87" s="238"/>
      <c r="AE87" s="238"/>
      <c r="AF87" s="238"/>
    </row>
    <row r="88" spans="1:32" x14ac:dyDescent="0.25">
      <c r="A88" s="244">
        <f t="shared" si="34"/>
        <v>2011</v>
      </c>
      <c r="B88" s="243" t="s">
        <v>310</v>
      </c>
      <c r="C88" s="223">
        <f t="shared" si="32"/>
        <v>0</v>
      </c>
      <c r="D88" s="242">
        <f t="shared" si="32"/>
        <v>0</v>
      </c>
      <c r="E88" s="223">
        <f t="shared" si="32"/>
        <v>0</v>
      </c>
      <c r="F88" s="223">
        <f t="shared" si="33"/>
        <v>1175680.9614931291</v>
      </c>
      <c r="G88" s="262"/>
      <c r="H88" s="262"/>
      <c r="I88" s="262"/>
      <c r="J88" s="262"/>
      <c r="K88" s="262"/>
      <c r="L88" s="262"/>
      <c r="M88" s="262"/>
      <c r="N88" s="262"/>
      <c r="O88" s="262"/>
      <c r="P88" s="262"/>
      <c r="Q88" s="262"/>
      <c r="R88" s="262"/>
      <c r="S88" s="262"/>
      <c r="T88" s="258"/>
      <c r="U88" s="239">
        <f t="shared" si="23"/>
        <v>1175680.9614931291</v>
      </c>
      <c r="V88" s="239">
        <f>E34-E22+F22</f>
        <v>1175680.9614931291</v>
      </c>
      <c r="W88" s="239">
        <f t="shared" si="26"/>
        <v>1175680.9614931291</v>
      </c>
      <c r="X88" s="238">
        <f t="shared" si="27"/>
        <v>1286.3623853615027</v>
      </c>
      <c r="Y88" s="236">
        <v>276235</v>
      </c>
      <c r="Z88" s="236"/>
      <c r="AA88" s="236"/>
      <c r="AB88" s="236"/>
      <c r="AC88" s="238"/>
      <c r="AD88" s="238"/>
      <c r="AE88" s="238"/>
      <c r="AF88" s="238"/>
    </row>
    <row r="89" spans="1:32" x14ac:dyDescent="0.25">
      <c r="A89" s="244">
        <f t="shared" si="34"/>
        <v>2011</v>
      </c>
      <c r="B89" s="243" t="s">
        <v>309</v>
      </c>
      <c r="C89" s="223">
        <f t="shared" si="32"/>
        <v>0</v>
      </c>
      <c r="D89" s="242">
        <f t="shared" si="32"/>
        <v>0</v>
      </c>
      <c r="E89" s="223">
        <f t="shared" si="32"/>
        <v>0</v>
      </c>
      <c r="F89" s="223">
        <f t="shared" si="33"/>
        <v>1322641.0816797703</v>
      </c>
      <c r="G89" s="262"/>
      <c r="H89" s="262"/>
      <c r="I89" s="262"/>
      <c r="J89" s="262"/>
      <c r="K89" s="262"/>
      <c r="L89" s="262"/>
      <c r="M89" s="262"/>
      <c r="N89" s="262"/>
      <c r="O89" s="262"/>
      <c r="P89" s="262"/>
      <c r="Q89" s="262"/>
      <c r="R89" s="262"/>
      <c r="S89" s="262"/>
      <c r="T89" s="258"/>
      <c r="U89" s="239">
        <f t="shared" si="23"/>
        <v>1322641.0816797703</v>
      </c>
      <c r="V89" s="239">
        <f>E35-E23+F23</f>
        <v>1322641.0816797703</v>
      </c>
      <c r="W89" s="239">
        <f t="shared" si="26"/>
        <v>1322641.0816797703</v>
      </c>
      <c r="X89" s="238">
        <f t="shared" si="27"/>
        <v>1458.2771926409762</v>
      </c>
      <c r="Y89" s="236">
        <v>276695</v>
      </c>
      <c r="Z89" s="236"/>
      <c r="AA89" s="236"/>
      <c r="AB89" s="236"/>
      <c r="AC89" s="238"/>
      <c r="AD89" s="238"/>
      <c r="AE89" s="238"/>
      <c r="AF89" s="238"/>
    </row>
    <row r="90" spans="1:32" x14ac:dyDescent="0.25">
      <c r="A90" s="244">
        <f t="shared" si="34"/>
        <v>2011</v>
      </c>
      <c r="B90" s="243" t="s">
        <v>308</v>
      </c>
      <c r="C90" s="223">
        <f t="shared" si="32"/>
        <v>0</v>
      </c>
      <c r="D90" s="242">
        <f t="shared" si="32"/>
        <v>0</v>
      </c>
      <c r="E90" s="223">
        <f t="shared" si="32"/>
        <v>0</v>
      </c>
      <c r="F90" s="223">
        <f t="shared" si="33"/>
        <v>1469601.2018664114</v>
      </c>
      <c r="G90" s="262"/>
      <c r="H90" s="262"/>
      <c r="I90" s="262"/>
      <c r="J90" s="262"/>
      <c r="K90" s="262"/>
      <c r="L90" s="262"/>
      <c r="M90" s="262"/>
      <c r="N90" s="262"/>
      <c r="O90" s="262"/>
      <c r="P90" s="262"/>
      <c r="Q90" s="262"/>
      <c r="R90" s="262"/>
      <c r="S90" s="262"/>
      <c r="T90" s="258"/>
      <c r="U90" s="239">
        <f t="shared" si="23"/>
        <v>1469601.2018664114</v>
      </c>
      <c r="V90" s="239">
        <f>E36-E24+F24</f>
        <v>1469601.2018664114</v>
      </c>
      <c r="W90" s="239">
        <f t="shared" si="26"/>
        <v>1469601.2018664114</v>
      </c>
      <c r="X90" s="238">
        <f t="shared" si="27"/>
        <v>1634.4280033906539</v>
      </c>
      <c r="Y90" s="236">
        <v>277211</v>
      </c>
      <c r="Z90" s="236"/>
      <c r="AA90" s="236"/>
      <c r="AB90" s="236"/>
      <c r="AC90" s="238"/>
      <c r="AD90" s="238"/>
      <c r="AE90" s="238"/>
      <c r="AF90" s="238"/>
    </row>
    <row r="91" spans="1:32" x14ac:dyDescent="0.25">
      <c r="A91" s="244">
        <f t="shared" si="34"/>
        <v>2011</v>
      </c>
      <c r="B91" s="243" t="s">
        <v>307</v>
      </c>
      <c r="C91" s="223">
        <f t="shared" ref="C91:G106" si="35">C90</f>
        <v>0</v>
      </c>
      <c r="D91" s="242">
        <f t="shared" si="35"/>
        <v>0</v>
      </c>
      <c r="E91" s="223">
        <f t="shared" si="35"/>
        <v>0</v>
      </c>
      <c r="F91" s="223">
        <f t="shared" si="33"/>
        <v>1616561.3220530525</v>
      </c>
      <c r="G91" s="262"/>
      <c r="H91" s="262"/>
      <c r="I91" s="262"/>
      <c r="J91" s="262"/>
      <c r="K91" s="262"/>
      <c r="L91" s="262"/>
      <c r="M91" s="262"/>
      <c r="N91" s="262"/>
      <c r="O91" s="262"/>
      <c r="P91" s="262"/>
      <c r="Q91" s="262"/>
      <c r="R91" s="262"/>
      <c r="S91" s="262"/>
      <c r="T91" s="258"/>
      <c r="U91" s="239">
        <f t="shared" si="23"/>
        <v>1616561.3220530525</v>
      </c>
      <c r="V91" s="239">
        <f>E37-E25+F25</f>
        <v>1616561.3220530525</v>
      </c>
      <c r="W91" s="239">
        <f t="shared" si="26"/>
        <v>1616561.3220530525</v>
      </c>
      <c r="X91" s="238">
        <f t="shared" si="27"/>
        <v>1814.814817610536</v>
      </c>
      <c r="Y91" s="236">
        <v>277645</v>
      </c>
      <c r="Z91" s="236"/>
      <c r="AA91" s="236"/>
      <c r="AB91" s="236"/>
      <c r="AC91" s="238"/>
      <c r="AD91" s="238"/>
      <c r="AE91" s="238"/>
      <c r="AF91" s="238"/>
    </row>
    <row r="92" spans="1:32" x14ac:dyDescent="0.25">
      <c r="A92" s="235">
        <f t="shared" si="34"/>
        <v>2011</v>
      </c>
      <c r="B92" s="234" t="s">
        <v>306</v>
      </c>
      <c r="C92" s="178">
        <f t="shared" si="35"/>
        <v>0</v>
      </c>
      <c r="D92" s="177">
        <f t="shared" si="35"/>
        <v>0</v>
      </c>
      <c r="E92" s="178">
        <f t="shared" si="35"/>
        <v>0</v>
      </c>
      <c r="F92" s="178">
        <f t="shared" si="33"/>
        <v>1763521.4422396938</v>
      </c>
      <c r="G92" s="261"/>
      <c r="H92" s="261"/>
      <c r="I92" s="261"/>
      <c r="J92" s="261"/>
      <c r="K92" s="261"/>
      <c r="L92" s="261"/>
      <c r="M92" s="261"/>
      <c r="N92" s="261"/>
      <c r="O92" s="261"/>
      <c r="P92" s="261"/>
      <c r="Q92" s="261"/>
      <c r="R92" s="261"/>
      <c r="S92" s="261"/>
      <c r="T92" s="257"/>
      <c r="U92" s="231">
        <f t="shared" si="23"/>
        <v>1763521.4422396938</v>
      </c>
      <c r="V92" s="231">
        <f>E38-E26+F26</f>
        <v>1763521.4422396938</v>
      </c>
      <c r="W92" s="231">
        <f t="shared" si="26"/>
        <v>1763521.4422396938</v>
      </c>
      <c r="X92" s="232">
        <f t="shared" si="27"/>
        <v>1999.4376353006223</v>
      </c>
      <c r="Y92" s="230">
        <v>278056</v>
      </c>
      <c r="Z92" s="230"/>
      <c r="AA92" s="230"/>
      <c r="AB92" s="230"/>
      <c r="AC92" s="232"/>
      <c r="AD92" s="232"/>
      <c r="AE92" s="232"/>
      <c r="AF92" s="232"/>
    </row>
    <row r="93" spans="1:32" x14ac:dyDescent="0.25">
      <c r="A93" s="256">
        <f>A92+1</f>
        <v>2012</v>
      </c>
      <c r="B93" s="255" t="s">
        <v>317</v>
      </c>
      <c r="C93" s="252">
        <f t="shared" si="35"/>
        <v>0</v>
      </c>
      <c r="D93" s="254">
        <f t="shared" si="35"/>
        <v>0</v>
      </c>
      <c r="E93" s="252">
        <f t="shared" si="35"/>
        <v>0</v>
      </c>
      <c r="F93" s="252">
        <f t="shared" si="33"/>
        <v>1910481.5624263349</v>
      </c>
      <c r="G93" s="252">
        <f t="shared" ref="G93:G105" si="36">+G15</f>
        <v>197792.16182909138</v>
      </c>
      <c r="H93" s="263"/>
      <c r="I93" s="263"/>
      <c r="J93" s="263"/>
      <c r="K93" s="263"/>
      <c r="L93" s="263"/>
      <c r="M93" s="263"/>
      <c r="N93" s="263"/>
      <c r="O93" s="263"/>
      <c r="P93" s="263"/>
      <c r="Q93" s="263"/>
      <c r="R93" s="263"/>
      <c r="S93" s="263"/>
      <c r="T93" s="260"/>
      <c r="U93" s="249">
        <f t="shared" si="23"/>
        <v>2108273.7242554263</v>
      </c>
      <c r="V93" s="249">
        <f>F27-F15+G15</f>
        <v>1961313.6040687852</v>
      </c>
      <c r="W93" s="249">
        <f t="shared" si="26"/>
        <v>2108273.7242554263</v>
      </c>
      <c r="X93" s="248">
        <f t="shared" si="27"/>
        <v>2188.2964564609133</v>
      </c>
      <c r="Y93" s="246">
        <v>278264</v>
      </c>
      <c r="Z93" s="246"/>
      <c r="AA93" s="246"/>
      <c r="AB93" s="246"/>
      <c r="AC93" s="248"/>
      <c r="AD93" s="248"/>
      <c r="AE93" s="248"/>
      <c r="AF93" s="248"/>
    </row>
    <row r="94" spans="1:32" x14ac:dyDescent="0.25">
      <c r="A94" s="244">
        <f>A93</f>
        <v>2012</v>
      </c>
      <c r="B94" s="243" t="s">
        <v>316</v>
      </c>
      <c r="C94" s="223">
        <f t="shared" si="35"/>
        <v>0</v>
      </c>
      <c r="D94" s="242">
        <f t="shared" si="35"/>
        <v>0</v>
      </c>
      <c r="E94" s="223">
        <f t="shared" si="35"/>
        <v>0</v>
      </c>
      <c r="F94" s="245">
        <f t="shared" si="35"/>
        <v>1910481.5624263349</v>
      </c>
      <c r="G94" s="223">
        <f t="shared" si="36"/>
        <v>395584.32365818275</v>
      </c>
      <c r="H94" s="262"/>
      <c r="I94" s="262"/>
      <c r="J94" s="262"/>
      <c r="K94" s="262"/>
      <c r="L94" s="262"/>
      <c r="M94" s="262"/>
      <c r="N94" s="262"/>
      <c r="O94" s="262"/>
      <c r="P94" s="262"/>
      <c r="Q94" s="262"/>
      <c r="R94" s="262"/>
      <c r="S94" s="262"/>
      <c r="T94" s="258"/>
      <c r="U94" s="239">
        <f t="shared" si="23"/>
        <v>2306065.8860845175</v>
      </c>
      <c r="V94" s="239">
        <f>F28-F16+G16</f>
        <v>2012145.6457112355</v>
      </c>
      <c r="W94" s="239">
        <f t="shared" si="26"/>
        <v>2306065.8860845179</v>
      </c>
      <c r="X94" s="238">
        <f t="shared" si="27"/>
        <v>2381.391281091408</v>
      </c>
      <c r="Y94" s="236">
        <v>278607</v>
      </c>
      <c r="Z94" s="236"/>
      <c r="AA94" s="236"/>
      <c r="AB94" s="236"/>
      <c r="AC94" s="238"/>
      <c r="AD94" s="238"/>
      <c r="AE94" s="238"/>
      <c r="AF94" s="238"/>
    </row>
    <row r="95" spans="1:32" x14ac:dyDescent="0.25">
      <c r="A95" s="244">
        <f t="shared" ref="A95:A104" si="37">A94</f>
        <v>2012</v>
      </c>
      <c r="B95" s="243" t="s">
        <v>315</v>
      </c>
      <c r="C95" s="223">
        <f t="shared" si="35"/>
        <v>0</v>
      </c>
      <c r="D95" s="242">
        <f t="shared" si="35"/>
        <v>0</v>
      </c>
      <c r="E95" s="223">
        <f t="shared" si="35"/>
        <v>0</v>
      </c>
      <c r="F95" s="223">
        <f t="shared" si="35"/>
        <v>1910481.5624263349</v>
      </c>
      <c r="G95" s="223">
        <f t="shared" si="36"/>
        <v>593376.48548727413</v>
      </c>
      <c r="H95" s="262"/>
      <c r="I95" s="262"/>
      <c r="J95" s="262"/>
      <c r="K95" s="262"/>
      <c r="L95" s="262"/>
      <c r="M95" s="262"/>
      <c r="N95" s="262"/>
      <c r="O95" s="262"/>
      <c r="P95" s="262"/>
      <c r="Q95" s="262"/>
      <c r="R95" s="262"/>
      <c r="S95" s="262"/>
      <c r="T95" s="258"/>
      <c r="U95" s="239">
        <f t="shared" si="23"/>
        <v>2503858.0479136091</v>
      </c>
      <c r="V95" s="239">
        <f>F29-F17+G17</f>
        <v>2062977.6873536857</v>
      </c>
      <c r="W95" s="239">
        <f t="shared" si="26"/>
        <v>2503858.0479136091</v>
      </c>
      <c r="X95" s="238">
        <f t="shared" si="27"/>
        <v>2578.7221091921065</v>
      </c>
      <c r="Y95" s="236">
        <v>278929</v>
      </c>
      <c r="Z95" s="236"/>
      <c r="AA95" s="236"/>
      <c r="AB95" s="236"/>
      <c r="AC95" s="238"/>
      <c r="AD95" s="238"/>
      <c r="AE95" s="238"/>
      <c r="AF95" s="238"/>
    </row>
    <row r="96" spans="1:32" x14ac:dyDescent="0.25">
      <c r="A96" s="244">
        <f t="shared" si="37"/>
        <v>2012</v>
      </c>
      <c r="B96" s="243" t="s">
        <v>314</v>
      </c>
      <c r="C96" s="223">
        <f t="shared" si="35"/>
        <v>0</v>
      </c>
      <c r="D96" s="242">
        <f t="shared" si="35"/>
        <v>0</v>
      </c>
      <c r="E96" s="223">
        <f t="shared" si="35"/>
        <v>0</v>
      </c>
      <c r="F96" s="223">
        <f t="shared" si="35"/>
        <v>1910481.5624263349</v>
      </c>
      <c r="G96" s="223">
        <f t="shared" si="36"/>
        <v>791168.6473163655</v>
      </c>
      <c r="H96" s="262"/>
      <c r="I96" s="262"/>
      <c r="J96" s="262"/>
      <c r="K96" s="262"/>
      <c r="L96" s="262"/>
      <c r="M96" s="262"/>
      <c r="N96" s="262"/>
      <c r="O96" s="262"/>
      <c r="P96" s="262"/>
      <c r="Q96" s="262"/>
      <c r="R96" s="262"/>
      <c r="S96" s="262"/>
      <c r="T96" s="258"/>
      <c r="U96" s="239">
        <f t="shared" si="23"/>
        <v>2701650.2097427007</v>
      </c>
      <c r="V96" s="239">
        <f>F30-F18+G18</f>
        <v>2113809.7289961358</v>
      </c>
      <c r="W96" s="239">
        <f t="shared" si="26"/>
        <v>2701650.2097427002</v>
      </c>
      <c r="X96" s="238">
        <f t="shared" si="27"/>
        <v>2780.28894076301</v>
      </c>
      <c r="Y96" s="236">
        <v>279263</v>
      </c>
      <c r="Z96" s="236"/>
      <c r="AA96" s="236"/>
      <c r="AB96" s="236"/>
      <c r="AC96" s="238"/>
      <c r="AD96" s="238"/>
      <c r="AE96" s="238"/>
      <c r="AF96" s="238"/>
    </row>
    <row r="97" spans="1:32" x14ac:dyDescent="0.25">
      <c r="A97" s="244">
        <f t="shared" si="37"/>
        <v>2012</v>
      </c>
      <c r="B97" s="243" t="s">
        <v>313</v>
      </c>
      <c r="C97" s="223">
        <f t="shared" si="35"/>
        <v>0</v>
      </c>
      <c r="D97" s="242">
        <f t="shared" si="35"/>
        <v>0</v>
      </c>
      <c r="E97" s="223">
        <f t="shared" si="35"/>
        <v>0</v>
      </c>
      <c r="F97" s="223">
        <f t="shared" si="35"/>
        <v>1910481.5624263349</v>
      </c>
      <c r="G97" s="223">
        <f t="shared" si="36"/>
        <v>988960.80914545688</v>
      </c>
      <c r="H97" s="262"/>
      <c r="I97" s="262"/>
      <c r="J97" s="262"/>
      <c r="K97" s="262"/>
      <c r="L97" s="262"/>
      <c r="M97" s="262"/>
      <c r="N97" s="262"/>
      <c r="O97" s="262"/>
      <c r="P97" s="262"/>
      <c r="Q97" s="262"/>
      <c r="R97" s="262"/>
      <c r="S97" s="262"/>
      <c r="T97" s="258"/>
      <c r="U97" s="239">
        <f t="shared" si="23"/>
        <v>2899442.3715717918</v>
      </c>
      <c r="V97" s="239">
        <f>F31-F19+G19</f>
        <v>2164641.770638586</v>
      </c>
      <c r="W97" s="239">
        <f t="shared" si="26"/>
        <v>2899442.3715717918</v>
      </c>
      <c r="X97" s="238">
        <f t="shared" si="27"/>
        <v>2986.0917758041173</v>
      </c>
      <c r="Y97" s="236">
        <v>279767</v>
      </c>
      <c r="Z97" s="236"/>
      <c r="AA97" s="236"/>
      <c r="AB97" s="236"/>
      <c r="AC97" s="238"/>
      <c r="AD97" s="238"/>
      <c r="AE97" s="238"/>
      <c r="AF97" s="238"/>
    </row>
    <row r="98" spans="1:32" x14ac:dyDescent="0.25">
      <c r="A98" s="244">
        <f t="shared" si="37"/>
        <v>2012</v>
      </c>
      <c r="B98" s="243" t="s">
        <v>312</v>
      </c>
      <c r="C98" s="223">
        <f t="shared" si="35"/>
        <v>0</v>
      </c>
      <c r="D98" s="242">
        <f t="shared" si="35"/>
        <v>0</v>
      </c>
      <c r="E98" s="223">
        <f t="shared" si="35"/>
        <v>0</v>
      </c>
      <c r="F98" s="223">
        <f t="shared" si="35"/>
        <v>1910481.5624263349</v>
      </c>
      <c r="G98" s="223">
        <f t="shared" si="36"/>
        <v>1186752.9709745483</v>
      </c>
      <c r="H98" s="262"/>
      <c r="I98" s="262"/>
      <c r="J98" s="262"/>
      <c r="K98" s="262"/>
      <c r="L98" s="262"/>
      <c r="M98" s="262"/>
      <c r="N98" s="262"/>
      <c r="O98" s="262"/>
      <c r="P98" s="262"/>
      <c r="Q98" s="262"/>
      <c r="R98" s="262"/>
      <c r="S98" s="262"/>
      <c r="T98" s="258"/>
      <c r="U98" s="239">
        <f t="shared" si="23"/>
        <v>3097234.533400883</v>
      </c>
      <c r="V98" s="239">
        <f>F32-F20+G20</f>
        <v>2215473.8122810363</v>
      </c>
      <c r="W98" s="239">
        <f t="shared" si="26"/>
        <v>3097234.533400883</v>
      </c>
      <c r="X98" s="238">
        <f t="shared" si="27"/>
        <v>3196.1306143154293</v>
      </c>
      <c r="Y98" s="236">
        <v>280115</v>
      </c>
      <c r="Z98" s="236"/>
      <c r="AA98" s="236"/>
      <c r="AB98" s="236"/>
      <c r="AC98" s="238"/>
      <c r="AD98" s="238"/>
      <c r="AE98" s="238"/>
      <c r="AF98" s="238"/>
    </row>
    <row r="99" spans="1:32" x14ac:dyDescent="0.25">
      <c r="A99" s="244">
        <f t="shared" si="37"/>
        <v>2012</v>
      </c>
      <c r="B99" s="243" t="s">
        <v>311</v>
      </c>
      <c r="C99" s="223">
        <f t="shared" si="35"/>
        <v>0</v>
      </c>
      <c r="D99" s="242">
        <f t="shared" si="35"/>
        <v>0</v>
      </c>
      <c r="E99" s="223">
        <f t="shared" si="35"/>
        <v>0</v>
      </c>
      <c r="F99" s="223">
        <f t="shared" si="35"/>
        <v>1910481.5624263349</v>
      </c>
      <c r="G99" s="223">
        <f t="shared" si="36"/>
        <v>1384545.1328036396</v>
      </c>
      <c r="H99" s="262"/>
      <c r="I99" s="262"/>
      <c r="J99" s="262"/>
      <c r="K99" s="262"/>
      <c r="L99" s="262"/>
      <c r="M99" s="262"/>
      <c r="N99" s="262"/>
      <c r="O99" s="262"/>
      <c r="P99" s="262"/>
      <c r="Q99" s="262"/>
      <c r="R99" s="262"/>
      <c r="S99" s="262"/>
      <c r="T99" s="258"/>
      <c r="U99" s="239">
        <f t="shared" si="23"/>
        <v>3295026.6952299746</v>
      </c>
      <c r="V99" s="239">
        <f>F33-F21+G21</f>
        <v>2266305.8539234865</v>
      </c>
      <c r="W99" s="239">
        <f t="shared" si="26"/>
        <v>3295026.6952299746</v>
      </c>
      <c r="X99" s="238">
        <f t="shared" si="27"/>
        <v>3414.7840732252525</v>
      </c>
      <c r="Y99" s="236">
        <v>280411</v>
      </c>
      <c r="Z99" s="236"/>
      <c r="AA99" s="236"/>
      <c r="AB99" s="236"/>
      <c r="AC99" s="238"/>
      <c r="AD99" s="238"/>
      <c r="AE99" s="238"/>
      <c r="AF99" s="238"/>
    </row>
    <row r="100" spans="1:32" x14ac:dyDescent="0.25">
      <c r="A100" s="244">
        <f t="shared" si="37"/>
        <v>2012</v>
      </c>
      <c r="B100" s="243" t="s">
        <v>310</v>
      </c>
      <c r="C100" s="223">
        <f t="shared" si="35"/>
        <v>0</v>
      </c>
      <c r="D100" s="242">
        <f t="shared" si="35"/>
        <v>0</v>
      </c>
      <c r="E100" s="223">
        <f t="shared" si="35"/>
        <v>0</v>
      </c>
      <c r="F100" s="223">
        <f t="shared" si="35"/>
        <v>1910481.5624263349</v>
      </c>
      <c r="G100" s="223">
        <f t="shared" si="36"/>
        <v>1582337.294632731</v>
      </c>
      <c r="H100" s="262"/>
      <c r="I100" s="262"/>
      <c r="J100" s="262"/>
      <c r="K100" s="262"/>
      <c r="L100" s="262"/>
      <c r="M100" s="262"/>
      <c r="N100" s="262"/>
      <c r="O100" s="262"/>
      <c r="P100" s="262"/>
      <c r="Q100" s="262"/>
      <c r="R100" s="262"/>
      <c r="S100" s="262"/>
      <c r="T100" s="258"/>
      <c r="U100" s="239">
        <f t="shared" si="23"/>
        <v>3492818.8570590662</v>
      </c>
      <c r="V100" s="239">
        <f>F34-F22+G22</f>
        <v>2317137.8955659368</v>
      </c>
      <c r="W100" s="239">
        <f t="shared" si="26"/>
        <v>3492818.8570590662</v>
      </c>
      <c r="X100" s="238">
        <f t="shared" si="27"/>
        <v>3637.8161490633829</v>
      </c>
      <c r="Y100" s="236">
        <v>280713</v>
      </c>
      <c r="Z100" s="236"/>
      <c r="AA100" s="236"/>
      <c r="AB100" s="236"/>
      <c r="AC100" s="238"/>
      <c r="AD100" s="238"/>
      <c r="AE100" s="238"/>
      <c r="AF100" s="238"/>
    </row>
    <row r="101" spans="1:32" x14ac:dyDescent="0.25">
      <c r="A101" s="244">
        <f t="shared" si="37"/>
        <v>2012</v>
      </c>
      <c r="B101" s="243" t="s">
        <v>309</v>
      </c>
      <c r="C101" s="223">
        <f t="shared" si="35"/>
        <v>0</v>
      </c>
      <c r="D101" s="242">
        <f t="shared" si="35"/>
        <v>0</v>
      </c>
      <c r="E101" s="223">
        <f t="shared" si="35"/>
        <v>0</v>
      </c>
      <c r="F101" s="223">
        <f t="shared" si="35"/>
        <v>1910481.5624263349</v>
      </c>
      <c r="G101" s="223">
        <f t="shared" si="36"/>
        <v>1780129.4564618224</v>
      </c>
      <c r="H101" s="262"/>
      <c r="I101" s="262"/>
      <c r="J101" s="262"/>
      <c r="K101" s="262"/>
      <c r="L101" s="262"/>
      <c r="M101" s="262"/>
      <c r="N101" s="262"/>
      <c r="O101" s="262"/>
      <c r="P101" s="262"/>
      <c r="Q101" s="262"/>
      <c r="R101" s="262"/>
      <c r="S101" s="262"/>
      <c r="T101" s="258"/>
      <c r="U101" s="239">
        <f t="shared" si="23"/>
        <v>3690611.0188881573</v>
      </c>
      <c r="V101" s="239">
        <f>F35-F23+G23</f>
        <v>2367969.9372083871</v>
      </c>
      <c r="W101" s="239">
        <f t="shared" si="26"/>
        <v>3690611.0188881573</v>
      </c>
      <c r="X101" s="238">
        <f t="shared" si="27"/>
        <v>3865.2268418298208</v>
      </c>
      <c r="Y101" s="236">
        <v>281215</v>
      </c>
      <c r="Z101" s="236"/>
      <c r="AA101" s="236"/>
      <c r="AB101" s="236"/>
      <c r="AC101" s="238"/>
      <c r="AD101" s="238"/>
      <c r="AE101" s="238"/>
      <c r="AF101" s="238"/>
    </row>
    <row r="102" spans="1:32" x14ac:dyDescent="0.25">
      <c r="A102" s="244">
        <f t="shared" si="37"/>
        <v>2012</v>
      </c>
      <c r="B102" s="243" t="s">
        <v>308</v>
      </c>
      <c r="C102" s="223">
        <f t="shared" si="35"/>
        <v>0</v>
      </c>
      <c r="D102" s="242">
        <f t="shared" si="35"/>
        <v>0</v>
      </c>
      <c r="E102" s="223">
        <f t="shared" si="35"/>
        <v>0</v>
      </c>
      <c r="F102" s="223">
        <f t="shared" si="35"/>
        <v>1910481.5624263349</v>
      </c>
      <c r="G102" s="223">
        <f t="shared" si="36"/>
        <v>1977921.6182909138</v>
      </c>
      <c r="H102" s="262"/>
      <c r="I102" s="262"/>
      <c r="J102" s="262"/>
      <c r="K102" s="262"/>
      <c r="L102" s="262"/>
      <c r="M102" s="262"/>
      <c r="N102" s="262"/>
      <c r="O102" s="262"/>
      <c r="P102" s="262"/>
      <c r="Q102" s="262"/>
      <c r="R102" s="262"/>
      <c r="S102" s="262"/>
      <c r="T102" s="258"/>
      <c r="U102" s="239">
        <f t="shared" si="23"/>
        <v>3888403.1807172485</v>
      </c>
      <c r="V102" s="239">
        <f>F36-F24+G24</f>
        <v>2418801.9788508373</v>
      </c>
      <c r="W102" s="239">
        <f t="shared" si="26"/>
        <v>3888403.1807172485</v>
      </c>
      <c r="X102" s="238">
        <f t="shared" si="27"/>
        <v>4097.0161515245663</v>
      </c>
      <c r="Y102" s="236">
        <v>281641</v>
      </c>
      <c r="Z102" s="236"/>
      <c r="AA102" s="236"/>
      <c r="AB102" s="236"/>
      <c r="AC102" s="238"/>
      <c r="AD102" s="238"/>
      <c r="AE102" s="238"/>
      <c r="AF102" s="238"/>
    </row>
    <row r="103" spans="1:32" x14ac:dyDescent="0.25">
      <c r="A103" s="244">
        <f t="shared" si="37"/>
        <v>2012</v>
      </c>
      <c r="B103" s="243" t="s">
        <v>307</v>
      </c>
      <c r="C103" s="223">
        <f t="shared" si="35"/>
        <v>0</v>
      </c>
      <c r="D103" s="242">
        <f t="shared" si="35"/>
        <v>0</v>
      </c>
      <c r="E103" s="223">
        <f t="shared" si="35"/>
        <v>0</v>
      </c>
      <c r="F103" s="223">
        <f t="shared" si="35"/>
        <v>1910481.5624263349</v>
      </c>
      <c r="G103" s="223">
        <f t="shared" si="36"/>
        <v>2175713.7801200049</v>
      </c>
      <c r="H103" s="262"/>
      <c r="I103" s="262"/>
      <c r="J103" s="262"/>
      <c r="K103" s="262"/>
      <c r="L103" s="262"/>
      <c r="M103" s="262"/>
      <c r="N103" s="262"/>
      <c r="O103" s="262"/>
      <c r="P103" s="262"/>
      <c r="Q103" s="262"/>
      <c r="R103" s="262"/>
      <c r="S103" s="262"/>
      <c r="T103" s="258"/>
      <c r="U103" s="239">
        <f t="shared" si="23"/>
        <v>4086195.3425463401</v>
      </c>
      <c r="V103" s="239">
        <f>F37-F25+G25</f>
        <v>2469634.0204932876</v>
      </c>
      <c r="W103" s="239">
        <f t="shared" si="26"/>
        <v>4086195.3425463401</v>
      </c>
      <c r="X103" s="238">
        <f t="shared" si="27"/>
        <v>4333.1840781476212</v>
      </c>
      <c r="Y103" s="236">
        <v>281938</v>
      </c>
      <c r="Z103" s="236"/>
      <c r="AA103" s="236"/>
      <c r="AB103" s="236"/>
      <c r="AC103" s="238"/>
      <c r="AD103" s="238"/>
      <c r="AE103" s="238"/>
      <c r="AF103" s="238"/>
    </row>
    <row r="104" spans="1:32" x14ac:dyDescent="0.25">
      <c r="A104" s="235">
        <f t="shared" si="37"/>
        <v>2012</v>
      </c>
      <c r="B104" s="234" t="s">
        <v>306</v>
      </c>
      <c r="C104" s="178">
        <f t="shared" si="35"/>
        <v>0</v>
      </c>
      <c r="D104" s="177">
        <f t="shared" si="35"/>
        <v>0</v>
      </c>
      <c r="E104" s="178">
        <f t="shared" si="35"/>
        <v>0</v>
      </c>
      <c r="F104" s="178">
        <f t="shared" si="35"/>
        <v>1910481.5624263349</v>
      </c>
      <c r="G104" s="178">
        <f t="shared" si="36"/>
        <v>2373505.9419490965</v>
      </c>
      <c r="H104" s="261"/>
      <c r="I104" s="261"/>
      <c r="J104" s="261"/>
      <c r="K104" s="261"/>
      <c r="L104" s="261"/>
      <c r="M104" s="261"/>
      <c r="N104" s="261"/>
      <c r="O104" s="261"/>
      <c r="P104" s="261"/>
      <c r="Q104" s="261"/>
      <c r="R104" s="261"/>
      <c r="S104" s="261"/>
      <c r="T104" s="257"/>
      <c r="U104" s="231">
        <f t="shared" si="23"/>
        <v>4283987.5043754317</v>
      </c>
      <c r="V104" s="231">
        <f>F38-F26+G26</f>
        <v>2520466.0621357374</v>
      </c>
      <c r="W104" s="231">
        <f t="shared" si="26"/>
        <v>4283987.5043754317</v>
      </c>
      <c r="X104" s="232">
        <f t="shared" si="27"/>
        <v>4573.7306216989809</v>
      </c>
      <c r="Y104" s="230">
        <v>282187</v>
      </c>
      <c r="Z104" s="230"/>
      <c r="AA104" s="230"/>
      <c r="AB104" s="230"/>
      <c r="AC104" s="232"/>
      <c r="AD104" s="232"/>
      <c r="AE104" s="232"/>
      <c r="AF104" s="232"/>
    </row>
    <row r="105" spans="1:32" x14ac:dyDescent="0.25">
      <c r="A105" s="256">
        <f>A104+1</f>
        <v>2013</v>
      </c>
      <c r="B105" s="255" t="s">
        <v>317</v>
      </c>
      <c r="C105" s="252">
        <f t="shared" si="35"/>
        <v>0</v>
      </c>
      <c r="D105" s="254">
        <f t="shared" si="35"/>
        <v>0</v>
      </c>
      <c r="E105" s="252">
        <f t="shared" si="35"/>
        <v>0</v>
      </c>
      <c r="F105" s="252">
        <f t="shared" si="35"/>
        <v>1910481.5624263349</v>
      </c>
      <c r="G105" s="252">
        <f t="shared" si="36"/>
        <v>2571298.1037781877</v>
      </c>
      <c r="H105" s="252">
        <f>+H$15</f>
        <v>250335.56496878213</v>
      </c>
      <c r="I105" s="263"/>
      <c r="J105" s="263"/>
      <c r="K105" s="263"/>
      <c r="L105" s="263"/>
      <c r="M105" s="263"/>
      <c r="N105" s="263"/>
      <c r="O105" s="263"/>
      <c r="P105" s="263"/>
      <c r="Q105" s="263"/>
      <c r="R105" s="263"/>
      <c r="S105" s="263"/>
      <c r="T105" s="260"/>
      <c r="U105" s="249">
        <f t="shared" si="23"/>
        <v>4732115.2311733048</v>
      </c>
      <c r="V105" s="249">
        <f>G27-G15+H15</f>
        <v>2623841.5069178785</v>
      </c>
      <c r="W105" s="249">
        <f t="shared" si="26"/>
        <v>4732115.2311733048</v>
      </c>
      <c r="X105" s="248">
        <f t="shared" si="27"/>
        <v>4818.655782178651</v>
      </c>
      <c r="Y105" s="246">
        <v>283254</v>
      </c>
      <c r="Z105" s="246"/>
      <c r="AA105" s="246"/>
      <c r="AB105" s="246"/>
      <c r="AC105" s="248"/>
      <c r="AD105" s="248"/>
      <c r="AE105" s="248"/>
      <c r="AF105" s="248"/>
    </row>
    <row r="106" spans="1:32" x14ac:dyDescent="0.25">
      <c r="A106" s="244">
        <f>A105</f>
        <v>2013</v>
      </c>
      <c r="B106" s="243" t="s">
        <v>316</v>
      </c>
      <c r="C106" s="223">
        <f t="shared" si="35"/>
        <v>0</v>
      </c>
      <c r="D106" s="242">
        <f t="shared" si="35"/>
        <v>0</v>
      </c>
      <c r="E106" s="223">
        <f t="shared" si="35"/>
        <v>0</v>
      </c>
      <c r="F106" s="223">
        <f t="shared" si="35"/>
        <v>1910481.5624263349</v>
      </c>
      <c r="G106" s="245">
        <f t="shared" si="35"/>
        <v>2571298.1037781877</v>
      </c>
      <c r="H106" s="223">
        <f t="shared" ref="H106:H117" si="38">+H16</f>
        <v>500671.12993756426</v>
      </c>
      <c r="I106" s="262"/>
      <c r="J106" s="262"/>
      <c r="K106" s="262"/>
      <c r="L106" s="262"/>
      <c r="M106" s="262"/>
      <c r="N106" s="262"/>
      <c r="O106" s="262"/>
      <c r="P106" s="262"/>
      <c r="Q106" s="262"/>
      <c r="R106" s="262"/>
      <c r="S106" s="262"/>
      <c r="T106" s="258"/>
      <c r="U106" s="239">
        <f t="shared" si="23"/>
        <v>4982450.7961420864</v>
      </c>
      <c r="V106" s="239">
        <f>G28-G16+H16</f>
        <v>2676384.9100575689</v>
      </c>
      <c r="W106" s="239">
        <f t="shared" si="26"/>
        <v>4982450.7961420864</v>
      </c>
      <c r="X106" s="238">
        <f t="shared" si="27"/>
        <v>5067.9595595866267</v>
      </c>
      <c r="Y106" s="236">
        <v>283551</v>
      </c>
      <c r="Z106" s="236"/>
      <c r="AA106" s="236"/>
      <c r="AB106" s="236"/>
      <c r="AC106" s="238"/>
      <c r="AD106" s="238"/>
      <c r="AE106" s="238"/>
      <c r="AF106" s="238"/>
    </row>
    <row r="107" spans="1:32" x14ac:dyDescent="0.25">
      <c r="A107" s="244">
        <f t="shared" ref="A107:A116" si="39">A106</f>
        <v>2013</v>
      </c>
      <c r="B107" s="243" t="s">
        <v>315</v>
      </c>
      <c r="C107" s="223">
        <f t="shared" ref="C107:H122" si="40">C106</f>
        <v>0</v>
      </c>
      <c r="D107" s="242">
        <f t="shared" si="40"/>
        <v>0</v>
      </c>
      <c r="E107" s="223">
        <f t="shared" si="40"/>
        <v>0</v>
      </c>
      <c r="F107" s="223">
        <f t="shared" si="40"/>
        <v>1910481.5624263349</v>
      </c>
      <c r="G107" s="223">
        <f t="shared" si="40"/>
        <v>2571298.1037781877</v>
      </c>
      <c r="H107" s="223">
        <f t="shared" si="38"/>
        <v>751006.69490634638</v>
      </c>
      <c r="I107" s="262"/>
      <c r="J107" s="262"/>
      <c r="K107" s="262"/>
      <c r="L107" s="262"/>
      <c r="M107" s="262"/>
      <c r="N107" s="262"/>
      <c r="O107" s="262"/>
      <c r="P107" s="262"/>
      <c r="Q107" s="262"/>
      <c r="R107" s="262"/>
      <c r="S107" s="262"/>
      <c r="T107" s="258"/>
      <c r="U107" s="239">
        <f t="shared" si="23"/>
        <v>5232786.3611108689</v>
      </c>
      <c r="V107" s="239">
        <f>G29-G17+H17</f>
        <v>2728928.3131972598</v>
      </c>
      <c r="W107" s="239">
        <f t="shared" si="26"/>
        <v>5232786.3611108689</v>
      </c>
      <c r="X107" s="238">
        <f t="shared" si="27"/>
        <v>5321.64195392291</v>
      </c>
      <c r="Y107" s="236">
        <v>283751</v>
      </c>
      <c r="Z107" s="236"/>
      <c r="AA107" s="236"/>
      <c r="AB107" s="236"/>
      <c r="AC107" s="238"/>
      <c r="AD107" s="238"/>
      <c r="AE107" s="238"/>
      <c r="AF107" s="238"/>
    </row>
    <row r="108" spans="1:32" x14ac:dyDescent="0.25">
      <c r="A108" s="244">
        <f t="shared" si="39"/>
        <v>2013</v>
      </c>
      <c r="B108" s="243" t="s">
        <v>314</v>
      </c>
      <c r="C108" s="223">
        <f t="shared" si="40"/>
        <v>0</v>
      </c>
      <c r="D108" s="242">
        <f t="shared" si="40"/>
        <v>0</v>
      </c>
      <c r="E108" s="223">
        <f t="shared" si="40"/>
        <v>0</v>
      </c>
      <c r="F108" s="223">
        <f t="shared" si="40"/>
        <v>1910481.5624263349</v>
      </c>
      <c r="G108" s="223">
        <f t="shared" si="40"/>
        <v>2571298.1037781877</v>
      </c>
      <c r="H108" s="223">
        <f t="shared" si="38"/>
        <v>1001342.2598751285</v>
      </c>
      <c r="I108" s="262"/>
      <c r="J108" s="262"/>
      <c r="K108" s="262"/>
      <c r="L108" s="262"/>
      <c r="M108" s="262"/>
      <c r="N108" s="262"/>
      <c r="O108" s="262"/>
      <c r="P108" s="262"/>
      <c r="Q108" s="262"/>
      <c r="R108" s="262"/>
      <c r="S108" s="262"/>
      <c r="T108" s="258"/>
      <c r="U108" s="239">
        <f t="shared" si="23"/>
        <v>5483121.9260796513</v>
      </c>
      <c r="V108" s="239">
        <f>G30-G18+H18</f>
        <v>2781471.7163369507</v>
      </c>
      <c r="W108" s="239">
        <f t="shared" si="26"/>
        <v>5483121.9260796513</v>
      </c>
      <c r="X108" s="238">
        <f t="shared" si="27"/>
        <v>5579.7029651875009</v>
      </c>
      <c r="Y108" s="236">
        <v>283995</v>
      </c>
      <c r="Z108" s="236"/>
      <c r="AA108" s="236"/>
      <c r="AB108" s="236"/>
      <c r="AC108" s="238"/>
      <c r="AD108" s="238"/>
      <c r="AE108" s="238"/>
      <c r="AF108" s="238"/>
    </row>
    <row r="109" spans="1:32" x14ac:dyDescent="0.25">
      <c r="A109" s="244">
        <f t="shared" si="39"/>
        <v>2013</v>
      </c>
      <c r="B109" s="243" t="s">
        <v>313</v>
      </c>
      <c r="C109" s="223">
        <f t="shared" si="40"/>
        <v>0</v>
      </c>
      <c r="D109" s="242">
        <f t="shared" si="40"/>
        <v>0</v>
      </c>
      <c r="E109" s="223">
        <f t="shared" si="40"/>
        <v>0</v>
      </c>
      <c r="F109" s="223">
        <f t="shared" si="40"/>
        <v>1910481.5624263349</v>
      </c>
      <c r="G109" s="223">
        <f t="shared" si="40"/>
        <v>2571298.1037781877</v>
      </c>
      <c r="H109" s="223">
        <f t="shared" si="38"/>
        <v>1251677.8248439105</v>
      </c>
      <c r="I109" s="262"/>
      <c r="J109" s="262"/>
      <c r="K109" s="262"/>
      <c r="L109" s="262"/>
      <c r="M109" s="262"/>
      <c r="N109" s="262"/>
      <c r="O109" s="262"/>
      <c r="P109" s="262"/>
      <c r="Q109" s="262"/>
      <c r="R109" s="262"/>
      <c r="S109" s="262"/>
      <c r="T109" s="258"/>
      <c r="U109" s="239">
        <f t="shared" si="23"/>
        <v>5733457.4910484329</v>
      </c>
      <c r="V109" s="239">
        <f>G31-G19+H19</f>
        <v>2834015.1194766415</v>
      </c>
      <c r="W109" s="239">
        <f t="shared" si="26"/>
        <v>5733457.4910484329</v>
      </c>
      <c r="X109" s="238">
        <f t="shared" si="27"/>
        <v>5842.1425933803994</v>
      </c>
      <c r="Y109" s="236">
        <v>284272</v>
      </c>
      <c r="Z109" s="236"/>
      <c r="AA109" s="236"/>
      <c r="AB109" s="236"/>
      <c r="AC109" s="238"/>
      <c r="AD109" s="238"/>
      <c r="AE109" s="238"/>
      <c r="AF109" s="238"/>
    </row>
    <row r="110" spans="1:32" x14ac:dyDescent="0.25">
      <c r="A110" s="244">
        <f t="shared" si="39"/>
        <v>2013</v>
      </c>
      <c r="B110" s="243" t="s">
        <v>312</v>
      </c>
      <c r="C110" s="223">
        <f t="shared" si="40"/>
        <v>0</v>
      </c>
      <c r="D110" s="242">
        <f t="shared" si="40"/>
        <v>0</v>
      </c>
      <c r="E110" s="223">
        <f t="shared" si="40"/>
        <v>0</v>
      </c>
      <c r="F110" s="223">
        <f t="shared" si="40"/>
        <v>1910481.5624263349</v>
      </c>
      <c r="G110" s="223">
        <f t="shared" si="40"/>
        <v>2571298.1037781877</v>
      </c>
      <c r="H110" s="223">
        <f t="shared" si="38"/>
        <v>1502013.3898126928</v>
      </c>
      <c r="I110" s="262"/>
      <c r="J110" s="262"/>
      <c r="K110" s="262"/>
      <c r="L110" s="262"/>
      <c r="M110" s="262"/>
      <c r="N110" s="262"/>
      <c r="O110" s="262"/>
      <c r="P110" s="262"/>
      <c r="Q110" s="262"/>
      <c r="R110" s="262"/>
      <c r="S110" s="262"/>
      <c r="T110" s="258"/>
      <c r="U110" s="239">
        <f t="shared" ref="U110:U173" si="41">SUM(C110:T110)</f>
        <v>5983793.0560172154</v>
      </c>
      <c r="V110" s="239">
        <f>G32-G20+H20</f>
        <v>2886558.5226163324</v>
      </c>
      <c r="W110" s="239">
        <f t="shared" si="26"/>
        <v>5983793.0560172154</v>
      </c>
      <c r="X110" s="238">
        <f t="shared" si="27"/>
        <v>6108.9608385016063</v>
      </c>
      <c r="Y110" s="236">
        <v>284644</v>
      </c>
      <c r="Z110" s="236"/>
      <c r="AA110" s="236"/>
      <c r="AB110" s="236"/>
      <c r="AC110" s="238"/>
      <c r="AD110" s="238"/>
      <c r="AE110" s="238"/>
      <c r="AF110" s="238"/>
    </row>
    <row r="111" spans="1:32" x14ac:dyDescent="0.25">
      <c r="A111" s="244">
        <f t="shared" si="39"/>
        <v>2013</v>
      </c>
      <c r="B111" s="243" t="s">
        <v>311</v>
      </c>
      <c r="C111" s="223">
        <f t="shared" si="40"/>
        <v>0</v>
      </c>
      <c r="D111" s="242">
        <f t="shared" si="40"/>
        <v>0</v>
      </c>
      <c r="E111" s="223">
        <f t="shared" si="40"/>
        <v>0</v>
      </c>
      <c r="F111" s="223">
        <f t="shared" si="40"/>
        <v>1910481.5624263349</v>
      </c>
      <c r="G111" s="223">
        <f t="shared" si="40"/>
        <v>2571298.1037781877</v>
      </c>
      <c r="H111" s="223">
        <f t="shared" si="38"/>
        <v>1752348.954781475</v>
      </c>
      <c r="I111" s="262"/>
      <c r="J111" s="262"/>
      <c r="K111" s="262"/>
      <c r="L111" s="262"/>
      <c r="M111" s="262"/>
      <c r="N111" s="262"/>
      <c r="O111" s="262"/>
      <c r="P111" s="262"/>
      <c r="Q111" s="262"/>
      <c r="R111" s="262"/>
      <c r="S111" s="262"/>
      <c r="T111" s="258"/>
      <c r="U111" s="239">
        <f t="shared" si="41"/>
        <v>6234128.6209859978</v>
      </c>
      <c r="V111" s="239">
        <f>G33-G21+H21</f>
        <v>2939101.9257560233</v>
      </c>
      <c r="W111" s="239">
        <f t="shared" si="26"/>
        <v>6234128.6209859978</v>
      </c>
      <c r="X111" s="238">
        <f t="shared" si="27"/>
        <v>6381.8336347333689</v>
      </c>
      <c r="Y111" s="236">
        <v>284786</v>
      </c>
      <c r="Z111" s="236"/>
      <c r="AA111" s="236"/>
      <c r="AB111" s="236"/>
      <c r="AC111" s="238"/>
      <c r="AD111" s="238"/>
      <c r="AE111" s="238"/>
      <c r="AF111" s="238"/>
    </row>
    <row r="112" spans="1:32" x14ac:dyDescent="0.25">
      <c r="A112" s="244">
        <f t="shared" si="39"/>
        <v>2013</v>
      </c>
      <c r="B112" s="243" t="s">
        <v>310</v>
      </c>
      <c r="C112" s="223">
        <f t="shared" si="40"/>
        <v>0</v>
      </c>
      <c r="D112" s="242">
        <f t="shared" si="40"/>
        <v>0</v>
      </c>
      <c r="E112" s="223">
        <f t="shared" si="40"/>
        <v>0</v>
      </c>
      <c r="F112" s="223">
        <f t="shared" si="40"/>
        <v>1910481.5624263349</v>
      </c>
      <c r="G112" s="223">
        <f t="shared" si="40"/>
        <v>2571298.1037781877</v>
      </c>
      <c r="H112" s="223">
        <f t="shared" si="38"/>
        <v>2002684.519750257</v>
      </c>
      <c r="I112" s="262"/>
      <c r="J112" s="262"/>
      <c r="K112" s="262"/>
      <c r="L112" s="262"/>
      <c r="M112" s="262"/>
      <c r="N112" s="262"/>
      <c r="O112" s="262"/>
      <c r="P112" s="262"/>
      <c r="Q112" s="262"/>
      <c r="R112" s="262"/>
      <c r="S112" s="262"/>
      <c r="T112" s="258"/>
      <c r="U112" s="239">
        <f t="shared" si="41"/>
        <v>6484464.1859547794</v>
      </c>
      <c r="V112" s="239">
        <f>G34-G22+H22</f>
        <v>2991645.3288957137</v>
      </c>
      <c r="W112" s="239">
        <f t="shared" si="26"/>
        <v>6484464.1859547794</v>
      </c>
      <c r="X112" s="238">
        <f t="shared" si="27"/>
        <v>6656.3823651473813</v>
      </c>
      <c r="Y112" s="236">
        <v>285346</v>
      </c>
      <c r="Z112" s="236"/>
      <c r="AA112" s="236"/>
      <c r="AB112" s="236"/>
      <c r="AC112" s="238"/>
      <c r="AD112" s="238"/>
      <c r="AE112" s="238"/>
      <c r="AF112" s="238"/>
    </row>
    <row r="113" spans="1:32" x14ac:dyDescent="0.25">
      <c r="A113" s="244">
        <f t="shared" si="39"/>
        <v>2013</v>
      </c>
      <c r="B113" s="243" t="s">
        <v>309</v>
      </c>
      <c r="C113" s="223">
        <f t="shared" si="40"/>
        <v>0</v>
      </c>
      <c r="D113" s="242">
        <f t="shared" si="40"/>
        <v>0</v>
      </c>
      <c r="E113" s="223">
        <f t="shared" si="40"/>
        <v>0</v>
      </c>
      <c r="F113" s="223">
        <f t="shared" si="40"/>
        <v>1910481.5624263349</v>
      </c>
      <c r="G113" s="223">
        <f t="shared" si="40"/>
        <v>2571298.1037781877</v>
      </c>
      <c r="H113" s="223">
        <f t="shared" si="38"/>
        <v>2253020.084719039</v>
      </c>
      <c r="I113" s="262"/>
      <c r="J113" s="262"/>
      <c r="K113" s="262"/>
      <c r="L113" s="262"/>
      <c r="M113" s="262"/>
      <c r="N113" s="262"/>
      <c r="O113" s="262"/>
      <c r="P113" s="262"/>
      <c r="Q113" s="262"/>
      <c r="R113" s="262"/>
      <c r="S113" s="262"/>
      <c r="T113" s="258"/>
      <c r="U113" s="239">
        <f t="shared" si="41"/>
        <v>6734799.7509235609</v>
      </c>
      <c r="V113" s="239">
        <f>G35-G23+H23</f>
        <v>3044188.7320354041</v>
      </c>
      <c r="W113" s="239">
        <f t="shared" si="26"/>
        <v>6734799.7509235609</v>
      </c>
      <c r="X113" s="238">
        <f t="shared" si="27"/>
        <v>6932.6070297436418</v>
      </c>
      <c r="Y113" s="236">
        <v>285551</v>
      </c>
      <c r="Z113" s="236"/>
      <c r="AA113" s="236"/>
      <c r="AB113" s="236"/>
      <c r="AC113" s="238"/>
      <c r="AD113" s="238"/>
      <c r="AE113" s="238"/>
      <c r="AF113" s="238"/>
    </row>
    <row r="114" spans="1:32" x14ac:dyDescent="0.25">
      <c r="A114" s="244">
        <f t="shared" si="39"/>
        <v>2013</v>
      </c>
      <c r="B114" s="243" t="s">
        <v>308</v>
      </c>
      <c r="C114" s="223">
        <f t="shared" si="40"/>
        <v>0</v>
      </c>
      <c r="D114" s="242">
        <f t="shared" si="40"/>
        <v>0</v>
      </c>
      <c r="E114" s="223">
        <f t="shared" si="40"/>
        <v>0</v>
      </c>
      <c r="F114" s="223">
        <f t="shared" si="40"/>
        <v>1910481.5624263349</v>
      </c>
      <c r="G114" s="223">
        <f t="shared" si="40"/>
        <v>2571298.1037781877</v>
      </c>
      <c r="H114" s="223">
        <f t="shared" si="38"/>
        <v>2503355.649687821</v>
      </c>
      <c r="I114" s="262"/>
      <c r="J114" s="262"/>
      <c r="K114" s="262"/>
      <c r="L114" s="262"/>
      <c r="M114" s="262"/>
      <c r="N114" s="262"/>
      <c r="O114" s="262"/>
      <c r="P114" s="262"/>
      <c r="Q114" s="262"/>
      <c r="R114" s="262"/>
      <c r="S114" s="262"/>
      <c r="T114" s="258"/>
      <c r="U114" s="239">
        <f t="shared" si="41"/>
        <v>6985135.3158923434</v>
      </c>
      <c r="V114" s="239">
        <f>G36-G24+H24</f>
        <v>3096732.1351750949</v>
      </c>
      <c r="W114" s="239">
        <f t="shared" si="26"/>
        <v>6985135.3158923434</v>
      </c>
      <c r="X114" s="238">
        <f t="shared" si="27"/>
        <v>7210.5076285221512</v>
      </c>
      <c r="Y114" s="236">
        <v>286390</v>
      </c>
      <c r="Z114" s="236"/>
      <c r="AA114" s="236"/>
      <c r="AB114" s="236"/>
      <c r="AC114" s="238"/>
      <c r="AD114" s="238"/>
      <c r="AE114" s="238"/>
      <c r="AF114" s="238"/>
    </row>
    <row r="115" spans="1:32" x14ac:dyDescent="0.25">
      <c r="A115" s="244">
        <f t="shared" si="39"/>
        <v>2013</v>
      </c>
      <c r="B115" s="243" t="s">
        <v>307</v>
      </c>
      <c r="C115" s="223">
        <f t="shared" si="40"/>
        <v>0</v>
      </c>
      <c r="D115" s="242">
        <f t="shared" si="40"/>
        <v>0</v>
      </c>
      <c r="E115" s="223">
        <f t="shared" si="40"/>
        <v>0</v>
      </c>
      <c r="F115" s="223">
        <f t="shared" si="40"/>
        <v>1910481.5624263349</v>
      </c>
      <c r="G115" s="223">
        <f t="shared" si="40"/>
        <v>2571298.1037781877</v>
      </c>
      <c r="H115" s="223">
        <f t="shared" si="38"/>
        <v>2753691.2146566035</v>
      </c>
      <c r="I115" s="262"/>
      <c r="J115" s="262"/>
      <c r="K115" s="262"/>
      <c r="L115" s="262"/>
      <c r="M115" s="262"/>
      <c r="N115" s="262"/>
      <c r="O115" s="262"/>
      <c r="P115" s="262"/>
      <c r="Q115" s="262"/>
      <c r="R115" s="262"/>
      <c r="S115" s="262"/>
      <c r="T115" s="258"/>
      <c r="U115" s="239">
        <f t="shared" si="41"/>
        <v>7235470.8808611259</v>
      </c>
      <c r="V115" s="239">
        <f>G37-G25+H25</f>
        <v>3149275.5383147863</v>
      </c>
      <c r="W115" s="239">
        <f t="shared" si="26"/>
        <v>7235470.8808611259</v>
      </c>
      <c r="X115" s="238">
        <f t="shared" si="27"/>
        <v>7490.0841614829087</v>
      </c>
      <c r="Y115" s="236">
        <v>286840</v>
      </c>
      <c r="Z115" s="236"/>
      <c r="AA115" s="236"/>
      <c r="AB115" s="236"/>
      <c r="AC115" s="238"/>
      <c r="AD115" s="238"/>
      <c r="AE115" s="238"/>
      <c r="AF115" s="238"/>
    </row>
    <row r="116" spans="1:32" x14ac:dyDescent="0.25">
      <c r="A116" s="235">
        <f t="shared" si="39"/>
        <v>2013</v>
      </c>
      <c r="B116" s="234" t="s">
        <v>306</v>
      </c>
      <c r="C116" s="178">
        <f t="shared" si="40"/>
        <v>0</v>
      </c>
      <c r="D116" s="177">
        <f t="shared" si="40"/>
        <v>0</v>
      </c>
      <c r="E116" s="178">
        <f t="shared" si="40"/>
        <v>0</v>
      </c>
      <c r="F116" s="178">
        <f t="shared" si="40"/>
        <v>1910481.5624263349</v>
      </c>
      <c r="G116" s="178">
        <f t="shared" si="40"/>
        <v>2571298.1037781877</v>
      </c>
      <c r="H116" s="178">
        <f t="shared" si="38"/>
        <v>3004026.7796253855</v>
      </c>
      <c r="I116" s="261"/>
      <c r="J116" s="261"/>
      <c r="K116" s="261"/>
      <c r="L116" s="261"/>
      <c r="M116" s="261"/>
      <c r="N116" s="261"/>
      <c r="O116" s="261"/>
      <c r="P116" s="261"/>
      <c r="Q116" s="261"/>
      <c r="R116" s="261"/>
      <c r="S116" s="261"/>
      <c r="T116" s="257"/>
      <c r="U116" s="231">
        <f t="shared" si="41"/>
        <v>7485806.4458299074</v>
      </c>
      <c r="V116" s="231">
        <f>G38-G26+H26</f>
        <v>3201818.9414544767</v>
      </c>
      <c r="W116" s="231">
        <f t="shared" si="26"/>
        <v>7485806.4458299084</v>
      </c>
      <c r="X116" s="232">
        <f t="shared" si="27"/>
        <v>7771.336628625917</v>
      </c>
      <c r="Y116" s="230">
        <v>287191</v>
      </c>
      <c r="Z116" s="230"/>
      <c r="AA116" s="230"/>
      <c r="AB116" s="230"/>
      <c r="AC116" s="232"/>
      <c r="AD116" s="232"/>
      <c r="AE116" s="232"/>
      <c r="AF116" s="232"/>
    </row>
    <row r="117" spans="1:32" x14ac:dyDescent="0.25">
      <c r="A117" s="256">
        <f>A116+1</f>
        <v>2014</v>
      </c>
      <c r="B117" s="255" t="s">
        <v>317</v>
      </c>
      <c r="C117" s="252">
        <f t="shared" si="40"/>
        <v>0</v>
      </c>
      <c r="D117" s="254">
        <f t="shared" si="40"/>
        <v>0</v>
      </c>
      <c r="E117" s="252">
        <f t="shared" si="40"/>
        <v>0</v>
      </c>
      <c r="F117" s="252">
        <f t="shared" si="40"/>
        <v>1910481.5624263349</v>
      </c>
      <c r="G117" s="252">
        <f t="shared" si="40"/>
        <v>2571298.1037781877</v>
      </c>
      <c r="H117" s="252">
        <f t="shared" si="38"/>
        <v>3254362.3445941675</v>
      </c>
      <c r="I117" s="252">
        <f t="shared" ref="I117:I129" si="42">+I15</f>
        <v>270446.77515576925</v>
      </c>
      <c r="J117" s="263"/>
      <c r="K117" s="263"/>
      <c r="L117" s="263"/>
      <c r="M117" s="263"/>
      <c r="N117" s="263"/>
      <c r="O117" s="263"/>
      <c r="P117" s="263"/>
      <c r="Q117" s="263"/>
      <c r="R117" s="263"/>
      <c r="S117" s="263"/>
      <c r="T117" s="260"/>
      <c r="U117" s="249">
        <f t="shared" si="41"/>
        <v>8006588.7859544596</v>
      </c>
      <c r="V117" s="249">
        <f>H27-H15+I15</f>
        <v>3274473.5547811547</v>
      </c>
      <c r="W117" s="249">
        <f t="shared" si="26"/>
        <v>8006588.7859544596</v>
      </c>
      <c r="X117" s="248">
        <f t="shared" si="27"/>
        <v>8054.2650299511752</v>
      </c>
      <c r="Y117" s="246">
        <v>287933</v>
      </c>
      <c r="Z117" s="246"/>
      <c r="AA117" s="246"/>
      <c r="AB117" s="246"/>
      <c r="AC117" s="248"/>
      <c r="AD117" s="248"/>
      <c r="AE117" s="248"/>
      <c r="AF117" s="248"/>
    </row>
    <row r="118" spans="1:32" x14ac:dyDescent="0.25">
      <c r="A118" s="244">
        <f>A117</f>
        <v>2014</v>
      </c>
      <c r="B118" s="243" t="s">
        <v>316</v>
      </c>
      <c r="C118" s="223">
        <f t="shared" si="40"/>
        <v>0</v>
      </c>
      <c r="D118" s="242">
        <f t="shared" si="40"/>
        <v>0</v>
      </c>
      <c r="E118" s="223">
        <f t="shared" si="40"/>
        <v>0</v>
      </c>
      <c r="F118" s="223">
        <f t="shared" si="40"/>
        <v>1910481.5624263349</v>
      </c>
      <c r="G118" s="223">
        <f t="shared" si="40"/>
        <v>2571298.1037781877</v>
      </c>
      <c r="H118" s="259">
        <f t="shared" si="40"/>
        <v>3254362.3445941675</v>
      </c>
      <c r="I118" s="223">
        <f t="shared" si="42"/>
        <v>540893.55031153851</v>
      </c>
      <c r="J118" s="262"/>
      <c r="K118" s="262"/>
      <c r="L118" s="262"/>
      <c r="M118" s="262"/>
      <c r="N118" s="262"/>
      <c r="O118" s="262"/>
      <c r="P118" s="262"/>
      <c r="Q118" s="262"/>
      <c r="R118" s="262"/>
      <c r="S118" s="262"/>
      <c r="T118" s="258"/>
      <c r="U118" s="239">
        <f t="shared" si="41"/>
        <v>8277035.5611102283</v>
      </c>
      <c r="V118" s="239">
        <f>H28-H16+I16</f>
        <v>3294584.7649681419</v>
      </c>
      <c r="W118" s="239">
        <f t="shared" si="26"/>
        <v>8277035.5611102283</v>
      </c>
      <c r="X118" s="238">
        <f t="shared" si="27"/>
        <v>8338.8693654586805</v>
      </c>
      <c r="Y118" s="236">
        <v>288065</v>
      </c>
      <c r="Z118" s="236"/>
      <c r="AA118" s="236"/>
      <c r="AB118" s="236"/>
      <c r="AC118" s="238"/>
      <c r="AD118" s="238"/>
      <c r="AE118" s="238"/>
      <c r="AF118" s="238"/>
    </row>
    <row r="119" spans="1:32" x14ac:dyDescent="0.25">
      <c r="A119" s="244">
        <f t="shared" ref="A119:A128" si="43">A118</f>
        <v>2014</v>
      </c>
      <c r="B119" s="243" t="s">
        <v>315</v>
      </c>
      <c r="C119" s="223">
        <f t="shared" si="40"/>
        <v>0</v>
      </c>
      <c r="D119" s="242">
        <f t="shared" si="40"/>
        <v>0</v>
      </c>
      <c r="E119" s="223">
        <f t="shared" si="40"/>
        <v>0</v>
      </c>
      <c r="F119" s="223">
        <f t="shared" si="40"/>
        <v>1910481.5624263349</v>
      </c>
      <c r="G119" s="223">
        <f t="shared" si="40"/>
        <v>2571298.1037781877</v>
      </c>
      <c r="H119" s="223">
        <f t="shared" si="40"/>
        <v>3254362.3445941675</v>
      </c>
      <c r="I119" s="223">
        <f t="shared" si="42"/>
        <v>811340.32546730782</v>
      </c>
      <c r="J119" s="262"/>
      <c r="K119" s="262"/>
      <c r="L119" s="262"/>
      <c r="M119" s="262"/>
      <c r="N119" s="262"/>
      <c r="O119" s="262"/>
      <c r="P119" s="262"/>
      <c r="Q119" s="262"/>
      <c r="R119" s="262"/>
      <c r="S119" s="262"/>
      <c r="T119" s="258"/>
      <c r="U119" s="239">
        <f t="shared" si="41"/>
        <v>8547482.336265998</v>
      </c>
      <c r="V119" s="239">
        <f>H29-H17+I17</f>
        <v>3314695.9751551291</v>
      </c>
      <c r="W119" s="239">
        <f t="shared" si="26"/>
        <v>8547482.336265998</v>
      </c>
      <c r="X119" s="238">
        <f t="shared" si="27"/>
        <v>8625.1496351484348</v>
      </c>
      <c r="Y119" s="236">
        <v>288094</v>
      </c>
      <c r="Z119" s="236"/>
      <c r="AA119" s="236"/>
      <c r="AB119" s="236"/>
      <c r="AC119" s="238"/>
      <c r="AD119" s="238"/>
      <c r="AE119" s="238"/>
      <c r="AF119" s="238"/>
    </row>
    <row r="120" spans="1:32" x14ac:dyDescent="0.25">
      <c r="A120" s="244">
        <f t="shared" si="43"/>
        <v>2014</v>
      </c>
      <c r="B120" s="243" t="s">
        <v>314</v>
      </c>
      <c r="C120" s="223">
        <f t="shared" si="40"/>
        <v>0</v>
      </c>
      <c r="D120" s="242">
        <f t="shared" si="40"/>
        <v>0</v>
      </c>
      <c r="E120" s="223">
        <f t="shared" si="40"/>
        <v>0</v>
      </c>
      <c r="F120" s="223">
        <f t="shared" si="40"/>
        <v>1910481.5624263349</v>
      </c>
      <c r="G120" s="223">
        <f t="shared" si="40"/>
        <v>2571298.1037781877</v>
      </c>
      <c r="H120" s="223">
        <f t="shared" si="40"/>
        <v>3254362.3445941675</v>
      </c>
      <c r="I120" s="223">
        <f t="shared" si="42"/>
        <v>1081787.100623077</v>
      </c>
      <c r="J120" s="262"/>
      <c r="K120" s="262"/>
      <c r="L120" s="262"/>
      <c r="M120" s="262"/>
      <c r="N120" s="262"/>
      <c r="O120" s="262"/>
      <c r="P120" s="262"/>
      <c r="Q120" s="262"/>
      <c r="R120" s="262"/>
      <c r="S120" s="262"/>
      <c r="T120" s="258"/>
      <c r="U120" s="239">
        <f t="shared" si="41"/>
        <v>8817929.1114217676</v>
      </c>
      <c r="V120" s="239">
        <f>H30-H18+I18</f>
        <v>3334807.1853421163</v>
      </c>
      <c r="W120" s="239">
        <f t="shared" si="26"/>
        <v>8817929.1114217676</v>
      </c>
      <c r="X120" s="238">
        <f t="shared" si="27"/>
        <v>8913.105839020438</v>
      </c>
      <c r="Y120" s="236">
        <v>288163</v>
      </c>
      <c r="Z120" s="236"/>
      <c r="AA120" s="236"/>
      <c r="AB120" s="236"/>
      <c r="AC120" s="238"/>
      <c r="AD120" s="238"/>
      <c r="AE120" s="238"/>
      <c r="AF120" s="238"/>
    </row>
    <row r="121" spans="1:32" x14ac:dyDescent="0.25">
      <c r="A121" s="244">
        <f t="shared" si="43"/>
        <v>2014</v>
      </c>
      <c r="B121" s="243" t="s">
        <v>313</v>
      </c>
      <c r="C121" s="223">
        <f t="shared" si="40"/>
        <v>0</v>
      </c>
      <c r="D121" s="242">
        <f t="shared" si="40"/>
        <v>0</v>
      </c>
      <c r="E121" s="223">
        <f t="shared" si="40"/>
        <v>0</v>
      </c>
      <c r="F121" s="223">
        <f t="shared" si="40"/>
        <v>1910481.5624263349</v>
      </c>
      <c r="G121" s="223">
        <f t="shared" si="40"/>
        <v>2571298.1037781877</v>
      </c>
      <c r="H121" s="223">
        <f t="shared" si="40"/>
        <v>3254362.3445941675</v>
      </c>
      <c r="I121" s="223">
        <f t="shared" si="42"/>
        <v>1352233.8757788462</v>
      </c>
      <c r="J121" s="262"/>
      <c r="K121" s="262"/>
      <c r="L121" s="262"/>
      <c r="M121" s="262"/>
      <c r="N121" s="262"/>
      <c r="O121" s="262"/>
      <c r="P121" s="262"/>
      <c r="Q121" s="262"/>
      <c r="R121" s="262"/>
      <c r="S121" s="262"/>
      <c r="T121" s="258"/>
      <c r="U121" s="239">
        <f t="shared" si="41"/>
        <v>9088375.8865775354</v>
      </c>
      <c r="V121" s="239">
        <f>H31-H19+I19</f>
        <v>3354918.3955291035</v>
      </c>
      <c r="W121" s="239">
        <f t="shared" ref="W121:W184" si="44">V121+W109</f>
        <v>9088375.8865775354</v>
      </c>
      <c r="X121" s="238">
        <f t="shared" ref="X121:X184" si="45">AVERAGE(W116:W127)/1000</f>
        <v>9202.7379770746902</v>
      </c>
      <c r="Y121" s="236">
        <v>288360</v>
      </c>
      <c r="Z121" s="236"/>
      <c r="AA121" s="236"/>
      <c r="AB121" s="236"/>
      <c r="AC121" s="238"/>
      <c r="AD121" s="238"/>
      <c r="AE121" s="238"/>
      <c r="AF121" s="238"/>
    </row>
    <row r="122" spans="1:32" x14ac:dyDescent="0.25">
      <c r="A122" s="244">
        <f t="shared" si="43"/>
        <v>2014</v>
      </c>
      <c r="B122" s="243" t="s">
        <v>312</v>
      </c>
      <c r="C122" s="223">
        <f t="shared" si="40"/>
        <v>0</v>
      </c>
      <c r="D122" s="242">
        <f t="shared" si="40"/>
        <v>0</v>
      </c>
      <c r="E122" s="223">
        <f t="shared" si="40"/>
        <v>0</v>
      </c>
      <c r="F122" s="223">
        <f t="shared" si="40"/>
        <v>1910481.5624263349</v>
      </c>
      <c r="G122" s="223">
        <f t="shared" si="40"/>
        <v>2571298.1037781877</v>
      </c>
      <c r="H122" s="223">
        <f t="shared" si="40"/>
        <v>3254362.3445941675</v>
      </c>
      <c r="I122" s="223">
        <f t="shared" si="42"/>
        <v>1622680.6509346156</v>
      </c>
      <c r="J122" s="262"/>
      <c r="K122" s="262"/>
      <c r="L122" s="262"/>
      <c r="M122" s="262"/>
      <c r="N122" s="262"/>
      <c r="O122" s="262"/>
      <c r="P122" s="262"/>
      <c r="Q122" s="262"/>
      <c r="R122" s="262"/>
      <c r="S122" s="262"/>
      <c r="T122" s="258"/>
      <c r="U122" s="239">
        <f t="shared" si="41"/>
        <v>9358822.6617333051</v>
      </c>
      <c r="V122" s="239">
        <f>H32-H20+I20</f>
        <v>3375029.6057160906</v>
      </c>
      <c r="W122" s="239">
        <f t="shared" si="44"/>
        <v>9358822.6617333069</v>
      </c>
      <c r="X122" s="238">
        <f t="shared" si="45"/>
        <v>9494.0460493111914</v>
      </c>
      <c r="Y122" s="236">
        <v>288837</v>
      </c>
      <c r="Z122" s="236"/>
      <c r="AA122" s="236"/>
      <c r="AB122" s="236"/>
      <c r="AC122" s="238"/>
      <c r="AD122" s="238"/>
      <c r="AE122" s="238"/>
      <c r="AF122" s="238"/>
    </row>
    <row r="123" spans="1:32" x14ac:dyDescent="0.25">
      <c r="A123" s="244">
        <f t="shared" si="43"/>
        <v>2014</v>
      </c>
      <c r="B123" s="243" t="s">
        <v>311</v>
      </c>
      <c r="C123" s="223">
        <f t="shared" ref="C123:I138" si="46">C122</f>
        <v>0</v>
      </c>
      <c r="D123" s="242">
        <f t="shared" si="46"/>
        <v>0</v>
      </c>
      <c r="E123" s="223">
        <f t="shared" si="46"/>
        <v>0</v>
      </c>
      <c r="F123" s="223">
        <f t="shared" si="46"/>
        <v>1910481.5624263349</v>
      </c>
      <c r="G123" s="223">
        <f t="shared" si="46"/>
        <v>2571298.1037781877</v>
      </c>
      <c r="H123" s="223">
        <f t="shared" si="46"/>
        <v>3254362.3445941675</v>
      </c>
      <c r="I123" s="223">
        <f t="shared" si="42"/>
        <v>1893127.4260903848</v>
      </c>
      <c r="J123" s="262"/>
      <c r="K123" s="262"/>
      <c r="L123" s="262"/>
      <c r="M123" s="262"/>
      <c r="N123" s="262"/>
      <c r="O123" s="262"/>
      <c r="P123" s="262"/>
      <c r="Q123" s="262"/>
      <c r="R123" s="262"/>
      <c r="S123" s="262"/>
      <c r="T123" s="258"/>
      <c r="U123" s="239">
        <f t="shared" si="41"/>
        <v>9629269.4368890747</v>
      </c>
      <c r="V123" s="239">
        <f>H33-H21+I21</f>
        <v>3395140.8159030774</v>
      </c>
      <c r="W123" s="239">
        <f t="shared" si="44"/>
        <v>9629269.4368890747</v>
      </c>
      <c r="X123" s="238">
        <f t="shared" si="45"/>
        <v>9795.6688276720888</v>
      </c>
      <c r="Y123" s="236">
        <v>289221</v>
      </c>
      <c r="Z123" s="236"/>
      <c r="AA123" s="236"/>
      <c r="AB123" s="236"/>
      <c r="AC123" s="238"/>
      <c r="AD123" s="238"/>
      <c r="AE123" s="238"/>
      <c r="AF123" s="238"/>
    </row>
    <row r="124" spans="1:32" x14ac:dyDescent="0.25">
      <c r="A124" s="244">
        <f t="shared" si="43"/>
        <v>2014</v>
      </c>
      <c r="B124" s="243" t="s">
        <v>310</v>
      </c>
      <c r="C124" s="223">
        <f t="shared" si="46"/>
        <v>0</v>
      </c>
      <c r="D124" s="242">
        <f t="shared" si="46"/>
        <v>0</v>
      </c>
      <c r="E124" s="223">
        <f t="shared" si="46"/>
        <v>0</v>
      </c>
      <c r="F124" s="223">
        <f t="shared" si="46"/>
        <v>1910481.5624263349</v>
      </c>
      <c r="G124" s="223">
        <f t="shared" si="46"/>
        <v>2571298.1037781877</v>
      </c>
      <c r="H124" s="223">
        <f t="shared" si="46"/>
        <v>3254362.3445941675</v>
      </c>
      <c r="I124" s="223">
        <f t="shared" si="42"/>
        <v>2163574.201246154</v>
      </c>
      <c r="J124" s="262"/>
      <c r="K124" s="262"/>
      <c r="L124" s="262"/>
      <c r="M124" s="262"/>
      <c r="N124" s="262"/>
      <c r="O124" s="262"/>
      <c r="P124" s="262"/>
      <c r="Q124" s="262"/>
      <c r="R124" s="262"/>
      <c r="S124" s="262"/>
      <c r="T124" s="258"/>
      <c r="U124" s="239">
        <f t="shared" si="41"/>
        <v>9899716.2120448444</v>
      </c>
      <c r="V124" s="239">
        <f>H34-H22+I22</f>
        <v>3415252.0260900646</v>
      </c>
      <c r="W124" s="239">
        <f t="shared" si="44"/>
        <v>9899716.2120448444</v>
      </c>
      <c r="X124" s="238">
        <f t="shared" si="45"/>
        <v>10105.93037797513</v>
      </c>
      <c r="Y124" s="236">
        <v>289602</v>
      </c>
      <c r="Z124" s="236"/>
      <c r="AA124" s="236"/>
      <c r="AB124" s="236"/>
      <c r="AC124" s="238"/>
      <c r="AD124" s="238"/>
      <c r="AE124" s="238"/>
      <c r="AF124" s="238"/>
    </row>
    <row r="125" spans="1:32" x14ac:dyDescent="0.25">
      <c r="A125" s="244">
        <f t="shared" si="43"/>
        <v>2014</v>
      </c>
      <c r="B125" s="243" t="s">
        <v>309</v>
      </c>
      <c r="C125" s="223">
        <f t="shared" si="46"/>
        <v>0</v>
      </c>
      <c r="D125" s="242">
        <f t="shared" si="46"/>
        <v>0</v>
      </c>
      <c r="E125" s="223">
        <f t="shared" si="46"/>
        <v>0</v>
      </c>
      <c r="F125" s="223">
        <f t="shared" si="46"/>
        <v>1910481.5624263349</v>
      </c>
      <c r="G125" s="223">
        <f t="shared" si="46"/>
        <v>2571298.1037781877</v>
      </c>
      <c r="H125" s="223">
        <f t="shared" si="46"/>
        <v>3254362.3445941675</v>
      </c>
      <c r="I125" s="223">
        <f t="shared" si="42"/>
        <v>2434020.9764019232</v>
      </c>
      <c r="J125" s="262"/>
      <c r="K125" s="262"/>
      <c r="L125" s="262"/>
      <c r="M125" s="262"/>
      <c r="N125" s="262"/>
      <c r="O125" s="262"/>
      <c r="P125" s="262"/>
      <c r="Q125" s="262"/>
      <c r="R125" s="262"/>
      <c r="S125" s="262"/>
      <c r="T125" s="258"/>
      <c r="U125" s="239">
        <f t="shared" si="41"/>
        <v>10170162.987200614</v>
      </c>
      <c r="V125" s="239">
        <f>H35-H23+I23</f>
        <v>3435363.2362770517</v>
      </c>
      <c r="W125" s="239">
        <f t="shared" si="44"/>
        <v>10170162.987200612</v>
      </c>
      <c r="X125" s="238">
        <f t="shared" si="45"/>
        <v>10424.830700220324</v>
      </c>
      <c r="Y125" s="236">
        <v>290215</v>
      </c>
      <c r="Z125" s="236"/>
      <c r="AA125" s="236"/>
      <c r="AB125" s="236"/>
      <c r="AC125" s="238"/>
      <c r="AD125" s="238"/>
      <c r="AE125" s="238"/>
      <c r="AF125" s="238"/>
    </row>
    <row r="126" spans="1:32" x14ac:dyDescent="0.25">
      <c r="A126" s="244">
        <f t="shared" si="43"/>
        <v>2014</v>
      </c>
      <c r="B126" s="243" t="s">
        <v>308</v>
      </c>
      <c r="C126" s="223">
        <f t="shared" si="46"/>
        <v>0</v>
      </c>
      <c r="D126" s="242">
        <f t="shared" si="46"/>
        <v>0</v>
      </c>
      <c r="E126" s="223">
        <f t="shared" si="46"/>
        <v>0</v>
      </c>
      <c r="F126" s="223">
        <f t="shared" si="46"/>
        <v>1910481.5624263349</v>
      </c>
      <c r="G126" s="223">
        <f t="shared" si="46"/>
        <v>2571298.1037781877</v>
      </c>
      <c r="H126" s="223">
        <f t="shared" si="46"/>
        <v>3254362.3445941675</v>
      </c>
      <c r="I126" s="223">
        <f t="shared" si="42"/>
        <v>2704467.7515576924</v>
      </c>
      <c r="J126" s="262"/>
      <c r="K126" s="262"/>
      <c r="L126" s="262"/>
      <c r="M126" s="262"/>
      <c r="N126" s="262"/>
      <c r="O126" s="262"/>
      <c r="P126" s="262"/>
      <c r="Q126" s="262"/>
      <c r="R126" s="262"/>
      <c r="S126" s="262"/>
      <c r="T126" s="258"/>
      <c r="U126" s="239">
        <f t="shared" si="41"/>
        <v>10440609.762356382</v>
      </c>
      <c r="V126" s="239">
        <f>H36-H24+I24</f>
        <v>3455474.4464640389</v>
      </c>
      <c r="W126" s="239">
        <f t="shared" si="44"/>
        <v>10440609.762356382</v>
      </c>
      <c r="X126" s="238">
        <f t="shared" si="45"/>
        <v>10752.369794407663</v>
      </c>
      <c r="Y126" s="236">
        <v>290894</v>
      </c>
      <c r="Z126" s="236"/>
      <c r="AA126" s="236"/>
      <c r="AB126" s="236"/>
      <c r="AC126" s="238"/>
      <c r="AD126" s="238"/>
      <c r="AE126" s="238"/>
      <c r="AF126" s="238"/>
    </row>
    <row r="127" spans="1:32" x14ac:dyDescent="0.25">
      <c r="A127" s="244">
        <f t="shared" si="43"/>
        <v>2014</v>
      </c>
      <c r="B127" s="243" t="s">
        <v>307</v>
      </c>
      <c r="C127" s="223">
        <f t="shared" si="46"/>
        <v>0</v>
      </c>
      <c r="D127" s="242">
        <f t="shared" si="46"/>
        <v>0</v>
      </c>
      <c r="E127" s="223">
        <f t="shared" si="46"/>
        <v>0</v>
      </c>
      <c r="F127" s="223">
        <f t="shared" si="46"/>
        <v>1910481.5624263349</v>
      </c>
      <c r="G127" s="223">
        <f t="shared" si="46"/>
        <v>2571298.1037781877</v>
      </c>
      <c r="H127" s="223">
        <f t="shared" si="46"/>
        <v>3254362.3445941675</v>
      </c>
      <c r="I127" s="223">
        <f t="shared" si="42"/>
        <v>2974914.5267134616</v>
      </c>
      <c r="J127" s="262"/>
      <c r="K127" s="262"/>
      <c r="L127" s="262"/>
      <c r="M127" s="262"/>
      <c r="N127" s="262"/>
      <c r="O127" s="262"/>
      <c r="P127" s="262"/>
      <c r="Q127" s="262"/>
      <c r="R127" s="262"/>
      <c r="S127" s="262"/>
      <c r="T127" s="258"/>
      <c r="U127" s="239">
        <f t="shared" si="41"/>
        <v>10711056.537512152</v>
      </c>
      <c r="V127" s="239">
        <f>H37-H25+I25</f>
        <v>3475585.6566510256</v>
      </c>
      <c r="W127" s="239">
        <f t="shared" si="44"/>
        <v>10711056.537512152</v>
      </c>
      <c r="X127" s="238">
        <f t="shared" si="45"/>
        <v>11088.547660537151</v>
      </c>
      <c r="Y127" s="236">
        <v>291424</v>
      </c>
      <c r="Z127" s="236"/>
      <c r="AA127" s="236"/>
      <c r="AB127" s="236"/>
      <c r="AC127" s="238"/>
      <c r="AD127" s="238"/>
      <c r="AE127" s="238"/>
      <c r="AF127" s="238"/>
    </row>
    <row r="128" spans="1:32" x14ac:dyDescent="0.25">
      <c r="A128" s="235">
        <f t="shared" si="43"/>
        <v>2014</v>
      </c>
      <c r="B128" s="234" t="s">
        <v>306</v>
      </c>
      <c r="C128" s="178">
        <f t="shared" si="46"/>
        <v>0</v>
      </c>
      <c r="D128" s="177">
        <f t="shared" si="46"/>
        <v>0</v>
      </c>
      <c r="E128" s="178">
        <f t="shared" si="46"/>
        <v>0</v>
      </c>
      <c r="F128" s="178">
        <f t="shared" si="46"/>
        <v>1910481.5624263349</v>
      </c>
      <c r="G128" s="178">
        <f t="shared" si="46"/>
        <v>2571298.1037781877</v>
      </c>
      <c r="H128" s="178">
        <f t="shared" si="46"/>
        <v>3254362.3445941675</v>
      </c>
      <c r="I128" s="178">
        <f t="shared" si="42"/>
        <v>3245361.3018692313</v>
      </c>
      <c r="J128" s="261"/>
      <c r="K128" s="261"/>
      <c r="L128" s="261"/>
      <c r="M128" s="261"/>
      <c r="N128" s="261"/>
      <c r="O128" s="261"/>
      <c r="P128" s="261"/>
      <c r="Q128" s="261"/>
      <c r="R128" s="261"/>
      <c r="S128" s="261"/>
      <c r="T128" s="257"/>
      <c r="U128" s="231">
        <f t="shared" si="41"/>
        <v>10981503.312667921</v>
      </c>
      <c r="V128" s="231">
        <f>H38-H26+I26</f>
        <v>3495696.8668380133</v>
      </c>
      <c r="W128" s="231">
        <f t="shared" si="44"/>
        <v>10981503.312667921</v>
      </c>
      <c r="X128" s="232">
        <f t="shared" si="45"/>
        <v>11433.364298608787</v>
      </c>
      <c r="Y128" s="230">
        <v>291816</v>
      </c>
      <c r="Z128" s="230"/>
      <c r="AA128" s="230"/>
      <c r="AB128" s="230"/>
      <c r="AC128" s="232"/>
      <c r="AD128" s="232"/>
      <c r="AE128" s="232"/>
      <c r="AF128" s="232"/>
    </row>
    <row r="129" spans="1:32" x14ac:dyDescent="0.25">
      <c r="A129" s="256">
        <f>A128+1</f>
        <v>2015</v>
      </c>
      <c r="B129" s="255" t="s">
        <v>317</v>
      </c>
      <c r="C129" s="252">
        <f t="shared" si="46"/>
        <v>0</v>
      </c>
      <c r="D129" s="254">
        <f t="shared" si="46"/>
        <v>0</v>
      </c>
      <c r="E129" s="252">
        <f t="shared" si="46"/>
        <v>0</v>
      </c>
      <c r="F129" s="252">
        <f t="shared" si="46"/>
        <v>1910481.5624263349</v>
      </c>
      <c r="G129" s="252">
        <f t="shared" si="46"/>
        <v>2571298.1037781877</v>
      </c>
      <c r="H129" s="252">
        <f t="shared" si="46"/>
        <v>3254362.3445941675</v>
      </c>
      <c r="I129" s="252">
        <f t="shared" si="42"/>
        <v>3515808.0770250005</v>
      </c>
      <c r="J129" s="252">
        <f t="shared" ref="J129:J141" si="47">+J15</f>
        <v>374112.03846153844</v>
      </c>
      <c r="K129" s="263"/>
      <c r="L129" s="263"/>
      <c r="M129" s="263"/>
      <c r="N129" s="263"/>
      <c r="O129" s="263"/>
      <c r="P129" s="263"/>
      <c r="Q129" s="263"/>
      <c r="R129" s="263"/>
      <c r="S129" s="263"/>
      <c r="T129" s="260"/>
      <c r="U129" s="249">
        <f t="shared" si="41"/>
        <v>11626062.126285229</v>
      </c>
      <c r="V129" s="249">
        <f>I27-I15+J15</f>
        <v>3619473.3403307698</v>
      </c>
      <c r="W129" s="249">
        <f t="shared" si="44"/>
        <v>11626062.126285229</v>
      </c>
      <c r="X129" s="248">
        <f t="shared" si="45"/>
        <v>11786.819708622568</v>
      </c>
      <c r="Y129" s="246">
        <v>292128</v>
      </c>
      <c r="Z129" s="246"/>
      <c r="AA129" s="246"/>
      <c r="AB129" s="246"/>
      <c r="AC129" s="248"/>
      <c r="AD129" s="248"/>
      <c r="AE129" s="248"/>
      <c r="AF129" s="248"/>
    </row>
    <row r="130" spans="1:32" x14ac:dyDescent="0.25">
      <c r="A130" s="244">
        <f>A129</f>
        <v>2015</v>
      </c>
      <c r="B130" s="243" t="s">
        <v>316</v>
      </c>
      <c r="C130" s="223">
        <f t="shared" si="46"/>
        <v>0</v>
      </c>
      <c r="D130" s="242">
        <f t="shared" si="46"/>
        <v>0</v>
      </c>
      <c r="E130" s="223">
        <f t="shared" si="46"/>
        <v>0</v>
      </c>
      <c r="F130" s="223">
        <f t="shared" si="46"/>
        <v>1910481.5624263349</v>
      </c>
      <c r="G130" s="223">
        <f t="shared" si="46"/>
        <v>2571298.1037781877</v>
      </c>
      <c r="H130" s="223">
        <f t="shared" si="46"/>
        <v>3254362.3445941675</v>
      </c>
      <c r="I130" s="223">
        <f>I129</f>
        <v>3515808.0770250005</v>
      </c>
      <c r="J130" s="223">
        <f t="shared" si="47"/>
        <v>748224.07692307688</v>
      </c>
      <c r="K130" s="262"/>
      <c r="L130" s="262"/>
      <c r="M130" s="262"/>
      <c r="N130" s="262"/>
      <c r="O130" s="262"/>
      <c r="P130" s="262"/>
      <c r="Q130" s="262"/>
      <c r="R130" s="262"/>
      <c r="S130" s="262"/>
      <c r="T130" s="258"/>
      <c r="U130" s="239">
        <f t="shared" si="41"/>
        <v>12000174.164746767</v>
      </c>
      <c r="V130" s="239">
        <f>I28-I16+J16</f>
        <v>3723138.6036365391</v>
      </c>
      <c r="W130" s="239">
        <f t="shared" si="44"/>
        <v>12000174.164746767</v>
      </c>
      <c r="X130" s="238">
        <f t="shared" si="45"/>
        <v>12148.913890578498</v>
      </c>
      <c r="Y130" s="236">
        <v>292466</v>
      </c>
      <c r="Z130" s="236"/>
      <c r="AA130" s="236"/>
      <c r="AB130" s="236"/>
      <c r="AC130" s="238"/>
      <c r="AD130" s="238"/>
      <c r="AE130" s="238"/>
      <c r="AF130" s="238"/>
    </row>
    <row r="131" spans="1:32" x14ac:dyDescent="0.25">
      <c r="A131" s="244">
        <f t="shared" ref="A131:A140" si="48">A130</f>
        <v>2015</v>
      </c>
      <c r="B131" s="243" t="s">
        <v>315</v>
      </c>
      <c r="C131" s="223">
        <f t="shared" si="46"/>
        <v>0</v>
      </c>
      <c r="D131" s="242">
        <f t="shared" si="46"/>
        <v>0</v>
      </c>
      <c r="E131" s="223">
        <f t="shared" si="46"/>
        <v>0</v>
      </c>
      <c r="F131" s="223">
        <f t="shared" si="46"/>
        <v>1910481.5624263349</v>
      </c>
      <c r="G131" s="223">
        <f t="shared" si="46"/>
        <v>2571298.1037781877</v>
      </c>
      <c r="H131" s="223">
        <f t="shared" si="46"/>
        <v>3254362.3445941675</v>
      </c>
      <c r="I131" s="223">
        <f t="shared" si="46"/>
        <v>3515808.0770250005</v>
      </c>
      <c r="J131" s="223">
        <f t="shared" si="47"/>
        <v>1122336.1153846153</v>
      </c>
      <c r="K131" s="262"/>
      <c r="L131" s="262"/>
      <c r="M131" s="262"/>
      <c r="N131" s="262"/>
      <c r="O131" s="262"/>
      <c r="P131" s="262"/>
      <c r="Q131" s="262"/>
      <c r="R131" s="262"/>
      <c r="S131" s="262"/>
      <c r="T131" s="258"/>
      <c r="U131" s="239">
        <f t="shared" si="41"/>
        <v>12374286.203208307</v>
      </c>
      <c r="V131" s="239">
        <f>I29-I17+J17</f>
        <v>3826803.8669423079</v>
      </c>
      <c r="W131" s="239">
        <f t="shared" si="44"/>
        <v>12374286.203208305</v>
      </c>
      <c r="X131" s="238">
        <f t="shared" si="45"/>
        <v>12519.646844476574</v>
      </c>
      <c r="Y131" s="236">
        <v>292691</v>
      </c>
      <c r="Z131" s="236"/>
      <c r="AA131" s="236"/>
      <c r="AB131" s="236"/>
      <c r="AC131" s="238"/>
      <c r="AD131" s="238"/>
      <c r="AE131" s="238"/>
      <c r="AF131" s="238"/>
    </row>
    <row r="132" spans="1:32" x14ac:dyDescent="0.25">
      <c r="A132" s="244">
        <f t="shared" si="48"/>
        <v>2015</v>
      </c>
      <c r="B132" s="243" t="s">
        <v>314</v>
      </c>
      <c r="C132" s="223">
        <f t="shared" si="46"/>
        <v>0</v>
      </c>
      <c r="D132" s="242">
        <f t="shared" si="46"/>
        <v>0</v>
      </c>
      <c r="E132" s="223">
        <f t="shared" si="46"/>
        <v>0</v>
      </c>
      <c r="F132" s="223">
        <f t="shared" si="46"/>
        <v>1910481.5624263349</v>
      </c>
      <c r="G132" s="223">
        <f t="shared" si="46"/>
        <v>2571298.1037781877</v>
      </c>
      <c r="H132" s="223">
        <f t="shared" si="46"/>
        <v>3254362.3445941675</v>
      </c>
      <c r="I132" s="223">
        <f t="shared" si="46"/>
        <v>3515808.0770250005</v>
      </c>
      <c r="J132" s="223">
        <f t="shared" si="47"/>
        <v>1496448.1538461538</v>
      </c>
      <c r="K132" s="262"/>
      <c r="L132" s="262"/>
      <c r="M132" s="262"/>
      <c r="N132" s="262"/>
      <c r="O132" s="262"/>
      <c r="P132" s="262"/>
      <c r="Q132" s="262"/>
      <c r="R132" s="262"/>
      <c r="S132" s="262"/>
      <c r="T132" s="258"/>
      <c r="U132" s="239">
        <f t="shared" si="41"/>
        <v>12748398.241669845</v>
      </c>
      <c r="V132" s="239">
        <f>I30-I18+J18</f>
        <v>3930469.1302480772</v>
      </c>
      <c r="W132" s="239">
        <f t="shared" si="44"/>
        <v>12748398.241669845</v>
      </c>
      <c r="X132" s="238">
        <f t="shared" si="45"/>
        <v>12899.018570316799</v>
      </c>
      <c r="Y132" s="236">
        <v>292962</v>
      </c>
      <c r="Z132" s="236"/>
      <c r="AA132" s="236"/>
      <c r="AB132" s="236"/>
      <c r="AC132" s="238"/>
      <c r="AD132" s="238"/>
      <c r="AE132" s="238"/>
      <c r="AF132" s="238"/>
    </row>
    <row r="133" spans="1:32" x14ac:dyDescent="0.25">
      <c r="A133" s="244">
        <f t="shared" si="48"/>
        <v>2015</v>
      </c>
      <c r="B133" s="243" t="s">
        <v>313</v>
      </c>
      <c r="C133" s="223">
        <f t="shared" si="46"/>
        <v>0</v>
      </c>
      <c r="D133" s="242">
        <f t="shared" si="46"/>
        <v>0</v>
      </c>
      <c r="E133" s="223">
        <f t="shared" si="46"/>
        <v>0</v>
      </c>
      <c r="F133" s="223">
        <f t="shared" si="46"/>
        <v>1910481.5624263349</v>
      </c>
      <c r="G133" s="223">
        <f t="shared" si="46"/>
        <v>2571298.1037781877</v>
      </c>
      <c r="H133" s="223">
        <f t="shared" si="46"/>
        <v>3254362.3445941675</v>
      </c>
      <c r="I133" s="223">
        <f t="shared" si="46"/>
        <v>3515808.0770250005</v>
      </c>
      <c r="J133" s="223">
        <f t="shared" si="47"/>
        <v>1870560.1923076923</v>
      </c>
      <c r="K133" s="262"/>
      <c r="L133" s="262"/>
      <c r="M133" s="262"/>
      <c r="N133" s="262"/>
      <c r="O133" s="262"/>
      <c r="P133" s="262"/>
      <c r="Q133" s="262"/>
      <c r="R133" s="262"/>
      <c r="S133" s="262"/>
      <c r="T133" s="258"/>
      <c r="U133" s="239">
        <f t="shared" si="41"/>
        <v>13122510.280131383</v>
      </c>
      <c r="V133" s="239">
        <f>I31-I19+J19</f>
        <v>4034134.3935538465</v>
      </c>
      <c r="W133" s="239">
        <f t="shared" si="44"/>
        <v>13122510.280131381</v>
      </c>
      <c r="X133" s="238">
        <f t="shared" si="45"/>
        <v>13287.029068099171</v>
      </c>
      <c r="Y133" s="236">
        <v>293260</v>
      </c>
      <c r="Z133" s="236"/>
      <c r="AA133" s="236"/>
      <c r="AB133" s="236"/>
      <c r="AC133" s="238"/>
      <c r="AD133" s="238"/>
      <c r="AE133" s="238"/>
      <c r="AF133" s="238"/>
    </row>
    <row r="134" spans="1:32" x14ac:dyDescent="0.25">
      <c r="A134" s="244">
        <f t="shared" si="48"/>
        <v>2015</v>
      </c>
      <c r="B134" s="243" t="s">
        <v>312</v>
      </c>
      <c r="C134" s="223">
        <f t="shared" si="46"/>
        <v>0</v>
      </c>
      <c r="D134" s="242">
        <f t="shared" si="46"/>
        <v>0</v>
      </c>
      <c r="E134" s="223">
        <f t="shared" si="46"/>
        <v>0</v>
      </c>
      <c r="F134" s="223">
        <f t="shared" si="46"/>
        <v>1910481.5624263349</v>
      </c>
      <c r="G134" s="223">
        <f t="shared" si="46"/>
        <v>2571298.1037781877</v>
      </c>
      <c r="H134" s="223">
        <f t="shared" si="46"/>
        <v>3254362.3445941675</v>
      </c>
      <c r="I134" s="223">
        <f t="shared" si="46"/>
        <v>3515808.0770250005</v>
      </c>
      <c r="J134" s="223">
        <f t="shared" si="47"/>
        <v>2244672.2307692305</v>
      </c>
      <c r="K134" s="262"/>
      <c r="L134" s="262"/>
      <c r="M134" s="262"/>
      <c r="N134" s="262"/>
      <c r="O134" s="262"/>
      <c r="P134" s="262"/>
      <c r="Q134" s="262"/>
      <c r="R134" s="262"/>
      <c r="S134" s="262"/>
      <c r="T134" s="258"/>
      <c r="U134" s="239">
        <f t="shared" si="41"/>
        <v>13496622.318592921</v>
      </c>
      <c r="V134" s="239">
        <f>I32-I20+J20</f>
        <v>4137799.6568596154</v>
      </c>
      <c r="W134" s="239">
        <f t="shared" si="44"/>
        <v>13496622.318592923</v>
      </c>
      <c r="X134" s="238">
        <f t="shared" si="45"/>
        <v>13683.678337823689</v>
      </c>
      <c r="Y134" s="236">
        <v>293542</v>
      </c>
      <c r="Z134" s="236"/>
      <c r="AA134" s="236"/>
      <c r="AB134" s="236"/>
      <c r="AC134" s="238"/>
      <c r="AD134" s="238"/>
      <c r="AE134" s="238"/>
      <c r="AF134" s="238"/>
    </row>
    <row r="135" spans="1:32" x14ac:dyDescent="0.25">
      <c r="A135" s="244">
        <f t="shared" si="48"/>
        <v>2015</v>
      </c>
      <c r="B135" s="243" t="s">
        <v>311</v>
      </c>
      <c r="C135" s="223">
        <f t="shared" si="46"/>
        <v>0</v>
      </c>
      <c r="D135" s="242">
        <f t="shared" si="46"/>
        <v>0</v>
      </c>
      <c r="E135" s="223">
        <f t="shared" si="46"/>
        <v>0</v>
      </c>
      <c r="F135" s="223">
        <f t="shared" si="46"/>
        <v>1910481.5624263349</v>
      </c>
      <c r="G135" s="223">
        <f t="shared" si="46"/>
        <v>2571298.1037781877</v>
      </c>
      <c r="H135" s="223">
        <f t="shared" si="46"/>
        <v>3254362.3445941675</v>
      </c>
      <c r="I135" s="223">
        <f t="shared" si="46"/>
        <v>3515808.0770250005</v>
      </c>
      <c r="J135" s="223">
        <f t="shared" si="47"/>
        <v>2618784.269230769</v>
      </c>
      <c r="K135" s="262"/>
      <c r="L135" s="262"/>
      <c r="M135" s="262"/>
      <c r="N135" s="262"/>
      <c r="O135" s="262"/>
      <c r="P135" s="262"/>
      <c r="Q135" s="262"/>
      <c r="R135" s="262"/>
      <c r="S135" s="262"/>
      <c r="T135" s="258"/>
      <c r="U135" s="239">
        <f t="shared" si="41"/>
        <v>13870734.357054461</v>
      </c>
      <c r="V135" s="239">
        <f>I33-I21+J21</f>
        <v>4241464.9201653842</v>
      </c>
      <c r="W135" s="239">
        <f t="shared" si="44"/>
        <v>13870734.357054459</v>
      </c>
      <c r="X135" s="238">
        <f t="shared" si="45"/>
        <v>14087.189541883519</v>
      </c>
      <c r="Y135" s="236">
        <v>293915</v>
      </c>
      <c r="Z135" s="236"/>
      <c r="AA135" s="236"/>
      <c r="AB135" s="236"/>
      <c r="AC135" s="238"/>
      <c r="AD135" s="238"/>
      <c r="AE135" s="238"/>
      <c r="AF135" s="238"/>
    </row>
    <row r="136" spans="1:32" x14ac:dyDescent="0.25">
      <c r="A136" s="244">
        <f t="shared" si="48"/>
        <v>2015</v>
      </c>
      <c r="B136" s="243" t="s">
        <v>310</v>
      </c>
      <c r="C136" s="223">
        <f t="shared" si="46"/>
        <v>0</v>
      </c>
      <c r="D136" s="242">
        <f t="shared" si="46"/>
        <v>0</v>
      </c>
      <c r="E136" s="223">
        <f t="shared" si="46"/>
        <v>0</v>
      </c>
      <c r="F136" s="223">
        <f t="shared" si="46"/>
        <v>1910481.5624263349</v>
      </c>
      <c r="G136" s="223">
        <f t="shared" si="46"/>
        <v>2571298.1037781877</v>
      </c>
      <c r="H136" s="223">
        <f t="shared" si="46"/>
        <v>3254362.3445941675</v>
      </c>
      <c r="I136" s="223">
        <f t="shared" si="46"/>
        <v>3515808.0770250005</v>
      </c>
      <c r="J136" s="223">
        <f t="shared" si="47"/>
        <v>2992896.3076923075</v>
      </c>
      <c r="K136" s="262"/>
      <c r="L136" s="262"/>
      <c r="M136" s="262"/>
      <c r="N136" s="262"/>
      <c r="O136" s="262"/>
      <c r="P136" s="262"/>
      <c r="Q136" s="262"/>
      <c r="R136" s="262"/>
      <c r="S136" s="262"/>
      <c r="T136" s="258"/>
      <c r="U136" s="239">
        <f t="shared" si="41"/>
        <v>14244846.395515999</v>
      </c>
      <c r="V136" s="239">
        <f>I34-I22+J22</f>
        <v>4345130.1834711544</v>
      </c>
      <c r="W136" s="239">
        <f t="shared" si="44"/>
        <v>14244846.395515999</v>
      </c>
      <c r="X136" s="238">
        <f t="shared" si="45"/>
        <v>14488.92390833651</v>
      </c>
      <c r="Y136" s="236">
        <v>294247</v>
      </c>
      <c r="Z136" s="236"/>
      <c r="AA136" s="236"/>
      <c r="AB136" s="236"/>
      <c r="AC136" s="238"/>
      <c r="AD136" s="238"/>
      <c r="AE136" s="238"/>
      <c r="AF136" s="238"/>
    </row>
    <row r="137" spans="1:32" x14ac:dyDescent="0.25">
      <c r="A137" s="244">
        <f t="shared" si="48"/>
        <v>2015</v>
      </c>
      <c r="B137" s="243" t="s">
        <v>309</v>
      </c>
      <c r="C137" s="223">
        <f t="shared" si="46"/>
        <v>0</v>
      </c>
      <c r="D137" s="242">
        <f t="shared" si="46"/>
        <v>0</v>
      </c>
      <c r="E137" s="223">
        <f t="shared" si="46"/>
        <v>0</v>
      </c>
      <c r="F137" s="223">
        <f t="shared" si="46"/>
        <v>1910481.5624263349</v>
      </c>
      <c r="G137" s="223">
        <f t="shared" si="46"/>
        <v>2571298.1037781877</v>
      </c>
      <c r="H137" s="223">
        <f t="shared" si="46"/>
        <v>3254362.3445941675</v>
      </c>
      <c r="I137" s="223">
        <f t="shared" si="46"/>
        <v>3515808.0770250005</v>
      </c>
      <c r="J137" s="223">
        <f t="shared" si="47"/>
        <v>3367008.346153846</v>
      </c>
      <c r="K137" s="262"/>
      <c r="L137" s="262"/>
      <c r="M137" s="262"/>
      <c r="N137" s="262"/>
      <c r="O137" s="262"/>
      <c r="P137" s="262"/>
      <c r="Q137" s="262"/>
      <c r="R137" s="262"/>
      <c r="S137" s="262"/>
      <c r="T137" s="258"/>
      <c r="U137" s="239">
        <f t="shared" si="41"/>
        <v>14618958.433977537</v>
      </c>
      <c r="V137" s="239">
        <f>I35-I23+J23</f>
        <v>4448795.4467769228</v>
      </c>
      <c r="W137" s="239">
        <f t="shared" si="44"/>
        <v>14618958.433977535</v>
      </c>
      <c r="X137" s="238">
        <f t="shared" si="45"/>
        <v>14888.881437182665</v>
      </c>
      <c r="Y137" s="236">
        <v>294690</v>
      </c>
      <c r="Z137" s="236"/>
      <c r="AA137" s="236"/>
      <c r="AB137" s="236"/>
      <c r="AC137" s="238"/>
      <c r="AD137" s="238"/>
      <c r="AE137" s="238"/>
      <c r="AF137" s="238"/>
    </row>
    <row r="138" spans="1:32" x14ac:dyDescent="0.25">
      <c r="A138" s="244">
        <f t="shared" si="48"/>
        <v>2015</v>
      </c>
      <c r="B138" s="243" t="s">
        <v>308</v>
      </c>
      <c r="C138" s="223">
        <f t="shared" si="46"/>
        <v>0</v>
      </c>
      <c r="D138" s="242">
        <f t="shared" si="46"/>
        <v>0</v>
      </c>
      <c r="E138" s="223">
        <f t="shared" si="46"/>
        <v>0</v>
      </c>
      <c r="F138" s="223">
        <f t="shared" si="46"/>
        <v>1910481.5624263349</v>
      </c>
      <c r="G138" s="223">
        <f t="shared" si="46"/>
        <v>2571298.1037781877</v>
      </c>
      <c r="H138" s="223">
        <f t="shared" si="46"/>
        <v>3254362.3445941675</v>
      </c>
      <c r="I138" s="223">
        <f t="shared" si="46"/>
        <v>3515808.0770250005</v>
      </c>
      <c r="J138" s="223">
        <f t="shared" si="47"/>
        <v>3741120.3846153845</v>
      </c>
      <c r="K138" s="262"/>
      <c r="L138" s="262"/>
      <c r="M138" s="262"/>
      <c r="N138" s="262"/>
      <c r="O138" s="262"/>
      <c r="P138" s="262"/>
      <c r="Q138" s="262"/>
      <c r="R138" s="262"/>
      <c r="S138" s="262"/>
      <c r="T138" s="258"/>
      <c r="U138" s="239">
        <f t="shared" si="41"/>
        <v>14993070.472439075</v>
      </c>
      <c r="V138" s="239">
        <f>I36-I24+J24</f>
        <v>4552460.710082693</v>
      </c>
      <c r="W138" s="239">
        <f t="shared" si="44"/>
        <v>14993070.472439075</v>
      </c>
      <c r="X138" s="238">
        <f t="shared" si="45"/>
        <v>15287.062128421983</v>
      </c>
      <c r="Y138" s="236">
        <v>295076</v>
      </c>
      <c r="Z138" s="236"/>
      <c r="AA138" s="236"/>
      <c r="AB138" s="236"/>
      <c r="AC138" s="238"/>
      <c r="AD138" s="238"/>
      <c r="AE138" s="238"/>
      <c r="AF138" s="238"/>
    </row>
    <row r="139" spans="1:32" x14ac:dyDescent="0.25">
      <c r="A139" s="244">
        <f t="shared" si="48"/>
        <v>2015</v>
      </c>
      <c r="B139" s="243" t="s">
        <v>307</v>
      </c>
      <c r="C139" s="223">
        <f t="shared" ref="C139:J154" si="49">C138</f>
        <v>0</v>
      </c>
      <c r="D139" s="242">
        <f t="shared" si="49"/>
        <v>0</v>
      </c>
      <c r="E139" s="223">
        <f t="shared" si="49"/>
        <v>0</v>
      </c>
      <c r="F139" s="223">
        <f t="shared" si="49"/>
        <v>1910481.5624263349</v>
      </c>
      <c r="G139" s="223">
        <f t="shared" si="49"/>
        <v>2571298.1037781877</v>
      </c>
      <c r="H139" s="223">
        <f t="shared" si="49"/>
        <v>3254362.3445941675</v>
      </c>
      <c r="I139" s="223">
        <f t="shared" si="49"/>
        <v>3515808.0770250005</v>
      </c>
      <c r="J139" s="223">
        <f t="shared" si="47"/>
        <v>4115232.423076923</v>
      </c>
      <c r="K139" s="262"/>
      <c r="L139" s="262"/>
      <c r="M139" s="262"/>
      <c r="N139" s="262"/>
      <c r="O139" s="262"/>
      <c r="P139" s="262"/>
      <c r="Q139" s="262"/>
      <c r="R139" s="262"/>
      <c r="S139" s="262"/>
      <c r="T139" s="258"/>
      <c r="U139" s="239">
        <f t="shared" si="41"/>
        <v>15367182.510900613</v>
      </c>
      <c r="V139" s="239">
        <f>I37-I25+J25</f>
        <v>4656125.9733884614</v>
      </c>
      <c r="W139" s="239">
        <f t="shared" si="44"/>
        <v>15367182.510900613</v>
      </c>
      <c r="X139" s="238">
        <f t="shared" si="45"/>
        <v>15683.465982054462</v>
      </c>
      <c r="Y139" s="236">
        <v>295592</v>
      </c>
      <c r="Z139" s="236"/>
      <c r="AA139" s="236"/>
      <c r="AB139" s="236"/>
      <c r="AC139" s="238"/>
      <c r="AD139" s="238"/>
      <c r="AE139" s="238"/>
      <c r="AF139" s="238"/>
    </row>
    <row r="140" spans="1:32" x14ac:dyDescent="0.25">
      <c r="A140" s="235">
        <f t="shared" si="48"/>
        <v>2015</v>
      </c>
      <c r="B140" s="234" t="s">
        <v>306</v>
      </c>
      <c r="C140" s="178">
        <f t="shared" si="49"/>
        <v>0</v>
      </c>
      <c r="D140" s="177">
        <f t="shared" si="49"/>
        <v>0</v>
      </c>
      <c r="E140" s="178">
        <f t="shared" si="49"/>
        <v>0</v>
      </c>
      <c r="F140" s="178">
        <f t="shared" si="49"/>
        <v>1910481.5624263349</v>
      </c>
      <c r="G140" s="178">
        <f t="shared" si="49"/>
        <v>2571298.1037781877</v>
      </c>
      <c r="H140" s="178">
        <f t="shared" si="49"/>
        <v>3254362.3445941675</v>
      </c>
      <c r="I140" s="178">
        <f t="shared" si="49"/>
        <v>3515808.0770250005</v>
      </c>
      <c r="J140" s="178">
        <f t="shared" si="47"/>
        <v>4489344.461538461</v>
      </c>
      <c r="K140" s="261"/>
      <c r="L140" s="261"/>
      <c r="M140" s="261"/>
      <c r="N140" s="261"/>
      <c r="O140" s="261"/>
      <c r="P140" s="261"/>
      <c r="Q140" s="261"/>
      <c r="R140" s="261"/>
      <c r="S140" s="261"/>
      <c r="T140" s="257"/>
      <c r="U140" s="231">
        <f t="shared" si="41"/>
        <v>15741294.549362153</v>
      </c>
      <c r="V140" s="231">
        <f>I38-I26+J26</f>
        <v>4759791.2366942298</v>
      </c>
      <c r="W140" s="231">
        <f t="shared" si="44"/>
        <v>15741294.549362151</v>
      </c>
      <c r="X140" s="232">
        <f t="shared" si="45"/>
        <v>16078.092998080103</v>
      </c>
      <c r="Y140" s="230">
        <v>296036</v>
      </c>
      <c r="Z140" s="230"/>
      <c r="AA140" s="230"/>
      <c r="AB140" s="230"/>
      <c r="AC140" s="232"/>
      <c r="AD140" s="232"/>
      <c r="AE140" s="232"/>
      <c r="AF140" s="232"/>
    </row>
    <row r="141" spans="1:32" x14ac:dyDescent="0.25">
      <c r="A141" s="256">
        <f>A140+1</f>
        <v>2016</v>
      </c>
      <c r="B141" s="255" t="s">
        <v>317</v>
      </c>
      <c r="C141" s="252">
        <f t="shared" si="49"/>
        <v>0</v>
      </c>
      <c r="D141" s="254">
        <f t="shared" si="49"/>
        <v>0</v>
      </c>
      <c r="E141" s="252">
        <f t="shared" si="49"/>
        <v>0</v>
      </c>
      <c r="F141" s="252">
        <f t="shared" si="49"/>
        <v>1910481.5624263349</v>
      </c>
      <c r="G141" s="252">
        <f t="shared" si="49"/>
        <v>2571298.1037781877</v>
      </c>
      <c r="H141" s="252">
        <f t="shared" si="49"/>
        <v>3254362.3445941675</v>
      </c>
      <c r="I141" s="252">
        <f t="shared" si="49"/>
        <v>3515808.0770250005</v>
      </c>
      <c r="J141" s="252">
        <f t="shared" si="47"/>
        <v>4863456.5</v>
      </c>
      <c r="K141" s="252">
        <f t="shared" ref="K141:K153" si="50">+K15</f>
        <v>352789.98717948719</v>
      </c>
      <c r="L141" s="263"/>
      <c r="M141" s="263"/>
      <c r="N141" s="263"/>
      <c r="O141" s="263"/>
      <c r="P141" s="263"/>
      <c r="Q141" s="263"/>
      <c r="R141" s="263"/>
      <c r="S141" s="263"/>
      <c r="T141" s="260"/>
      <c r="U141" s="249">
        <f t="shared" si="41"/>
        <v>16468196.575003179</v>
      </c>
      <c r="V141" s="249">
        <f>J27-J15+K15</f>
        <v>4842134.448717949</v>
      </c>
      <c r="W141" s="249">
        <f t="shared" si="44"/>
        <v>16468196.575003177</v>
      </c>
      <c r="X141" s="248">
        <f t="shared" si="45"/>
        <v>16470.943176498906</v>
      </c>
      <c r="Y141" s="246">
        <v>296406</v>
      </c>
      <c r="Z141" s="246"/>
      <c r="AA141" s="246"/>
      <c r="AB141" s="246"/>
      <c r="AC141" s="248"/>
      <c r="AD141" s="248"/>
      <c r="AE141" s="248"/>
      <c r="AF141" s="248"/>
    </row>
    <row r="142" spans="1:32" x14ac:dyDescent="0.25">
      <c r="A142" s="244">
        <f>A141</f>
        <v>2016</v>
      </c>
      <c r="B142" s="243" t="s">
        <v>316</v>
      </c>
      <c r="C142" s="223">
        <f t="shared" si="49"/>
        <v>0</v>
      </c>
      <c r="D142" s="242">
        <f t="shared" si="49"/>
        <v>0</v>
      </c>
      <c r="E142" s="223">
        <f t="shared" si="49"/>
        <v>0</v>
      </c>
      <c r="F142" s="223">
        <f t="shared" si="49"/>
        <v>1910481.5624263349</v>
      </c>
      <c r="G142" s="223">
        <f t="shared" si="49"/>
        <v>2571298.1037781877</v>
      </c>
      <c r="H142" s="223">
        <f t="shared" si="49"/>
        <v>3254362.3445941675</v>
      </c>
      <c r="I142" s="223">
        <f t="shared" si="49"/>
        <v>3515808.0770250005</v>
      </c>
      <c r="J142" s="259">
        <f>J141</f>
        <v>4863456.5</v>
      </c>
      <c r="K142" s="223">
        <f t="shared" si="50"/>
        <v>705579.97435897437</v>
      </c>
      <c r="L142" s="262"/>
      <c r="M142" s="262"/>
      <c r="N142" s="262"/>
      <c r="O142" s="262"/>
      <c r="P142" s="262"/>
      <c r="Q142" s="262"/>
      <c r="R142" s="262"/>
      <c r="S142" s="262"/>
      <c r="T142" s="258"/>
      <c r="U142" s="239">
        <f t="shared" si="41"/>
        <v>16820986.562182665</v>
      </c>
      <c r="V142" s="239">
        <f>J28-J16+K16</f>
        <v>4820812.397435897</v>
      </c>
      <c r="W142" s="239">
        <f t="shared" si="44"/>
        <v>16820986.562182665</v>
      </c>
      <c r="X142" s="238">
        <f t="shared" si="45"/>
        <v>16862.016517310869</v>
      </c>
      <c r="Y142" s="236">
        <v>296636</v>
      </c>
      <c r="Z142" s="236"/>
      <c r="AA142" s="236"/>
      <c r="AB142" s="236"/>
      <c r="AC142" s="238"/>
      <c r="AD142" s="238"/>
      <c r="AE142" s="238"/>
      <c r="AF142" s="238"/>
    </row>
    <row r="143" spans="1:32" x14ac:dyDescent="0.25">
      <c r="A143" s="244">
        <f t="shared" ref="A143:A152" si="51">A142</f>
        <v>2016</v>
      </c>
      <c r="B143" s="243" t="s">
        <v>315</v>
      </c>
      <c r="C143" s="223">
        <f t="shared" si="49"/>
        <v>0</v>
      </c>
      <c r="D143" s="242">
        <f t="shared" si="49"/>
        <v>0</v>
      </c>
      <c r="E143" s="223">
        <f t="shared" si="49"/>
        <v>0</v>
      </c>
      <c r="F143" s="223">
        <f t="shared" si="49"/>
        <v>1910481.5624263349</v>
      </c>
      <c r="G143" s="223">
        <f t="shared" si="49"/>
        <v>2571298.1037781877</v>
      </c>
      <c r="H143" s="223">
        <f t="shared" si="49"/>
        <v>3254362.3445941675</v>
      </c>
      <c r="I143" s="223">
        <f t="shared" si="49"/>
        <v>3515808.0770250005</v>
      </c>
      <c r="J143" s="241">
        <f>J142</f>
        <v>4863456.5</v>
      </c>
      <c r="K143" s="223">
        <f t="shared" si="50"/>
        <v>1058369.9615384615</v>
      </c>
      <c r="L143" s="262"/>
      <c r="M143" s="262"/>
      <c r="N143" s="262"/>
      <c r="O143" s="262"/>
      <c r="P143" s="262"/>
      <c r="Q143" s="262"/>
      <c r="R143" s="262"/>
      <c r="S143" s="262"/>
      <c r="T143" s="258"/>
      <c r="U143" s="239">
        <f t="shared" si="41"/>
        <v>17173776.549362153</v>
      </c>
      <c r="V143" s="239">
        <f>J29-J17+K17</f>
        <v>4799490.346153846</v>
      </c>
      <c r="W143" s="239">
        <f t="shared" si="44"/>
        <v>17173776.549362153</v>
      </c>
      <c r="X143" s="238">
        <f t="shared" si="45"/>
        <v>17251.313020516001</v>
      </c>
      <c r="Y143" s="236">
        <v>296786</v>
      </c>
      <c r="Z143" s="236"/>
      <c r="AA143" s="236"/>
      <c r="AB143" s="236"/>
      <c r="AC143" s="238"/>
      <c r="AD143" s="238"/>
      <c r="AE143" s="238"/>
      <c r="AF143" s="238"/>
    </row>
    <row r="144" spans="1:32" x14ac:dyDescent="0.25">
      <c r="A144" s="244">
        <f t="shared" si="51"/>
        <v>2016</v>
      </c>
      <c r="B144" s="243" t="s">
        <v>314</v>
      </c>
      <c r="C144" s="223">
        <f t="shared" si="49"/>
        <v>0</v>
      </c>
      <c r="D144" s="242">
        <f t="shared" si="49"/>
        <v>0</v>
      </c>
      <c r="E144" s="223">
        <f t="shared" si="49"/>
        <v>0</v>
      </c>
      <c r="F144" s="223">
        <f t="shared" si="49"/>
        <v>1910481.5624263349</v>
      </c>
      <c r="G144" s="223">
        <f t="shared" si="49"/>
        <v>2571298.1037781877</v>
      </c>
      <c r="H144" s="223">
        <f t="shared" si="49"/>
        <v>3254362.3445941675</v>
      </c>
      <c r="I144" s="223">
        <f t="shared" si="49"/>
        <v>3515808.0770250005</v>
      </c>
      <c r="J144" s="241">
        <f t="shared" si="49"/>
        <v>4863456.5</v>
      </c>
      <c r="K144" s="223">
        <f t="shared" si="50"/>
        <v>1411159.9487179487</v>
      </c>
      <c r="L144" s="262"/>
      <c r="M144" s="262"/>
      <c r="N144" s="262"/>
      <c r="O144" s="262"/>
      <c r="P144" s="262"/>
      <c r="Q144" s="262"/>
      <c r="R144" s="262"/>
      <c r="S144" s="262"/>
      <c r="T144" s="258"/>
      <c r="U144" s="239">
        <f t="shared" si="41"/>
        <v>17526566.536541641</v>
      </c>
      <c r="V144" s="239">
        <f>J30-J18+K18</f>
        <v>4778168.294871795</v>
      </c>
      <c r="W144" s="239">
        <f t="shared" si="44"/>
        <v>17526566.536541641</v>
      </c>
      <c r="X144" s="238">
        <f t="shared" si="45"/>
        <v>17638.832686114292</v>
      </c>
      <c r="Y144" s="236">
        <v>297141</v>
      </c>
      <c r="Z144" s="236"/>
      <c r="AA144" s="236"/>
      <c r="AB144" s="236"/>
      <c r="AC144" s="238"/>
      <c r="AD144" s="238"/>
      <c r="AE144" s="238"/>
      <c r="AF144" s="238"/>
    </row>
    <row r="145" spans="1:32" x14ac:dyDescent="0.25">
      <c r="A145" s="244">
        <f t="shared" si="51"/>
        <v>2016</v>
      </c>
      <c r="B145" s="243" t="s">
        <v>313</v>
      </c>
      <c r="C145" s="223">
        <f t="shared" si="49"/>
        <v>0</v>
      </c>
      <c r="D145" s="242">
        <f t="shared" si="49"/>
        <v>0</v>
      </c>
      <c r="E145" s="223">
        <f t="shared" si="49"/>
        <v>0</v>
      </c>
      <c r="F145" s="223">
        <f t="shared" si="49"/>
        <v>1910481.5624263349</v>
      </c>
      <c r="G145" s="223">
        <f t="shared" si="49"/>
        <v>2571298.1037781877</v>
      </c>
      <c r="H145" s="223">
        <f t="shared" si="49"/>
        <v>3254362.3445941675</v>
      </c>
      <c r="I145" s="223">
        <f t="shared" si="49"/>
        <v>3515808.0770250005</v>
      </c>
      <c r="J145" s="241">
        <f t="shared" si="49"/>
        <v>4863456.5</v>
      </c>
      <c r="K145" s="223">
        <f t="shared" si="50"/>
        <v>1763949.935897436</v>
      </c>
      <c r="L145" s="262"/>
      <c r="M145" s="262"/>
      <c r="N145" s="262"/>
      <c r="O145" s="262"/>
      <c r="P145" s="262"/>
      <c r="Q145" s="262"/>
      <c r="R145" s="262"/>
      <c r="S145" s="262"/>
      <c r="T145" s="258"/>
      <c r="U145" s="239">
        <f t="shared" si="41"/>
        <v>17879356.523721129</v>
      </c>
      <c r="V145" s="239">
        <f>J31-J19+K19</f>
        <v>4756846.243589744</v>
      </c>
      <c r="W145" s="239">
        <f t="shared" si="44"/>
        <v>17879356.523721125</v>
      </c>
      <c r="X145" s="238">
        <f t="shared" si="45"/>
        <v>18024.575514105745</v>
      </c>
      <c r="Y145" s="236">
        <v>297327</v>
      </c>
      <c r="Z145" s="236"/>
      <c r="AA145" s="236"/>
      <c r="AB145" s="236"/>
      <c r="AC145" s="238"/>
      <c r="AD145" s="238"/>
      <c r="AE145" s="238"/>
      <c r="AF145" s="238"/>
    </row>
    <row r="146" spans="1:32" x14ac:dyDescent="0.25">
      <c r="A146" s="244">
        <f t="shared" si="51"/>
        <v>2016</v>
      </c>
      <c r="B146" s="243" t="s">
        <v>312</v>
      </c>
      <c r="C146" s="223">
        <f t="shared" si="49"/>
        <v>0</v>
      </c>
      <c r="D146" s="242">
        <f t="shared" si="49"/>
        <v>0</v>
      </c>
      <c r="E146" s="223">
        <f t="shared" si="49"/>
        <v>0</v>
      </c>
      <c r="F146" s="223">
        <f t="shared" si="49"/>
        <v>1910481.5624263349</v>
      </c>
      <c r="G146" s="223">
        <f t="shared" si="49"/>
        <v>2571298.1037781877</v>
      </c>
      <c r="H146" s="223">
        <f t="shared" si="49"/>
        <v>3254362.3445941675</v>
      </c>
      <c r="I146" s="223">
        <f t="shared" si="49"/>
        <v>3515808.0770250005</v>
      </c>
      <c r="J146" s="241">
        <f t="shared" si="49"/>
        <v>4863456.5</v>
      </c>
      <c r="K146" s="223">
        <f t="shared" si="50"/>
        <v>2116739.923076923</v>
      </c>
      <c r="L146" s="262"/>
      <c r="M146" s="262"/>
      <c r="N146" s="262"/>
      <c r="O146" s="262"/>
      <c r="P146" s="262"/>
      <c r="Q146" s="262"/>
      <c r="R146" s="262"/>
      <c r="S146" s="262"/>
      <c r="T146" s="258"/>
      <c r="U146" s="239">
        <f t="shared" si="41"/>
        <v>18232146.510900613</v>
      </c>
      <c r="V146" s="239">
        <f>J32-J20+K20</f>
        <v>4735524.192307692</v>
      </c>
      <c r="W146" s="239">
        <f t="shared" si="44"/>
        <v>18232146.510900617</v>
      </c>
      <c r="X146" s="238">
        <f t="shared" si="45"/>
        <v>18408.54150449036</v>
      </c>
      <c r="Y146" s="236">
        <v>297855</v>
      </c>
      <c r="Z146" s="236"/>
      <c r="AA146" s="236"/>
      <c r="AB146" s="236"/>
      <c r="AC146" s="238"/>
      <c r="AD146" s="238"/>
      <c r="AE146" s="238"/>
      <c r="AF146" s="238"/>
    </row>
    <row r="147" spans="1:32" x14ac:dyDescent="0.25">
      <c r="A147" s="244">
        <f t="shared" si="51"/>
        <v>2016</v>
      </c>
      <c r="B147" s="243" t="s">
        <v>311</v>
      </c>
      <c r="C147" s="223">
        <f t="shared" si="49"/>
        <v>0</v>
      </c>
      <c r="D147" s="242">
        <f t="shared" si="49"/>
        <v>0</v>
      </c>
      <c r="E147" s="223">
        <f t="shared" si="49"/>
        <v>0</v>
      </c>
      <c r="F147" s="223">
        <f t="shared" si="49"/>
        <v>1910481.5624263349</v>
      </c>
      <c r="G147" s="223">
        <f t="shared" si="49"/>
        <v>2571298.1037781877</v>
      </c>
      <c r="H147" s="223">
        <f t="shared" si="49"/>
        <v>3254362.3445941675</v>
      </c>
      <c r="I147" s="223">
        <f t="shared" si="49"/>
        <v>3515808.0770250005</v>
      </c>
      <c r="J147" s="241">
        <f t="shared" si="49"/>
        <v>4863456.5</v>
      </c>
      <c r="K147" s="223">
        <f t="shared" si="50"/>
        <v>2469529.9102564105</v>
      </c>
      <c r="L147" s="262"/>
      <c r="M147" s="262"/>
      <c r="N147" s="262"/>
      <c r="O147" s="262"/>
      <c r="P147" s="262"/>
      <c r="Q147" s="262"/>
      <c r="R147" s="262"/>
      <c r="S147" s="262"/>
      <c r="T147" s="258"/>
      <c r="U147" s="239">
        <f t="shared" si="41"/>
        <v>18584936.498080101</v>
      </c>
      <c r="V147" s="239">
        <f>J33-J21+K21</f>
        <v>4714202.1410256419</v>
      </c>
      <c r="W147" s="239">
        <f t="shared" si="44"/>
        <v>18584936.498080101</v>
      </c>
      <c r="X147" s="238">
        <f t="shared" si="45"/>
        <v>18790.215576605744</v>
      </c>
      <c r="Y147" s="236">
        <v>298103</v>
      </c>
      <c r="Z147" s="236"/>
      <c r="AA147" s="236"/>
      <c r="AB147" s="236"/>
      <c r="AC147" s="238"/>
      <c r="AD147" s="238"/>
      <c r="AE147" s="238"/>
      <c r="AF147" s="238"/>
    </row>
    <row r="148" spans="1:32" x14ac:dyDescent="0.25">
      <c r="A148" s="244">
        <f t="shared" si="51"/>
        <v>2016</v>
      </c>
      <c r="B148" s="243" t="s">
        <v>310</v>
      </c>
      <c r="C148" s="223">
        <f t="shared" si="49"/>
        <v>0</v>
      </c>
      <c r="D148" s="242">
        <f t="shared" si="49"/>
        <v>0</v>
      </c>
      <c r="E148" s="223">
        <f t="shared" si="49"/>
        <v>0</v>
      </c>
      <c r="F148" s="223">
        <f t="shared" si="49"/>
        <v>1910481.5624263349</v>
      </c>
      <c r="G148" s="223">
        <f t="shared" si="49"/>
        <v>2571298.1037781877</v>
      </c>
      <c r="H148" s="223">
        <f t="shared" si="49"/>
        <v>3254362.3445941675</v>
      </c>
      <c r="I148" s="223">
        <f t="shared" si="49"/>
        <v>3515808.0770250005</v>
      </c>
      <c r="J148" s="241">
        <f t="shared" si="49"/>
        <v>4863456.5</v>
      </c>
      <c r="K148" s="223">
        <f t="shared" si="50"/>
        <v>2822319.8974358975</v>
      </c>
      <c r="L148" s="262"/>
      <c r="M148" s="262"/>
      <c r="N148" s="262"/>
      <c r="O148" s="262"/>
      <c r="P148" s="262"/>
      <c r="Q148" s="262"/>
      <c r="R148" s="262"/>
      <c r="S148" s="262"/>
      <c r="T148" s="258"/>
      <c r="U148" s="239">
        <f t="shared" si="41"/>
        <v>18937726.485259589</v>
      </c>
      <c r="V148" s="239">
        <f>J34-J22+K22</f>
        <v>4692880.08974359</v>
      </c>
      <c r="W148" s="239">
        <f t="shared" si="44"/>
        <v>18937726.485259589</v>
      </c>
      <c r="X148" s="238">
        <f t="shared" si="45"/>
        <v>19171.374568058738</v>
      </c>
      <c r="Y148" s="236">
        <v>298386</v>
      </c>
      <c r="Z148" s="236"/>
      <c r="AA148" s="236"/>
      <c r="AB148" s="236"/>
      <c r="AC148" s="238"/>
      <c r="AD148" s="238"/>
      <c r="AE148" s="238"/>
      <c r="AF148" s="238"/>
    </row>
    <row r="149" spans="1:32" x14ac:dyDescent="0.25">
      <c r="A149" s="244">
        <f t="shared" si="51"/>
        <v>2016</v>
      </c>
      <c r="B149" s="243" t="s">
        <v>309</v>
      </c>
      <c r="C149" s="223">
        <f t="shared" si="49"/>
        <v>0</v>
      </c>
      <c r="D149" s="242">
        <f t="shared" si="49"/>
        <v>0</v>
      </c>
      <c r="E149" s="223">
        <f t="shared" si="49"/>
        <v>0</v>
      </c>
      <c r="F149" s="223">
        <f t="shared" si="49"/>
        <v>1910481.5624263349</v>
      </c>
      <c r="G149" s="223">
        <f t="shared" si="49"/>
        <v>2571298.1037781877</v>
      </c>
      <c r="H149" s="223">
        <f t="shared" si="49"/>
        <v>3254362.3445941675</v>
      </c>
      <c r="I149" s="223">
        <f t="shared" si="49"/>
        <v>3515808.0770250005</v>
      </c>
      <c r="J149" s="241">
        <f t="shared" si="49"/>
        <v>4863456.5</v>
      </c>
      <c r="K149" s="223">
        <f t="shared" si="50"/>
        <v>3175109.8846153845</v>
      </c>
      <c r="L149" s="262"/>
      <c r="M149" s="262"/>
      <c r="N149" s="262"/>
      <c r="O149" s="262"/>
      <c r="P149" s="262"/>
      <c r="Q149" s="262"/>
      <c r="R149" s="262"/>
      <c r="S149" s="262"/>
      <c r="T149" s="258"/>
      <c r="U149" s="239">
        <f t="shared" si="41"/>
        <v>19290516.472439077</v>
      </c>
      <c r="V149" s="239">
        <f>J35-J23+K23</f>
        <v>4671558.038461538</v>
      </c>
      <c r="W149" s="239">
        <f t="shared" si="44"/>
        <v>19290516.472439073</v>
      </c>
      <c r="X149" s="238">
        <f t="shared" si="45"/>
        <v>19552.018478849332</v>
      </c>
      <c r="Y149" s="236">
        <v>298731</v>
      </c>
      <c r="Z149" s="236"/>
      <c r="AA149" s="236"/>
      <c r="AB149" s="236"/>
      <c r="AC149" s="238"/>
      <c r="AD149" s="238"/>
      <c r="AE149" s="238"/>
      <c r="AF149" s="238"/>
    </row>
    <row r="150" spans="1:32" x14ac:dyDescent="0.25">
      <c r="A150" s="244">
        <f t="shared" si="51"/>
        <v>2016</v>
      </c>
      <c r="B150" s="243" t="s">
        <v>308</v>
      </c>
      <c r="C150" s="223">
        <f t="shared" si="49"/>
        <v>0</v>
      </c>
      <c r="D150" s="242">
        <f t="shared" si="49"/>
        <v>0</v>
      </c>
      <c r="E150" s="223">
        <f t="shared" si="49"/>
        <v>0</v>
      </c>
      <c r="F150" s="223">
        <f t="shared" si="49"/>
        <v>1910481.5624263349</v>
      </c>
      <c r="G150" s="223">
        <f t="shared" si="49"/>
        <v>2571298.1037781877</v>
      </c>
      <c r="H150" s="223">
        <f t="shared" si="49"/>
        <v>3254362.3445941675</v>
      </c>
      <c r="I150" s="223">
        <f t="shared" si="49"/>
        <v>3515808.0770250005</v>
      </c>
      <c r="J150" s="241">
        <f t="shared" si="49"/>
        <v>4863456.5</v>
      </c>
      <c r="K150" s="223">
        <f t="shared" si="50"/>
        <v>3527899.871794872</v>
      </c>
      <c r="L150" s="262"/>
      <c r="M150" s="262"/>
      <c r="N150" s="262"/>
      <c r="O150" s="262"/>
      <c r="P150" s="262"/>
      <c r="Q150" s="262"/>
      <c r="R150" s="262"/>
      <c r="S150" s="262"/>
      <c r="T150" s="258"/>
      <c r="U150" s="239">
        <f t="shared" si="41"/>
        <v>19643306.459618561</v>
      </c>
      <c r="V150" s="239">
        <f>J36-J24+K24</f>
        <v>4650235.9871794879</v>
      </c>
      <c r="W150" s="239">
        <f t="shared" si="44"/>
        <v>19643306.459618561</v>
      </c>
      <c r="X150" s="238">
        <f t="shared" si="45"/>
        <v>19932.147308977539</v>
      </c>
      <c r="Y150" s="236">
        <v>299141</v>
      </c>
      <c r="Z150" s="236"/>
      <c r="AA150" s="236"/>
      <c r="AB150" s="236"/>
      <c r="AC150" s="238"/>
      <c r="AD150" s="238"/>
      <c r="AE150" s="238"/>
      <c r="AF150" s="238"/>
    </row>
    <row r="151" spans="1:32" x14ac:dyDescent="0.25">
      <c r="A151" s="244">
        <f t="shared" si="51"/>
        <v>2016</v>
      </c>
      <c r="B151" s="243" t="s">
        <v>307</v>
      </c>
      <c r="C151" s="223">
        <f t="shared" si="49"/>
        <v>0</v>
      </c>
      <c r="D151" s="242">
        <f t="shared" si="49"/>
        <v>0</v>
      </c>
      <c r="E151" s="223">
        <f t="shared" si="49"/>
        <v>0</v>
      </c>
      <c r="F151" s="223">
        <f t="shared" si="49"/>
        <v>1910481.5624263349</v>
      </c>
      <c r="G151" s="223">
        <f t="shared" si="49"/>
        <v>2571298.1037781877</v>
      </c>
      <c r="H151" s="223">
        <f t="shared" si="49"/>
        <v>3254362.3445941675</v>
      </c>
      <c r="I151" s="223">
        <f t="shared" si="49"/>
        <v>3515808.0770250005</v>
      </c>
      <c r="J151" s="241">
        <f t="shared" si="49"/>
        <v>4863456.5</v>
      </c>
      <c r="K151" s="223">
        <f t="shared" si="50"/>
        <v>3880689.858974359</v>
      </c>
      <c r="L151" s="262"/>
      <c r="M151" s="262"/>
      <c r="N151" s="262"/>
      <c r="O151" s="262"/>
      <c r="P151" s="262"/>
      <c r="Q151" s="262"/>
      <c r="R151" s="262"/>
      <c r="S151" s="262"/>
      <c r="T151" s="258"/>
      <c r="U151" s="239">
        <f t="shared" si="41"/>
        <v>19996096.446798049</v>
      </c>
      <c r="V151" s="239">
        <f>J37-J25+K25</f>
        <v>4628913.935897436</v>
      </c>
      <c r="W151" s="239">
        <f t="shared" si="44"/>
        <v>19996096.446798049</v>
      </c>
      <c r="X151" s="238">
        <f t="shared" si="45"/>
        <v>20311.76105844335</v>
      </c>
      <c r="Y151" s="236">
        <v>299587</v>
      </c>
      <c r="Z151" s="236"/>
      <c r="AA151" s="236"/>
      <c r="AB151" s="236"/>
      <c r="AC151" s="238"/>
      <c r="AD151" s="238"/>
      <c r="AE151" s="238"/>
      <c r="AF151" s="238"/>
    </row>
    <row r="152" spans="1:32" x14ac:dyDescent="0.25">
      <c r="A152" s="235">
        <f t="shared" si="51"/>
        <v>2016</v>
      </c>
      <c r="B152" s="234" t="s">
        <v>306</v>
      </c>
      <c r="C152" s="178">
        <f t="shared" si="49"/>
        <v>0</v>
      </c>
      <c r="D152" s="177">
        <f t="shared" si="49"/>
        <v>0</v>
      </c>
      <c r="E152" s="178">
        <f t="shared" si="49"/>
        <v>0</v>
      </c>
      <c r="F152" s="178">
        <f t="shared" si="49"/>
        <v>1910481.5624263349</v>
      </c>
      <c r="G152" s="178">
        <f t="shared" si="49"/>
        <v>2571298.1037781877</v>
      </c>
      <c r="H152" s="178">
        <f t="shared" si="49"/>
        <v>3254362.3445941675</v>
      </c>
      <c r="I152" s="178">
        <f t="shared" si="49"/>
        <v>3515808.0770250005</v>
      </c>
      <c r="J152" s="233">
        <f t="shared" si="49"/>
        <v>4863456.5</v>
      </c>
      <c r="K152" s="178">
        <f t="shared" si="50"/>
        <v>4233479.846153846</v>
      </c>
      <c r="L152" s="261"/>
      <c r="M152" s="261"/>
      <c r="N152" s="261"/>
      <c r="O152" s="261"/>
      <c r="P152" s="261"/>
      <c r="Q152" s="261"/>
      <c r="R152" s="261"/>
      <c r="S152" s="261"/>
      <c r="T152" s="257"/>
      <c r="U152" s="231">
        <f t="shared" si="41"/>
        <v>20348886.433977537</v>
      </c>
      <c r="V152" s="231">
        <f>J38-J26+K26</f>
        <v>4607591.884615385</v>
      </c>
      <c r="W152" s="231">
        <f t="shared" si="44"/>
        <v>20348886.433977537</v>
      </c>
      <c r="X152" s="232">
        <f t="shared" si="45"/>
        <v>20690.859727246767</v>
      </c>
      <c r="Y152" s="230">
        <v>299909</v>
      </c>
      <c r="Z152" s="230"/>
      <c r="AA152" s="230"/>
      <c r="AB152" s="230"/>
      <c r="AC152" s="232"/>
      <c r="AD152" s="232"/>
      <c r="AE152" s="232"/>
      <c r="AF152" s="232"/>
    </row>
    <row r="153" spans="1:32" x14ac:dyDescent="0.25">
      <c r="A153" s="256">
        <f>A152+1</f>
        <v>2017</v>
      </c>
      <c r="B153" s="255" t="s">
        <v>317</v>
      </c>
      <c r="C153" s="252">
        <f t="shared" si="49"/>
        <v>0</v>
      </c>
      <c r="D153" s="254">
        <f t="shared" si="49"/>
        <v>0</v>
      </c>
      <c r="E153" s="252">
        <f t="shared" si="49"/>
        <v>0</v>
      </c>
      <c r="F153" s="252">
        <f t="shared" si="49"/>
        <v>1910481.5624263349</v>
      </c>
      <c r="G153" s="252">
        <f t="shared" si="49"/>
        <v>2571298.1037781877</v>
      </c>
      <c r="H153" s="252">
        <f t="shared" si="49"/>
        <v>3254362.3445941675</v>
      </c>
      <c r="I153" s="252">
        <f t="shared" si="49"/>
        <v>3515808.0770250005</v>
      </c>
      <c r="J153" s="253">
        <f t="shared" si="49"/>
        <v>4863456.5</v>
      </c>
      <c r="K153" s="252">
        <f t="shared" si="50"/>
        <v>4586269.833333333</v>
      </c>
      <c r="L153" s="252">
        <f t="shared" ref="L153:L165" si="52">+L15</f>
        <v>346609.01923076925</v>
      </c>
      <c r="M153" s="263"/>
      <c r="N153" s="263"/>
      <c r="O153" s="263"/>
      <c r="P153" s="263"/>
      <c r="Q153" s="263"/>
      <c r="R153" s="263"/>
      <c r="S153" s="263"/>
      <c r="T153" s="260"/>
      <c r="U153" s="249">
        <f t="shared" si="41"/>
        <v>21048285.440387793</v>
      </c>
      <c r="V153" s="249">
        <f>K27-K15+L15</f>
        <v>4580088.865384615</v>
      </c>
      <c r="W153" s="249">
        <f t="shared" si="44"/>
        <v>21048285.440387793</v>
      </c>
      <c r="X153" s="248">
        <f t="shared" si="45"/>
        <v>21069.443315387791</v>
      </c>
      <c r="Y153" s="246">
        <v>300429</v>
      </c>
      <c r="Z153" s="246"/>
      <c r="AA153" s="246"/>
      <c r="AB153" s="246"/>
      <c r="AC153" s="248"/>
      <c r="AD153" s="248"/>
      <c r="AE153" s="248"/>
      <c r="AF153" s="248"/>
    </row>
    <row r="154" spans="1:32" x14ac:dyDescent="0.25">
      <c r="A154" s="244">
        <f>A153</f>
        <v>2017</v>
      </c>
      <c r="B154" s="243" t="s">
        <v>316</v>
      </c>
      <c r="C154" s="223">
        <f t="shared" si="49"/>
        <v>0</v>
      </c>
      <c r="D154" s="242">
        <f t="shared" si="49"/>
        <v>0</v>
      </c>
      <c r="E154" s="223">
        <f t="shared" si="49"/>
        <v>0</v>
      </c>
      <c r="F154" s="223">
        <f t="shared" si="49"/>
        <v>1910481.5624263349</v>
      </c>
      <c r="G154" s="223">
        <f t="shared" si="49"/>
        <v>2571298.1037781877</v>
      </c>
      <c r="H154" s="223">
        <f t="shared" si="49"/>
        <v>3254362.3445941675</v>
      </c>
      <c r="I154" s="223">
        <f t="shared" si="49"/>
        <v>3515808.0770250005</v>
      </c>
      <c r="J154" s="241">
        <f t="shared" si="49"/>
        <v>4863456.5</v>
      </c>
      <c r="K154" s="259">
        <f>K153</f>
        <v>4586269.833333333</v>
      </c>
      <c r="L154" s="223">
        <f t="shared" si="52"/>
        <v>693218.0384615385</v>
      </c>
      <c r="M154" s="262"/>
      <c r="N154" s="262"/>
      <c r="O154" s="262"/>
      <c r="P154" s="262"/>
      <c r="Q154" s="262"/>
      <c r="R154" s="262"/>
      <c r="S154" s="262"/>
      <c r="T154" s="258"/>
      <c r="U154" s="239">
        <f t="shared" si="41"/>
        <v>21394894.459618565</v>
      </c>
      <c r="V154" s="239">
        <f>K28-K16+L16</f>
        <v>4573907.897435897</v>
      </c>
      <c r="W154" s="239">
        <f t="shared" si="44"/>
        <v>21394894.459618561</v>
      </c>
      <c r="X154" s="238">
        <f t="shared" si="45"/>
        <v>21447.511822866421</v>
      </c>
      <c r="Y154" s="236">
        <v>300740</v>
      </c>
      <c r="Z154" s="236"/>
      <c r="AA154" s="236"/>
      <c r="AB154" s="236"/>
      <c r="AC154" s="238"/>
      <c r="AD154" s="238"/>
      <c r="AE154" s="238"/>
      <c r="AF154" s="238"/>
    </row>
    <row r="155" spans="1:32" x14ac:dyDescent="0.25">
      <c r="A155" s="244">
        <f t="shared" ref="A155:A164" si="53">A154</f>
        <v>2017</v>
      </c>
      <c r="B155" s="243" t="s">
        <v>315</v>
      </c>
      <c r="C155" s="223">
        <f t="shared" ref="C155:L170" si="54">C154</f>
        <v>0</v>
      </c>
      <c r="D155" s="242">
        <f t="shared" si="54"/>
        <v>0</v>
      </c>
      <c r="E155" s="223">
        <f t="shared" si="54"/>
        <v>0</v>
      </c>
      <c r="F155" s="223">
        <f t="shared" si="54"/>
        <v>1910481.5624263349</v>
      </c>
      <c r="G155" s="223">
        <f t="shared" si="54"/>
        <v>2571298.1037781877</v>
      </c>
      <c r="H155" s="223">
        <f t="shared" si="54"/>
        <v>3254362.3445941675</v>
      </c>
      <c r="I155" s="223">
        <f t="shared" si="54"/>
        <v>3515808.0770250005</v>
      </c>
      <c r="J155" s="241">
        <f t="shared" si="54"/>
        <v>4863456.5</v>
      </c>
      <c r="K155" s="241">
        <f t="shared" si="54"/>
        <v>4586269.833333333</v>
      </c>
      <c r="L155" s="223">
        <f t="shared" si="52"/>
        <v>1039827.0576923077</v>
      </c>
      <c r="M155" s="262"/>
      <c r="N155" s="262"/>
      <c r="O155" s="262"/>
      <c r="P155" s="262"/>
      <c r="Q155" s="262"/>
      <c r="R155" s="262"/>
      <c r="S155" s="262"/>
      <c r="T155" s="258"/>
      <c r="U155" s="239">
        <f t="shared" si="41"/>
        <v>21741503.478849333</v>
      </c>
      <c r="V155" s="239">
        <f>K29-K17+L17</f>
        <v>4567726.929487179</v>
      </c>
      <c r="W155" s="239">
        <f t="shared" si="44"/>
        <v>21741503.478849333</v>
      </c>
      <c r="X155" s="238">
        <f t="shared" si="45"/>
        <v>21825.065249682666</v>
      </c>
      <c r="Y155" s="236">
        <v>301008</v>
      </c>
      <c r="Z155" s="236"/>
      <c r="AA155" s="236"/>
      <c r="AB155" s="236"/>
      <c r="AC155" s="238"/>
      <c r="AD155" s="238"/>
      <c r="AE155" s="238"/>
      <c r="AF155" s="238"/>
    </row>
    <row r="156" spans="1:32" x14ac:dyDescent="0.25">
      <c r="A156" s="244">
        <f t="shared" si="53"/>
        <v>2017</v>
      </c>
      <c r="B156" s="243" t="s">
        <v>314</v>
      </c>
      <c r="C156" s="223">
        <f t="shared" si="54"/>
        <v>0</v>
      </c>
      <c r="D156" s="242">
        <f t="shared" si="54"/>
        <v>0</v>
      </c>
      <c r="E156" s="223">
        <f t="shared" si="54"/>
        <v>0</v>
      </c>
      <c r="F156" s="223">
        <f t="shared" si="54"/>
        <v>1910481.5624263349</v>
      </c>
      <c r="G156" s="223">
        <f t="shared" si="54"/>
        <v>2571298.1037781877</v>
      </c>
      <c r="H156" s="223">
        <f t="shared" si="54"/>
        <v>3254362.3445941675</v>
      </c>
      <c r="I156" s="223">
        <f t="shared" si="54"/>
        <v>3515808.0770250005</v>
      </c>
      <c r="J156" s="241">
        <f t="shared" si="54"/>
        <v>4863456.5</v>
      </c>
      <c r="K156" s="241">
        <f t="shared" si="54"/>
        <v>4586269.833333333</v>
      </c>
      <c r="L156" s="223">
        <f t="shared" si="52"/>
        <v>1386436.076923077</v>
      </c>
      <c r="M156" s="262"/>
      <c r="N156" s="262"/>
      <c r="O156" s="262"/>
      <c r="P156" s="262"/>
      <c r="Q156" s="262"/>
      <c r="R156" s="262"/>
      <c r="S156" s="262"/>
      <c r="T156" s="258"/>
      <c r="U156" s="239">
        <f t="shared" si="41"/>
        <v>22088112.498080101</v>
      </c>
      <c r="V156" s="239">
        <f>K30-K18+L18</f>
        <v>4561545.961538461</v>
      </c>
      <c r="W156" s="239">
        <f t="shared" si="44"/>
        <v>22088112.498080101</v>
      </c>
      <c r="X156" s="238">
        <f t="shared" si="45"/>
        <v>22202.10359583651</v>
      </c>
      <c r="Y156" s="236">
        <v>301154</v>
      </c>
      <c r="Z156" s="236"/>
      <c r="AA156" s="236"/>
      <c r="AB156" s="236"/>
      <c r="AC156" s="238"/>
      <c r="AD156" s="238"/>
      <c r="AE156" s="238"/>
      <c r="AF156" s="238"/>
    </row>
    <row r="157" spans="1:32" x14ac:dyDescent="0.25">
      <c r="A157" s="244">
        <f t="shared" si="53"/>
        <v>2017</v>
      </c>
      <c r="B157" s="243" t="s">
        <v>313</v>
      </c>
      <c r="C157" s="223">
        <f t="shared" si="54"/>
        <v>0</v>
      </c>
      <c r="D157" s="242">
        <f t="shared" si="54"/>
        <v>0</v>
      </c>
      <c r="E157" s="223">
        <f t="shared" si="54"/>
        <v>0</v>
      </c>
      <c r="F157" s="223">
        <f t="shared" si="54"/>
        <v>1910481.5624263349</v>
      </c>
      <c r="G157" s="223">
        <f t="shared" si="54"/>
        <v>2571298.1037781877</v>
      </c>
      <c r="H157" s="223">
        <f t="shared" si="54"/>
        <v>3254362.3445941675</v>
      </c>
      <c r="I157" s="223">
        <f t="shared" si="54"/>
        <v>3515808.0770250005</v>
      </c>
      <c r="J157" s="241">
        <f t="shared" si="54"/>
        <v>4863456.5</v>
      </c>
      <c r="K157" s="241">
        <f t="shared" si="54"/>
        <v>4586269.833333333</v>
      </c>
      <c r="L157" s="223">
        <f t="shared" si="52"/>
        <v>1733045.0961538462</v>
      </c>
      <c r="M157" s="262"/>
      <c r="N157" s="262"/>
      <c r="O157" s="262"/>
      <c r="P157" s="262"/>
      <c r="Q157" s="262"/>
      <c r="R157" s="262"/>
      <c r="S157" s="262"/>
      <c r="T157" s="258"/>
      <c r="U157" s="239">
        <f t="shared" si="41"/>
        <v>22434721.517310873</v>
      </c>
      <c r="V157" s="239">
        <f>K31-K19+L19</f>
        <v>4555364.993589743</v>
      </c>
      <c r="W157" s="239">
        <f t="shared" si="44"/>
        <v>22434721.517310869</v>
      </c>
      <c r="X157" s="238">
        <f t="shared" si="45"/>
        <v>22578.626861327964</v>
      </c>
      <c r="Y157" s="236">
        <v>301391</v>
      </c>
      <c r="Z157" s="236"/>
      <c r="AA157" s="236"/>
      <c r="AB157" s="236"/>
      <c r="AC157" s="238"/>
      <c r="AD157" s="238"/>
      <c r="AE157" s="238"/>
      <c r="AF157" s="238"/>
    </row>
    <row r="158" spans="1:32" x14ac:dyDescent="0.25">
      <c r="A158" s="244">
        <f t="shared" si="53"/>
        <v>2017</v>
      </c>
      <c r="B158" s="243" t="s">
        <v>312</v>
      </c>
      <c r="C158" s="223">
        <f t="shared" si="54"/>
        <v>0</v>
      </c>
      <c r="D158" s="242">
        <f t="shared" si="54"/>
        <v>0</v>
      </c>
      <c r="E158" s="223">
        <f t="shared" si="54"/>
        <v>0</v>
      </c>
      <c r="F158" s="223">
        <f t="shared" si="54"/>
        <v>1910481.5624263349</v>
      </c>
      <c r="G158" s="223">
        <f t="shared" si="54"/>
        <v>2571298.1037781877</v>
      </c>
      <c r="H158" s="223">
        <f t="shared" si="54"/>
        <v>3254362.3445941675</v>
      </c>
      <c r="I158" s="223">
        <f t="shared" si="54"/>
        <v>3515808.0770250005</v>
      </c>
      <c r="J158" s="241">
        <f t="shared" si="54"/>
        <v>4863456.5</v>
      </c>
      <c r="K158" s="241">
        <f t="shared" si="54"/>
        <v>4586269.833333333</v>
      </c>
      <c r="L158" s="223">
        <f t="shared" si="52"/>
        <v>2079654.1153846155</v>
      </c>
      <c r="M158" s="262"/>
      <c r="N158" s="262"/>
      <c r="O158" s="262"/>
      <c r="P158" s="262"/>
      <c r="Q158" s="262"/>
      <c r="R158" s="262"/>
      <c r="S158" s="262"/>
      <c r="T158" s="258"/>
      <c r="U158" s="239">
        <f t="shared" si="41"/>
        <v>22781330.536541641</v>
      </c>
      <c r="V158" s="239">
        <f>K32-K20+L20</f>
        <v>4549184.025641026</v>
      </c>
      <c r="W158" s="239">
        <f t="shared" si="44"/>
        <v>22781330.536541641</v>
      </c>
      <c r="X158" s="238">
        <f t="shared" si="45"/>
        <v>22954.635046157029</v>
      </c>
      <c r="Y158" s="236">
        <v>301623</v>
      </c>
      <c r="Z158" s="236"/>
      <c r="AA158" s="236"/>
      <c r="AB158" s="236"/>
      <c r="AC158" s="238"/>
      <c r="AD158" s="238"/>
      <c r="AE158" s="238"/>
      <c r="AF158" s="238"/>
    </row>
    <row r="159" spans="1:32" x14ac:dyDescent="0.25">
      <c r="A159" s="244">
        <f t="shared" si="53"/>
        <v>2017</v>
      </c>
      <c r="B159" s="243" t="s">
        <v>311</v>
      </c>
      <c r="C159" s="223">
        <f t="shared" si="54"/>
        <v>0</v>
      </c>
      <c r="D159" s="242">
        <f t="shared" si="54"/>
        <v>0</v>
      </c>
      <c r="E159" s="223">
        <f t="shared" si="54"/>
        <v>0</v>
      </c>
      <c r="F159" s="223">
        <f t="shared" si="54"/>
        <v>1910481.5624263349</v>
      </c>
      <c r="G159" s="223">
        <f t="shared" si="54"/>
        <v>2571298.1037781877</v>
      </c>
      <c r="H159" s="223">
        <f t="shared" si="54"/>
        <v>3254362.3445941675</v>
      </c>
      <c r="I159" s="223">
        <f t="shared" si="54"/>
        <v>3515808.0770250005</v>
      </c>
      <c r="J159" s="241">
        <f t="shared" si="54"/>
        <v>4863456.5</v>
      </c>
      <c r="K159" s="241">
        <f t="shared" si="54"/>
        <v>4586269.833333333</v>
      </c>
      <c r="L159" s="223">
        <f t="shared" si="52"/>
        <v>2426263.134615385</v>
      </c>
      <c r="M159" s="262"/>
      <c r="N159" s="262"/>
      <c r="O159" s="262"/>
      <c r="P159" s="262"/>
      <c r="Q159" s="262"/>
      <c r="R159" s="262"/>
      <c r="S159" s="262"/>
      <c r="T159" s="258"/>
      <c r="U159" s="239">
        <f t="shared" si="41"/>
        <v>23127939.555772409</v>
      </c>
      <c r="V159" s="239">
        <f>K33-K21+L21</f>
        <v>4543003.057692308</v>
      </c>
      <c r="W159" s="239">
        <f t="shared" si="44"/>
        <v>23127939.555772409</v>
      </c>
      <c r="X159" s="238">
        <f t="shared" si="45"/>
        <v>23316.217774522756</v>
      </c>
      <c r="Y159" s="236">
        <v>301799</v>
      </c>
      <c r="Z159" s="236"/>
      <c r="AA159" s="236"/>
      <c r="AB159" s="236"/>
      <c r="AC159" s="238"/>
      <c r="AD159" s="238"/>
      <c r="AE159" s="238"/>
      <c r="AF159" s="238"/>
    </row>
    <row r="160" spans="1:32" x14ac:dyDescent="0.25">
      <c r="A160" s="244">
        <f t="shared" si="53"/>
        <v>2017</v>
      </c>
      <c r="B160" s="243" t="s">
        <v>310</v>
      </c>
      <c r="C160" s="223">
        <f t="shared" si="54"/>
        <v>0</v>
      </c>
      <c r="D160" s="242">
        <f t="shared" si="54"/>
        <v>0</v>
      </c>
      <c r="E160" s="223">
        <f t="shared" si="54"/>
        <v>0</v>
      </c>
      <c r="F160" s="223">
        <f t="shared" si="54"/>
        <v>1910481.5624263349</v>
      </c>
      <c r="G160" s="223">
        <f t="shared" si="54"/>
        <v>2571298.1037781877</v>
      </c>
      <c r="H160" s="223">
        <f t="shared" si="54"/>
        <v>3254362.3445941675</v>
      </c>
      <c r="I160" s="223">
        <f t="shared" si="54"/>
        <v>3515808.0770250005</v>
      </c>
      <c r="J160" s="241">
        <f t="shared" si="54"/>
        <v>4863456.5</v>
      </c>
      <c r="K160" s="241">
        <f t="shared" si="54"/>
        <v>4586269.833333333</v>
      </c>
      <c r="L160" s="223">
        <f t="shared" si="52"/>
        <v>2772872.153846154</v>
      </c>
      <c r="M160" s="262"/>
      <c r="N160" s="262"/>
      <c r="O160" s="262"/>
      <c r="P160" s="262"/>
      <c r="Q160" s="262"/>
      <c r="R160" s="262"/>
      <c r="S160" s="262"/>
      <c r="T160" s="258"/>
      <c r="U160" s="239">
        <f t="shared" si="41"/>
        <v>23474548.575003177</v>
      </c>
      <c r="V160" s="239">
        <f>K34-K22+L22</f>
        <v>4536822.08974359</v>
      </c>
      <c r="W160" s="239">
        <f t="shared" si="44"/>
        <v>23474548.575003177</v>
      </c>
      <c r="X160" s="238">
        <f t="shared" si="45"/>
        <v>23663.890127087543</v>
      </c>
      <c r="Y160" s="236">
        <v>302092</v>
      </c>
      <c r="Z160" s="236"/>
      <c r="AA160" s="236"/>
      <c r="AB160" s="236"/>
      <c r="AC160" s="238"/>
      <c r="AD160" s="238"/>
      <c r="AE160" s="238"/>
      <c r="AF160" s="238"/>
    </row>
    <row r="161" spans="1:32" x14ac:dyDescent="0.25">
      <c r="A161" s="244">
        <f t="shared" si="53"/>
        <v>2017</v>
      </c>
      <c r="B161" s="243" t="s">
        <v>309</v>
      </c>
      <c r="C161" s="223">
        <f t="shared" si="54"/>
        <v>0</v>
      </c>
      <c r="D161" s="242">
        <f t="shared" si="54"/>
        <v>0</v>
      </c>
      <c r="E161" s="223">
        <f t="shared" si="54"/>
        <v>0</v>
      </c>
      <c r="F161" s="223">
        <f t="shared" si="54"/>
        <v>1910481.5624263349</v>
      </c>
      <c r="G161" s="223">
        <f t="shared" si="54"/>
        <v>2571298.1037781877</v>
      </c>
      <c r="H161" s="223">
        <f t="shared" si="54"/>
        <v>3254362.3445941675</v>
      </c>
      <c r="I161" s="223">
        <f t="shared" si="54"/>
        <v>3515808.0770250005</v>
      </c>
      <c r="J161" s="241">
        <f t="shared" si="54"/>
        <v>4863456.5</v>
      </c>
      <c r="K161" s="241">
        <f t="shared" si="54"/>
        <v>4586269.833333333</v>
      </c>
      <c r="L161" s="223">
        <f t="shared" si="52"/>
        <v>3119481.173076923</v>
      </c>
      <c r="M161" s="262"/>
      <c r="N161" s="262"/>
      <c r="O161" s="262"/>
      <c r="P161" s="262"/>
      <c r="Q161" s="262"/>
      <c r="R161" s="262"/>
      <c r="S161" s="262"/>
      <c r="T161" s="258"/>
      <c r="U161" s="239">
        <f t="shared" si="41"/>
        <v>23821157.594233949</v>
      </c>
      <c r="V161" s="239">
        <f>K35-K23+L23</f>
        <v>4530641.121794872</v>
      </c>
      <c r="W161" s="239">
        <f t="shared" si="44"/>
        <v>23821157.594233945</v>
      </c>
      <c r="X161" s="238">
        <f t="shared" si="45"/>
        <v>23997.652103851397</v>
      </c>
      <c r="Y161" s="236">
        <v>302376</v>
      </c>
      <c r="Z161" s="236"/>
      <c r="AA161" s="236"/>
      <c r="AB161" s="236"/>
      <c r="AC161" s="238"/>
      <c r="AD161" s="238"/>
      <c r="AE161" s="238"/>
      <c r="AF161" s="238"/>
    </row>
    <row r="162" spans="1:32" x14ac:dyDescent="0.25">
      <c r="A162" s="244">
        <f t="shared" si="53"/>
        <v>2017</v>
      </c>
      <c r="B162" s="243" t="s">
        <v>308</v>
      </c>
      <c r="C162" s="223">
        <f t="shared" si="54"/>
        <v>0</v>
      </c>
      <c r="D162" s="242">
        <f t="shared" si="54"/>
        <v>0</v>
      </c>
      <c r="E162" s="223">
        <f t="shared" si="54"/>
        <v>0</v>
      </c>
      <c r="F162" s="223">
        <f t="shared" si="54"/>
        <v>1910481.5624263349</v>
      </c>
      <c r="G162" s="223">
        <f t="shared" si="54"/>
        <v>2571298.1037781877</v>
      </c>
      <c r="H162" s="223">
        <f t="shared" si="54"/>
        <v>3254362.3445941675</v>
      </c>
      <c r="I162" s="223">
        <f t="shared" si="54"/>
        <v>3515808.0770250005</v>
      </c>
      <c r="J162" s="241">
        <f t="shared" si="54"/>
        <v>4863456.5</v>
      </c>
      <c r="K162" s="241">
        <f t="shared" si="54"/>
        <v>4586269.833333333</v>
      </c>
      <c r="L162" s="223">
        <f t="shared" si="52"/>
        <v>3466090.1923076925</v>
      </c>
      <c r="M162" s="262"/>
      <c r="N162" s="262"/>
      <c r="O162" s="262"/>
      <c r="P162" s="262"/>
      <c r="Q162" s="262"/>
      <c r="R162" s="262"/>
      <c r="S162" s="262"/>
      <c r="T162" s="258"/>
      <c r="U162" s="239">
        <f t="shared" si="41"/>
        <v>24167766.613464717</v>
      </c>
      <c r="V162" s="239">
        <f>K36-K24+L24</f>
        <v>4524460.153846154</v>
      </c>
      <c r="W162" s="239">
        <f t="shared" si="44"/>
        <v>24167766.613464713</v>
      </c>
      <c r="X162" s="238">
        <f t="shared" si="45"/>
        <v>24317.503704814313</v>
      </c>
      <c r="Y162" s="236">
        <v>302714</v>
      </c>
      <c r="Z162" s="236"/>
      <c r="AA162" s="236"/>
      <c r="AB162" s="236"/>
      <c r="AC162" s="238"/>
      <c r="AD162" s="238"/>
      <c r="AE162" s="238"/>
      <c r="AF162" s="238"/>
    </row>
    <row r="163" spans="1:32" x14ac:dyDescent="0.25">
      <c r="A163" s="244">
        <f t="shared" si="53"/>
        <v>2017</v>
      </c>
      <c r="B163" s="243" t="s">
        <v>307</v>
      </c>
      <c r="C163" s="223">
        <f t="shared" si="54"/>
        <v>0</v>
      </c>
      <c r="D163" s="242">
        <f t="shared" si="54"/>
        <v>0</v>
      </c>
      <c r="E163" s="223">
        <f t="shared" si="54"/>
        <v>0</v>
      </c>
      <c r="F163" s="223">
        <f t="shared" si="54"/>
        <v>1910481.5624263349</v>
      </c>
      <c r="G163" s="223">
        <f t="shared" si="54"/>
        <v>2571298.1037781877</v>
      </c>
      <c r="H163" s="223">
        <f t="shared" si="54"/>
        <v>3254362.3445941675</v>
      </c>
      <c r="I163" s="223">
        <f t="shared" si="54"/>
        <v>3515808.0770250005</v>
      </c>
      <c r="J163" s="241">
        <f t="shared" si="54"/>
        <v>4863456.5</v>
      </c>
      <c r="K163" s="241">
        <f t="shared" si="54"/>
        <v>4586269.833333333</v>
      </c>
      <c r="L163" s="223">
        <f t="shared" si="52"/>
        <v>3812699.211538462</v>
      </c>
      <c r="M163" s="262"/>
      <c r="N163" s="262"/>
      <c r="O163" s="262"/>
      <c r="P163" s="262"/>
      <c r="Q163" s="262"/>
      <c r="R163" s="262"/>
      <c r="S163" s="262"/>
      <c r="T163" s="258"/>
      <c r="U163" s="239">
        <f t="shared" si="41"/>
        <v>24514375.632695489</v>
      </c>
      <c r="V163" s="239">
        <f>K37-K25+L25</f>
        <v>4518279.185897436</v>
      </c>
      <c r="W163" s="239">
        <f t="shared" si="44"/>
        <v>24514375.632695485</v>
      </c>
      <c r="X163" s="238">
        <f t="shared" si="45"/>
        <v>24623.444929976296</v>
      </c>
      <c r="Y163" s="236">
        <v>303167</v>
      </c>
      <c r="Z163" s="236"/>
      <c r="AA163" s="236"/>
      <c r="AB163" s="236"/>
      <c r="AC163" s="238"/>
      <c r="AD163" s="238"/>
      <c r="AE163" s="238"/>
      <c r="AF163" s="238"/>
    </row>
    <row r="164" spans="1:32" x14ac:dyDescent="0.25">
      <c r="A164" s="235">
        <f t="shared" si="53"/>
        <v>2017</v>
      </c>
      <c r="B164" s="234" t="s">
        <v>306</v>
      </c>
      <c r="C164" s="178">
        <f t="shared" si="54"/>
        <v>0</v>
      </c>
      <c r="D164" s="177">
        <f t="shared" si="54"/>
        <v>0</v>
      </c>
      <c r="E164" s="178">
        <f t="shared" si="54"/>
        <v>0</v>
      </c>
      <c r="F164" s="178">
        <f t="shared" si="54"/>
        <v>1910481.5624263349</v>
      </c>
      <c r="G164" s="178">
        <f t="shared" si="54"/>
        <v>2571298.1037781877</v>
      </c>
      <c r="H164" s="178">
        <f t="shared" si="54"/>
        <v>3254362.3445941675</v>
      </c>
      <c r="I164" s="178">
        <f t="shared" si="54"/>
        <v>3515808.0770250005</v>
      </c>
      <c r="J164" s="233">
        <f t="shared" si="54"/>
        <v>4863456.5</v>
      </c>
      <c r="K164" s="233">
        <f t="shared" si="54"/>
        <v>4586269.833333333</v>
      </c>
      <c r="L164" s="178">
        <f t="shared" si="52"/>
        <v>4159308.230769231</v>
      </c>
      <c r="M164" s="261"/>
      <c r="N164" s="261"/>
      <c r="O164" s="261"/>
      <c r="P164" s="261"/>
      <c r="Q164" s="261"/>
      <c r="R164" s="261"/>
      <c r="S164" s="261"/>
      <c r="T164" s="257"/>
      <c r="U164" s="231">
        <f t="shared" si="41"/>
        <v>24860984.651926257</v>
      </c>
      <c r="V164" s="231">
        <f>K38-K26+L26</f>
        <v>4512098.217948718</v>
      </c>
      <c r="W164" s="231">
        <f t="shared" si="44"/>
        <v>24860984.651926257</v>
      </c>
      <c r="X164" s="232">
        <f t="shared" si="45"/>
        <v>24915.475779337332</v>
      </c>
      <c r="Y164" s="230">
        <v>303571</v>
      </c>
      <c r="Z164" s="230"/>
      <c r="AA164" s="230"/>
      <c r="AB164" s="230"/>
      <c r="AC164" s="232"/>
      <c r="AD164" s="232"/>
      <c r="AE164" s="232"/>
      <c r="AF164" s="232"/>
    </row>
    <row r="165" spans="1:32" x14ac:dyDescent="0.25">
      <c r="A165" s="256">
        <f>A164+1</f>
        <v>2018</v>
      </c>
      <c r="B165" s="255" t="s">
        <v>317</v>
      </c>
      <c r="C165" s="252">
        <f t="shared" si="54"/>
        <v>0</v>
      </c>
      <c r="D165" s="254">
        <f t="shared" si="54"/>
        <v>0</v>
      </c>
      <c r="E165" s="252">
        <f t="shared" si="54"/>
        <v>0</v>
      </c>
      <c r="F165" s="252">
        <f t="shared" si="54"/>
        <v>1910481.5624263349</v>
      </c>
      <c r="G165" s="252">
        <f t="shared" si="54"/>
        <v>2571298.1037781877</v>
      </c>
      <c r="H165" s="252">
        <f t="shared" si="54"/>
        <v>3254362.3445941675</v>
      </c>
      <c r="I165" s="252">
        <f t="shared" si="54"/>
        <v>3515808.0770250005</v>
      </c>
      <c r="J165" s="253">
        <f t="shared" si="54"/>
        <v>4863456.5</v>
      </c>
      <c r="K165" s="253">
        <f t="shared" si="54"/>
        <v>4586269.833333333</v>
      </c>
      <c r="L165" s="252">
        <f t="shared" si="52"/>
        <v>4505917.25</v>
      </c>
      <c r="M165" s="252">
        <f t="shared" ref="M165:M177" si="55">+M15</f>
        <v>179684.50961951594</v>
      </c>
      <c r="N165" s="263"/>
      <c r="O165" s="263"/>
      <c r="P165" s="263"/>
      <c r="Q165" s="263"/>
      <c r="R165" s="263"/>
      <c r="S165" s="263"/>
      <c r="T165" s="260"/>
      <c r="U165" s="249">
        <f t="shared" si="41"/>
        <v>25387278.18077654</v>
      </c>
      <c r="V165" s="249">
        <f>L27-L15+M15</f>
        <v>4338992.7403887473</v>
      </c>
      <c r="W165" s="249">
        <f t="shared" si="44"/>
        <v>25387278.18077654</v>
      </c>
      <c r="X165" s="248">
        <f t="shared" si="45"/>
        <v>25193.596252897431</v>
      </c>
      <c r="Y165" s="246">
        <v>303899</v>
      </c>
      <c r="Z165" s="246"/>
      <c r="AA165" s="246"/>
      <c r="AB165" s="246"/>
      <c r="AC165" s="248"/>
      <c r="AD165" s="248"/>
      <c r="AE165" s="248"/>
      <c r="AF165" s="248"/>
    </row>
    <row r="166" spans="1:32" x14ac:dyDescent="0.25">
      <c r="A166" s="244">
        <f>A165</f>
        <v>2018</v>
      </c>
      <c r="B166" s="243" t="s">
        <v>316</v>
      </c>
      <c r="C166" s="223">
        <f t="shared" si="54"/>
        <v>0</v>
      </c>
      <c r="D166" s="242">
        <f t="shared" si="54"/>
        <v>0</v>
      </c>
      <c r="E166" s="223">
        <f t="shared" si="54"/>
        <v>0</v>
      </c>
      <c r="F166" s="223">
        <f t="shared" si="54"/>
        <v>1910481.5624263349</v>
      </c>
      <c r="G166" s="223">
        <f t="shared" si="54"/>
        <v>2571298.1037781877</v>
      </c>
      <c r="H166" s="223">
        <f t="shared" si="54"/>
        <v>3254362.3445941675</v>
      </c>
      <c r="I166" s="223">
        <f t="shared" si="54"/>
        <v>3515808.0770250005</v>
      </c>
      <c r="J166" s="241">
        <f t="shared" si="54"/>
        <v>4863456.5</v>
      </c>
      <c r="K166" s="241">
        <f t="shared" si="54"/>
        <v>4586269.833333333</v>
      </c>
      <c r="L166" s="259">
        <f>+L$27</f>
        <v>4505917.25</v>
      </c>
      <c r="M166" s="223">
        <f t="shared" si="55"/>
        <v>359369.01923903188</v>
      </c>
      <c r="N166" s="262"/>
      <c r="O166" s="262"/>
      <c r="P166" s="262"/>
      <c r="Q166" s="262"/>
      <c r="R166" s="262"/>
      <c r="S166" s="262"/>
      <c r="T166" s="258"/>
      <c r="U166" s="239">
        <f t="shared" si="41"/>
        <v>25566962.690396056</v>
      </c>
      <c r="V166" s="239">
        <f>L28-L16+M16</f>
        <v>4172068.2307774932</v>
      </c>
      <c r="W166" s="239">
        <f t="shared" si="44"/>
        <v>25566962.690396056</v>
      </c>
      <c r="X166" s="238">
        <f t="shared" si="45"/>
        <v>25457.806350656596</v>
      </c>
      <c r="Y166" s="236">
        <v>304054</v>
      </c>
      <c r="Z166" s="236"/>
      <c r="AA166" s="236"/>
      <c r="AB166" s="236"/>
      <c r="AC166" s="238"/>
      <c r="AD166" s="238"/>
      <c r="AE166" s="238"/>
      <c r="AF166" s="238"/>
    </row>
    <row r="167" spans="1:32" x14ac:dyDescent="0.25">
      <c r="A167" s="244">
        <f t="shared" ref="A167:A176" si="56">A166</f>
        <v>2018</v>
      </c>
      <c r="B167" s="243" t="s">
        <v>315</v>
      </c>
      <c r="C167" s="223">
        <f t="shared" si="54"/>
        <v>0</v>
      </c>
      <c r="D167" s="242">
        <f t="shared" si="54"/>
        <v>0</v>
      </c>
      <c r="E167" s="223">
        <f t="shared" si="54"/>
        <v>0</v>
      </c>
      <c r="F167" s="223">
        <f t="shared" si="54"/>
        <v>1910481.5624263349</v>
      </c>
      <c r="G167" s="223">
        <f t="shared" si="54"/>
        <v>2571298.1037781877</v>
      </c>
      <c r="H167" s="223">
        <f t="shared" si="54"/>
        <v>3254362.3445941675</v>
      </c>
      <c r="I167" s="223">
        <f t="shared" si="54"/>
        <v>3515808.0770250005</v>
      </c>
      <c r="J167" s="241">
        <f t="shared" si="54"/>
        <v>4863456.5</v>
      </c>
      <c r="K167" s="241">
        <f t="shared" si="54"/>
        <v>4586269.833333333</v>
      </c>
      <c r="L167" s="241">
        <f t="shared" si="54"/>
        <v>4505917.25</v>
      </c>
      <c r="M167" s="223">
        <f t="shared" si="55"/>
        <v>539053.5288585478</v>
      </c>
      <c r="N167" s="262"/>
      <c r="O167" s="262"/>
      <c r="P167" s="262"/>
      <c r="Q167" s="262"/>
      <c r="R167" s="262"/>
      <c r="S167" s="262"/>
      <c r="T167" s="258"/>
      <c r="U167" s="239">
        <f t="shared" si="41"/>
        <v>25746647.200015571</v>
      </c>
      <c r="V167" s="239">
        <f>L29-L17+M17</f>
        <v>4005143.7211662401</v>
      </c>
      <c r="W167" s="239">
        <f t="shared" si="44"/>
        <v>25746647.200015575</v>
      </c>
      <c r="X167" s="238">
        <f t="shared" si="45"/>
        <v>25708.106072614832</v>
      </c>
      <c r="Y167" s="236">
        <v>304430</v>
      </c>
      <c r="Z167" s="236"/>
      <c r="AA167" s="236"/>
      <c r="AB167" s="236"/>
      <c r="AC167" s="238"/>
      <c r="AD167" s="238"/>
      <c r="AE167" s="238"/>
      <c r="AF167" s="238"/>
    </row>
    <row r="168" spans="1:32" x14ac:dyDescent="0.25">
      <c r="A168" s="244">
        <f t="shared" si="56"/>
        <v>2018</v>
      </c>
      <c r="B168" s="243" t="s">
        <v>314</v>
      </c>
      <c r="C168" s="223">
        <f t="shared" si="54"/>
        <v>0</v>
      </c>
      <c r="D168" s="242">
        <f t="shared" si="54"/>
        <v>0</v>
      </c>
      <c r="E168" s="223">
        <f t="shared" si="54"/>
        <v>0</v>
      </c>
      <c r="F168" s="223">
        <f t="shared" si="54"/>
        <v>1910481.5624263349</v>
      </c>
      <c r="G168" s="223">
        <f t="shared" si="54"/>
        <v>2571298.1037781877</v>
      </c>
      <c r="H168" s="223">
        <f t="shared" si="54"/>
        <v>3254362.3445941675</v>
      </c>
      <c r="I168" s="223">
        <f t="shared" si="54"/>
        <v>3515808.0770250005</v>
      </c>
      <c r="J168" s="241">
        <f t="shared" si="54"/>
        <v>4863456.5</v>
      </c>
      <c r="K168" s="241">
        <f t="shared" si="54"/>
        <v>4586269.833333333</v>
      </c>
      <c r="L168" s="241">
        <f t="shared" si="54"/>
        <v>4505917.25</v>
      </c>
      <c r="M168" s="223">
        <f t="shared" si="55"/>
        <v>718738.03847806377</v>
      </c>
      <c r="N168" s="262"/>
      <c r="O168" s="262"/>
      <c r="P168" s="262"/>
      <c r="Q168" s="262"/>
      <c r="R168" s="262"/>
      <c r="S168" s="262"/>
      <c r="T168" s="258"/>
      <c r="U168" s="239">
        <f t="shared" si="41"/>
        <v>25926331.70963509</v>
      </c>
      <c r="V168" s="239">
        <f>L30-L18+M18</f>
        <v>3838219.2115549869</v>
      </c>
      <c r="W168" s="239">
        <f t="shared" si="44"/>
        <v>25926331.709635086</v>
      </c>
      <c r="X168" s="238">
        <f t="shared" si="45"/>
        <v>25944.495418772116</v>
      </c>
      <c r="Y168" s="236">
        <v>304635</v>
      </c>
      <c r="Z168" s="236"/>
      <c r="AA168" s="236"/>
      <c r="AB168" s="236"/>
      <c r="AC168" s="238"/>
      <c r="AD168" s="238"/>
      <c r="AE168" s="238"/>
      <c r="AF168" s="238"/>
    </row>
    <row r="169" spans="1:32" x14ac:dyDescent="0.25">
      <c r="A169" s="244">
        <f t="shared" si="56"/>
        <v>2018</v>
      </c>
      <c r="B169" s="243" t="s">
        <v>313</v>
      </c>
      <c r="C169" s="223">
        <f t="shared" si="54"/>
        <v>0</v>
      </c>
      <c r="D169" s="242">
        <f t="shared" si="54"/>
        <v>0</v>
      </c>
      <c r="E169" s="223">
        <f t="shared" si="54"/>
        <v>0</v>
      </c>
      <c r="F169" s="223">
        <f t="shared" si="54"/>
        <v>1910481.5624263349</v>
      </c>
      <c r="G169" s="223">
        <f t="shared" si="54"/>
        <v>2571298.1037781877</v>
      </c>
      <c r="H169" s="223">
        <f t="shared" si="54"/>
        <v>3254362.3445941675</v>
      </c>
      <c r="I169" s="223">
        <f t="shared" si="54"/>
        <v>3515808.0770250005</v>
      </c>
      <c r="J169" s="241">
        <f t="shared" si="54"/>
        <v>4863456.5</v>
      </c>
      <c r="K169" s="241">
        <f t="shared" si="54"/>
        <v>4586269.833333333</v>
      </c>
      <c r="L169" s="241">
        <f t="shared" si="54"/>
        <v>4505917.25</v>
      </c>
      <c r="M169" s="223">
        <f t="shared" si="55"/>
        <v>898422.54809757974</v>
      </c>
      <c r="N169" s="262"/>
      <c r="O169" s="262"/>
      <c r="P169" s="262"/>
      <c r="Q169" s="262"/>
      <c r="R169" s="262"/>
      <c r="S169" s="262"/>
      <c r="T169" s="258"/>
      <c r="U169" s="239">
        <f t="shared" si="41"/>
        <v>26106016.219254605</v>
      </c>
      <c r="V169" s="239">
        <f>L31-L19+M19</f>
        <v>3671294.7019437337</v>
      </c>
      <c r="W169" s="239">
        <f t="shared" si="44"/>
        <v>26106016.219254602</v>
      </c>
      <c r="X169" s="238">
        <f t="shared" si="45"/>
        <v>26166.974389128467</v>
      </c>
      <c r="Y169" s="236">
        <v>304887</v>
      </c>
      <c r="Z169" s="236"/>
      <c r="AA169" s="236"/>
      <c r="AB169" s="236"/>
      <c r="AC169" s="238"/>
      <c r="AD169" s="238"/>
      <c r="AE169" s="238"/>
      <c r="AF169" s="238"/>
    </row>
    <row r="170" spans="1:32" x14ac:dyDescent="0.25">
      <c r="A170" s="244">
        <f t="shared" si="56"/>
        <v>2018</v>
      </c>
      <c r="B170" s="243" t="s">
        <v>312</v>
      </c>
      <c r="C170" s="223">
        <f t="shared" si="54"/>
        <v>0</v>
      </c>
      <c r="D170" s="242">
        <f t="shared" si="54"/>
        <v>0</v>
      </c>
      <c r="E170" s="223">
        <f t="shared" si="54"/>
        <v>0</v>
      </c>
      <c r="F170" s="223">
        <f t="shared" si="54"/>
        <v>1910481.5624263349</v>
      </c>
      <c r="G170" s="223">
        <f t="shared" si="54"/>
        <v>2571298.1037781877</v>
      </c>
      <c r="H170" s="223">
        <f t="shared" si="54"/>
        <v>3254362.3445941675</v>
      </c>
      <c r="I170" s="223">
        <f t="shared" si="54"/>
        <v>3515808.0770250005</v>
      </c>
      <c r="J170" s="241">
        <f t="shared" si="54"/>
        <v>4863456.5</v>
      </c>
      <c r="K170" s="241">
        <f t="shared" si="54"/>
        <v>4586269.833333333</v>
      </c>
      <c r="L170" s="241">
        <f t="shared" si="54"/>
        <v>4505917.25</v>
      </c>
      <c r="M170" s="223">
        <f t="shared" si="55"/>
        <v>1078107.0577170956</v>
      </c>
      <c r="N170" s="262"/>
      <c r="O170" s="262"/>
      <c r="P170" s="262"/>
      <c r="Q170" s="262"/>
      <c r="R170" s="262"/>
      <c r="S170" s="262"/>
      <c r="T170" s="258"/>
      <c r="U170" s="239">
        <f t="shared" si="41"/>
        <v>26285700.728874121</v>
      </c>
      <c r="V170" s="239">
        <f>L32-L20+M20</f>
        <v>3504370.1923324801</v>
      </c>
      <c r="W170" s="239">
        <f t="shared" si="44"/>
        <v>26285700.728874121</v>
      </c>
      <c r="X170" s="238">
        <f t="shared" si="45"/>
        <v>26375.542983683881</v>
      </c>
      <c r="Y170" s="236">
        <v>305208</v>
      </c>
      <c r="Z170" s="236"/>
      <c r="AA170" s="236"/>
      <c r="AB170" s="236"/>
      <c r="AC170" s="238"/>
      <c r="AD170" s="238"/>
      <c r="AE170" s="238"/>
      <c r="AF170" s="238"/>
    </row>
    <row r="171" spans="1:32" x14ac:dyDescent="0.25">
      <c r="A171" s="244">
        <f t="shared" si="56"/>
        <v>2018</v>
      </c>
      <c r="B171" s="243" t="s">
        <v>311</v>
      </c>
      <c r="C171" s="223">
        <f t="shared" ref="C171:M186" si="57">C170</f>
        <v>0</v>
      </c>
      <c r="D171" s="242">
        <f t="shared" si="57"/>
        <v>0</v>
      </c>
      <c r="E171" s="223">
        <f t="shared" si="57"/>
        <v>0</v>
      </c>
      <c r="F171" s="223">
        <f t="shared" si="57"/>
        <v>1910481.5624263349</v>
      </c>
      <c r="G171" s="223">
        <f t="shared" si="57"/>
        <v>2571298.1037781877</v>
      </c>
      <c r="H171" s="223">
        <f t="shared" si="57"/>
        <v>3254362.3445941675</v>
      </c>
      <c r="I171" s="223">
        <f t="shared" si="57"/>
        <v>3515808.0770250005</v>
      </c>
      <c r="J171" s="241">
        <f t="shared" si="57"/>
        <v>4863456.5</v>
      </c>
      <c r="K171" s="241">
        <f t="shared" si="57"/>
        <v>4586269.833333333</v>
      </c>
      <c r="L171" s="241">
        <f t="shared" si="57"/>
        <v>4505917.25</v>
      </c>
      <c r="M171" s="223">
        <f t="shared" si="55"/>
        <v>1257791.5673366117</v>
      </c>
      <c r="N171" s="262"/>
      <c r="O171" s="262"/>
      <c r="P171" s="262"/>
      <c r="Q171" s="262"/>
      <c r="R171" s="262"/>
      <c r="S171" s="262"/>
      <c r="T171" s="258"/>
      <c r="U171" s="239">
        <f t="shared" si="41"/>
        <v>26465385.238493636</v>
      </c>
      <c r="V171" s="239">
        <f>L33-L21+M21</f>
        <v>3337445.6827212265</v>
      </c>
      <c r="W171" s="239">
        <f t="shared" si="44"/>
        <v>26465385.238493636</v>
      </c>
      <c r="X171" s="238">
        <f t="shared" si="45"/>
        <v>26573.051294184745</v>
      </c>
      <c r="Y171" s="236">
        <v>305506</v>
      </c>
      <c r="Z171" s="236"/>
      <c r="AA171" s="236"/>
      <c r="AB171" s="236"/>
      <c r="AC171" s="238"/>
      <c r="AD171" s="238"/>
      <c r="AE171" s="238"/>
      <c r="AF171" s="238"/>
    </row>
    <row r="172" spans="1:32" x14ac:dyDescent="0.25">
      <c r="A172" s="244">
        <f t="shared" si="56"/>
        <v>2018</v>
      </c>
      <c r="B172" s="243" t="s">
        <v>310</v>
      </c>
      <c r="C172" s="223">
        <f t="shared" si="57"/>
        <v>0</v>
      </c>
      <c r="D172" s="242">
        <f t="shared" si="57"/>
        <v>0</v>
      </c>
      <c r="E172" s="223">
        <f t="shared" si="57"/>
        <v>0</v>
      </c>
      <c r="F172" s="223">
        <f t="shared" si="57"/>
        <v>1910481.5624263349</v>
      </c>
      <c r="G172" s="223">
        <f t="shared" si="57"/>
        <v>2571298.1037781877</v>
      </c>
      <c r="H172" s="223">
        <f t="shared" si="57"/>
        <v>3254362.3445941675</v>
      </c>
      <c r="I172" s="223">
        <f t="shared" si="57"/>
        <v>3515808.0770250005</v>
      </c>
      <c r="J172" s="241">
        <f t="shared" si="57"/>
        <v>4863456.5</v>
      </c>
      <c r="K172" s="241">
        <f t="shared" si="57"/>
        <v>4586269.833333333</v>
      </c>
      <c r="L172" s="241">
        <f t="shared" si="57"/>
        <v>4505917.25</v>
      </c>
      <c r="M172" s="223">
        <f t="shared" si="55"/>
        <v>1437476.0769561275</v>
      </c>
      <c r="N172" s="262"/>
      <c r="O172" s="262"/>
      <c r="P172" s="262"/>
      <c r="Q172" s="262"/>
      <c r="R172" s="262"/>
      <c r="S172" s="262"/>
      <c r="T172" s="258"/>
      <c r="U172" s="239">
        <f t="shared" si="41"/>
        <v>26645069.748113152</v>
      </c>
      <c r="V172" s="239">
        <f>L34-L22+M22</f>
        <v>3170521.1731099738</v>
      </c>
      <c r="W172" s="239">
        <f t="shared" si="44"/>
        <v>26645069.748113152</v>
      </c>
      <c r="X172" s="238">
        <f t="shared" si="45"/>
        <v>26773.409696431994</v>
      </c>
      <c r="Y172" s="236">
        <v>305879</v>
      </c>
      <c r="Z172" s="236"/>
      <c r="AA172" s="236"/>
      <c r="AB172" s="236"/>
      <c r="AC172" s="238"/>
      <c r="AD172" s="238"/>
      <c r="AE172" s="238"/>
      <c r="AF172" s="238"/>
    </row>
    <row r="173" spans="1:32" x14ac:dyDescent="0.25">
      <c r="A173" s="244">
        <f t="shared" si="56"/>
        <v>2018</v>
      </c>
      <c r="B173" s="243" t="s">
        <v>309</v>
      </c>
      <c r="C173" s="223">
        <f t="shared" si="57"/>
        <v>0</v>
      </c>
      <c r="D173" s="242">
        <f t="shared" si="57"/>
        <v>0</v>
      </c>
      <c r="E173" s="223">
        <f t="shared" si="57"/>
        <v>0</v>
      </c>
      <c r="F173" s="223">
        <f t="shared" si="57"/>
        <v>1910481.5624263349</v>
      </c>
      <c r="G173" s="223">
        <f t="shared" si="57"/>
        <v>2571298.1037781877</v>
      </c>
      <c r="H173" s="223">
        <f t="shared" si="57"/>
        <v>3254362.3445941675</v>
      </c>
      <c r="I173" s="223">
        <f t="shared" si="57"/>
        <v>3515808.0770250005</v>
      </c>
      <c r="J173" s="241">
        <f t="shared" si="57"/>
        <v>4863456.5</v>
      </c>
      <c r="K173" s="241">
        <f t="shared" si="57"/>
        <v>4586269.833333333</v>
      </c>
      <c r="L173" s="241">
        <f t="shared" si="57"/>
        <v>4505917.25</v>
      </c>
      <c r="M173" s="223">
        <f t="shared" si="55"/>
        <v>1617160.5865756434</v>
      </c>
      <c r="N173" s="262"/>
      <c r="O173" s="262"/>
      <c r="P173" s="262"/>
      <c r="Q173" s="262"/>
      <c r="R173" s="262"/>
      <c r="S173" s="262"/>
      <c r="T173" s="258"/>
      <c r="U173" s="239">
        <f t="shared" si="41"/>
        <v>26824754.257732667</v>
      </c>
      <c r="V173" s="239">
        <f>L35-L23+M23</f>
        <v>3003596.6634987202</v>
      </c>
      <c r="W173" s="239">
        <f t="shared" si="44"/>
        <v>26824754.257732667</v>
      </c>
      <c r="X173" s="238">
        <f t="shared" si="45"/>
        <v>26976.61819042563</v>
      </c>
      <c r="Y173" s="236">
        <v>306077</v>
      </c>
      <c r="Z173" s="236"/>
      <c r="AA173" s="236"/>
      <c r="AB173" s="236"/>
      <c r="AC173" s="238"/>
      <c r="AD173" s="238"/>
      <c r="AE173" s="238"/>
      <c r="AF173" s="238"/>
    </row>
    <row r="174" spans="1:32" x14ac:dyDescent="0.25">
      <c r="A174" s="244">
        <f t="shared" si="56"/>
        <v>2018</v>
      </c>
      <c r="B174" s="243" t="s">
        <v>308</v>
      </c>
      <c r="C174" s="223">
        <f t="shared" si="57"/>
        <v>0</v>
      </c>
      <c r="D174" s="242">
        <f t="shared" si="57"/>
        <v>0</v>
      </c>
      <c r="E174" s="223">
        <f t="shared" si="57"/>
        <v>0</v>
      </c>
      <c r="F174" s="223">
        <f t="shared" si="57"/>
        <v>1910481.5624263349</v>
      </c>
      <c r="G174" s="223">
        <f t="shared" si="57"/>
        <v>2571298.1037781877</v>
      </c>
      <c r="H174" s="223">
        <f t="shared" si="57"/>
        <v>3254362.3445941675</v>
      </c>
      <c r="I174" s="223">
        <f t="shared" si="57"/>
        <v>3515808.0770250005</v>
      </c>
      <c r="J174" s="241">
        <f t="shared" si="57"/>
        <v>4863456.5</v>
      </c>
      <c r="K174" s="241">
        <f t="shared" si="57"/>
        <v>4586269.833333333</v>
      </c>
      <c r="L174" s="241">
        <f t="shared" si="57"/>
        <v>4505917.25</v>
      </c>
      <c r="M174" s="223">
        <f t="shared" si="55"/>
        <v>1796845.0961951595</v>
      </c>
      <c r="N174" s="262"/>
      <c r="O174" s="262"/>
      <c r="P174" s="262"/>
      <c r="Q174" s="262"/>
      <c r="R174" s="262"/>
      <c r="S174" s="262"/>
      <c r="T174" s="258"/>
      <c r="U174" s="239">
        <f t="shared" ref="U174:U237" si="58">SUM(C174:T174)</f>
        <v>27004438.767352186</v>
      </c>
      <c r="V174" s="239">
        <f>L36-L24+M24</f>
        <v>2836672.153887467</v>
      </c>
      <c r="W174" s="239">
        <f t="shared" si="44"/>
        <v>27004438.767352179</v>
      </c>
      <c r="X174" s="238">
        <f t="shared" si="45"/>
        <v>27182.676776165648</v>
      </c>
      <c r="Y174" s="236">
        <v>306287</v>
      </c>
      <c r="Z174" s="236"/>
      <c r="AA174" s="236"/>
      <c r="AB174" s="236"/>
      <c r="AC174" s="238"/>
      <c r="AD174" s="238"/>
      <c r="AE174" s="238"/>
      <c r="AF174" s="238"/>
    </row>
    <row r="175" spans="1:32" x14ac:dyDescent="0.25">
      <c r="A175" s="244">
        <f t="shared" si="56"/>
        <v>2018</v>
      </c>
      <c r="B175" s="243" t="s">
        <v>307</v>
      </c>
      <c r="C175" s="223">
        <f t="shared" si="57"/>
        <v>0</v>
      </c>
      <c r="D175" s="242">
        <f t="shared" si="57"/>
        <v>0</v>
      </c>
      <c r="E175" s="223">
        <f t="shared" si="57"/>
        <v>0</v>
      </c>
      <c r="F175" s="223">
        <f t="shared" si="57"/>
        <v>1910481.5624263349</v>
      </c>
      <c r="G175" s="223">
        <f t="shared" si="57"/>
        <v>2571298.1037781877</v>
      </c>
      <c r="H175" s="223">
        <f t="shared" si="57"/>
        <v>3254362.3445941675</v>
      </c>
      <c r="I175" s="223">
        <f t="shared" si="57"/>
        <v>3515808.0770250005</v>
      </c>
      <c r="J175" s="241">
        <f t="shared" si="57"/>
        <v>4863456.5</v>
      </c>
      <c r="K175" s="241">
        <f t="shared" si="57"/>
        <v>4586269.833333333</v>
      </c>
      <c r="L175" s="241">
        <f t="shared" si="57"/>
        <v>4505917.25</v>
      </c>
      <c r="M175" s="223">
        <f t="shared" si="55"/>
        <v>1976529.6058146753</v>
      </c>
      <c r="N175" s="262"/>
      <c r="O175" s="262"/>
      <c r="P175" s="262"/>
      <c r="Q175" s="262"/>
      <c r="R175" s="262"/>
      <c r="S175" s="262"/>
      <c r="T175" s="258"/>
      <c r="U175" s="239">
        <f t="shared" si="58"/>
        <v>27184123.276971702</v>
      </c>
      <c r="V175" s="239">
        <f>L37-L25+M25</f>
        <v>2669747.6442762134</v>
      </c>
      <c r="W175" s="239">
        <f t="shared" si="44"/>
        <v>27184123.276971698</v>
      </c>
      <c r="X175" s="238">
        <f t="shared" si="45"/>
        <v>27391.585453652064</v>
      </c>
      <c r="Y175" s="236">
        <v>306767</v>
      </c>
      <c r="Z175" s="236"/>
      <c r="AA175" s="236"/>
      <c r="AB175" s="236"/>
      <c r="AC175" s="238"/>
      <c r="AD175" s="238"/>
      <c r="AE175" s="238"/>
      <c r="AF175" s="238"/>
    </row>
    <row r="176" spans="1:32" x14ac:dyDescent="0.25">
      <c r="A176" s="235">
        <f t="shared" si="56"/>
        <v>2018</v>
      </c>
      <c r="B176" s="234" t="s">
        <v>306</v>
      </c>
      <c r="C176" s="178">
        <f t="shared" si="57"/>
        <v>0</v>
      </c>
      <c r="D176" s="177">
        <f t="shared" si="57"/>
        <v>0</v>
      </c>
      <c r="E176" s="178">
        <f t="shared" si="57"/>
        <v>0</v>
      </c>
      <c r="F176" s="178">
        <f t="shared" si="57"/>
        <v>1910481.5624263349</v>
      </c>
      <c r="G176" s="178">
        <f t="shared" si="57"/>
        <v>2571298.1037781877</v>
      </c>
      <c r="H176" s="178">
        <f t="shared" si="57"/>
        <v>3254362.3445941675</v>
      </c>
      <c r="I176" s="178">
        <f t="shared" si="57"/>
        <v>3515808.0770250005</v>
      </c>
      <c r="J176" s="233">
        <f t="shared" si="57"/>
        <v>4863456.5</v>
      </c>
      <c r="K176" s="233">
        <f t="shared" si="57"/>
        <v>4586269.833333333</v>
      </c>
      <c r="L176" s="233">
        <f t="shared" si="57"/>
        <v>4505917.25</v>
      </c>
      <c r="M176" s="178">
        <f t="shared" si="55"/>
        <v>2156214.1154341912</v>
      </c>
      <c r="N176" s="261"/>
      <c r="O176" s="261"/>
      <c r="P176" s="261"/>
      <c r="Q176" s="261"/>
      <c r="R176" s="261"/>
      <c r="S176" s="261"/>
      <c r="T176" s="257"/>
      <c r="U176" s="231">
        <f t="shared" si="58"/>
        <v>27363807.786591217</v>
      </c>
      <c r="V176" s="231">
        <f>L38-L26+M26</f>
        <v>2502823.1346649602</v>
      </c>
      <c r="W176" s="231">
        <f t="shared" si="44"/>
        <v>27363807.786591217</v>
      </c>
      <c r="X176" s="232">
        <f t="shared" si="45"/>
        <v>27603.344222884865</v>
      </c>
      <c r="Y176" s="230">
        <v>307053</v>
      </c>
      <c r="Z176" s="230"/>
      <c r="AA176" s="230"/>
      <c r="AB176" s="230"/>
      <c r="AC176" s="232"/>
      <c r="AD176" s="232"/>
      <c r="AE176" s="232"/>
      <c r="AF176" s="232"/>
    </row>
    <row r="177" spans="1:32" x14ac:dyDescent="0.25">
      <c r="A177" s="256">
        <f>A176+1</f>
        <v>2019</v>
      </c>
      <c r="B177" s="255" t="s">
        <v>317</v>
      </c>
      <c r="C177" s="252">
        <f t="shared" si="57"/>
        <v>0</v>
      </c>
      <c r="D177" s="254">
        <f t="shared" si="57"/>
        <v>0</v>
      </c>
      <c r="E177" s="252">
        <f t="shared" si="57"/>
        <v>0</v>
      </c>
      <c r="F177" s="252">
        <f t="shared" si="57"/>
        <v>1910481.5624263349</v>
      </c>
      <c r="G177" s="252">
        <f t="shared" si="57"/>
        <v>2571298.1037781877</v>
      </c>
      <c r="H177" s="252">
        <f t="shared" si="57"/>
        <v>3254362.3445941675</v>
      </c>
      <c r="I177" s="252">
        <f t="shared" si="57"/>
        <v>3515808.0770250005</v>
      </c>
      <c r="J177" s="253">
        <f t="shared" si="57"/>
        <v>4863456.5</v>
      </c>
      <c r="K177" s="253">
        <f t="shared" si="57"/>
        <v>4586269.833333333</v>
      </c>
      <c r="L177" s="253">
        <f t="shared" si="57"/>
        <v>4505917.25</v>
      </c>
      <c r="M177" s="252">
        <f t="shared" si="55"/>
        <v>2335898.625053707</v>
      </c>
      <c r="N177" s="252">
        <f t="shared" ref="N177:N189" si="59">+N15</f>
        <v>213885.61057616366</v>
      </c>
      <c r="O177" s="263"/>
      <c r="P177" s="263"/>
      <c r="Q177" s="263"/>
      <c r="R177" s="263"/>
      <c r="S177" s="263"/>
      <c r="T177" s="260"/>
      <c r="U177" s="249">
        <f t="shared" si="58"/>
        <v>27757377.906786896</v>
      </c>
      <c r="V177" s="249">
        <f>M27-M15+N15</f>
        <v>2370099.7260103547</v>
      </c>
      <c r="W177" s="249">
        <f t="shared" si="44"/>
        <v>27757377.906786896</v>
      </c>
      <c r="X177" s="248">
        <f t="shared" si="45"/>
        <v>27817.953083864049</v>
      </c>
      <c r="Y177" s="246">
        <v>307325</v>
      </c>
      <c r="Z177" s="246"/>
      <c r="AA177" s="246"/>
      <c r="AB177" s="246"/>
      <c r="AC177" s="248"/>
      <c r="AD177" s="248"/>
      <c r="AE177" s="248"/>
      <c r="AF177" s="248"/>
    </row>
    <row r="178" spans="1:32" x14ac:dyDescent="0.25">
      <c r="A178" s="244">
        <f>A177</f>
        <v>2019</v>
      </c>
      <c r="B178" s="243" t="s">
        <v>316</v>
      </c>
      <c r="C178" s="223">
        <f t="shared" si="57"/>
        <v>0</v>
      </c>
      <c r="D178" s="242">
        <f t="shared" si="57"/>
        <v>0</v>
      </c>
      <c r="E178" s="223">
        <f t="shared" si="57"/>
        <v>0</v>
      </c>
      <c r="F178" s="223">
        <f t="shared" si="57"/>
        <v>1910481.5624263349</v>
      </c>
      <c r="G178" s="223">
        <f t="shared" si="57"/>
        <v>2571298.1037781877</v>
      </c>
      <c r="H178" s="223">
        <f t="shared" si="57"/>
        <v>3254362.3445941675</v>
      </c>
      <c r="I178" s="223">
        <f t="shared" si="57"/>
        <v>3515808.0770250005</v>
      </c>
      <c r="J178" s="241">
        <f t="shared" si="57"/>
        <v>4863456.5</v>
      </c>
      <c r="K178" s="241">
        <f t="shared" si="57"/>
        <v>4586269.833333333</v>
      </c>
      <c r="L178" s="241">
        <f t="shared" si="57"/>
        <v>4505917.25</v>
      </c>
      <c r="M178" s="259">
        <f>+M$27</f>
        <v>2335898.625053707</v>
      </c>
      <c r="N178" s="223">
        <f t="shared" si="59"/>
        <v>427771.22115232731</v>
      </c>
      <c r="O178" s="262"/>
      <c r="P178" s="262"/>
      <c r="Q178" s="262"/>
      <c r="R178" s="262"/>
      <c r="S178" s="262"/>
      <c r="T178" s="258"/>
      <c r="U178" s="239">
        <f t="shared" si="58"/>
        <v>27971263.51736306</v>
      </c>
      <c r="V178" s="239">
        <f>M28-M16+N16</f>
        <v>2404300.8269670024</v>
      </c>
      <c r="W178" s="239">
        <f t="shared" si="44"/>
        <v>27971263.517363057</v>
      </c>
      <c r="X178" s="238">
        <f t="shared" si="45"/>
        <v>28035.412036589627</v>
      </c>
      <c r="Y178" s="236">
        <v>307623</v>
      </c>
      <c r="Z178" s="236"/>
      <c r="AA178" s="236"/>
      <c r="AB178" s="236"/>
      <c r="AC178" s="238"/>
      <c r="AD178" s="238"/>
      <c r="AE178" s="238"/>
      <c r="AF178" s="238"/>
    </row>
    <row r="179" spans="1:32" x14ac:dyDescent="0.25">
      <c r="A179" s="244">
        <f t="shared" ref="A179:A188" si="60">A178</f>
        <v>2019</v>
      </c>
      <c r="B179" s="243" t="s">
        <v>315</v>
      </c>
      <c r="C179" s="223">
        <f t="shared" si="57"/>
        <v>0</v>
      </c>
      <c r="D179" s="242">
        <f t="shared" si="57"/>
        <v>0</v>
      </c>
      <c r="E179" s="223">
        <f t="shared" si="57"/>
        <v>0</v>
      </c>
      <c r="F179" s="223">
        <f t="shared" si="57"/>
        <v>1910481.5624263349</v>
      </c>
      <c r="G179" s="223">
        <f t="shared" si="57"/>
        <v>2571298.1037781877</v>
      </c>
      <c r="H179" s="223">
        <f t="shared" si="57"/>
        <v>3254362.3445941675</v>
      </c>
      <c r="I179" s="223">
        <f t="shared" si="57"/>
        <v>3515808.0770250005</v>
      </c>
      <c r="J179" s="241">
        <f t="shared" si="57"/>
        <v>4863456.5</v>
      </c>
      <c r="K179" s="241">
        <f t="shared" si="57"/>
        <v>4586269.833333333</v>
      </c>
      <c r="L179" s="241">
        <f t="shared" si="57"/>
        <v>4505917.25</v>
      </c>
      <c r="M179" s="223">
        <f>M178</f>
        <v>2335898.625053707</v>
      </c>
      <c r="N179" s="223">
        <f t="shared" si="59"/>
        <v>641656.831728491</v>
      </c>
      <c r="O179" s="262"/>
      <c r="P179" s="262"/>
      <c r="Q179" s="262"/>
      <c r="R179" s="262"/>
      <c r="S179" s="262"/>
      <c r="T179" s="258"/>
      <c r="U179" s="239">
        <f t="shared" si="58"/>
        <v>28185149.127939224</v>
      </c>
      <c r="V179" s="239">
        <f>M29-M17+N17</f>
        <v>2438501.9279236505</v>
      </c>
      <c r="W179" s="239">
        <f t="shared" si="44"/>
        <v>28185149.127939224</v>
      </c>
      <c r="X179" s="238">
        <f t="shared" si="45"/>
        <v>28255.721081061587</v>
      </c>
      <c r="Y179" s="236">
        <v>307899</v>
      </c>
      <c r="Z179" s="236"/>
      <c r="AA179" s="236"/>
      <c r="AB179" s="236"/>
      <c r="AC179" s="238"/>
      <c r="AD179" s="238"/>
      <c r="AE179" s="238"/>
      <c r="AF179" s="238"/>
    </row>
    <row r="180" spans="1:32" x14ac:dyDescent="0.25">
      <c r="A180" s="244">
        <f t="shared" si="60"/>
        <v>2019</v>
      </c>
      <c r="B180" s="243" t="s">
        <v>314</v>
      </c>
      <c r="C180" s="223">
        <f t="shared" si="57"/>
        <v>0</v>
      </c>
      <c r="D180" s="242">
        <f t="shared" si="57"/>
        <v>0</v>
      </c>
      <c r="E180" s="223">
        <f t="shared" si="57"/>
        <v>0</v>
      </c>
      <c r="F180" s="223">
        <f t="shared" si="57"/>
        <v>1910481.5624263349</v>
      </c>
      <c r="G180" s="223">
        <f t="shared" si="57"/>
        <v>2571298.1037781877</v>
      </c>
      <c r="H180" s="223">
        <f t="shared" si="57"/>
        <v>3254362.3445941675</v>
      </c>
      <c r="I180" s="223">
        <f t="shared" si="57"/>
        <v>3515808.0770250005</v>
      </c>
      <c r="J180" s="241">
        <f t="shared" si="57"/>
        <v>4863456.5</v>
      </c>
      <c r="K180" s="241">
        <f t="shared" si="57"/>
        <v>4586269.833333333</v>
      </c>
      <c r="L180" s="241">
        <f t="shared" si="57"/>
        <v>4505917.25</v>
      </c>
      <c r="M180" s="223">
        <f t="shared" si="57"/>
        <v>2335898.625053707</v>
      </c>
      <c r="N180" s="223">
        <f t="shared" si="59"/>
        <v>855542.44230465463</v>
      </c>
      <c r="O180" s="262"/>
      <c r="P180" s="262"/>
      <c r="Q180" s="262"/>
      <c r="R180" s="262"/>
      <c r="S180" s="262"/>
      <c r="T180" s="258"/>
      <c r="U180" s="239">
        <f t="shared" si="58"/>
        <v>28399034.738515388</v>
      </c>
      <c r="V180" s="239">
        <f>M30-M18+N18</f>
        <v>2472703.0288802977</v>
      </c>
      <c r="W180" s="239">
        <f t="shared" si="44"/>
        <v>28399034.738515384</v>
      </c>
      <c r="X180" s="238">
        <f t="shared" si="45"/>
        <v>28478.88021727993</v>
      </c>
      <c r="Y180" s="236">
        <v>308242</v>
      </c>
      <c r="Z180" s="236"/>
      <c r="AA180" s="236"/>
      <c r="AB180" s="236"/>
      <c r="AC180" s="238"/>
      <c r="AD180" s="238"/>
      <c r="AE180" s="238"/>
      <c r="AF180" s="238"/>
    </row>
    <row r="181" spans="1:32" x14ac:dyDescent="0.25">
      <c r="A181" s="244">
        <f t="shared" si="60"/>
        <v>2019</v>
      </c>
      <c r="B181" s="243" t="s">
        <v>313</v>
      </c>
      <c r="C181" s="223">
        <f t="shared" si="57"/>
        <v>0</v>
      </c>
      <c r="D181" s="242">
        <f t="shared" si="57"/>
        <v>0</v>
      </c>
      <c r="E181" s="223">
        <f t="shared" si="57"/>
        <v>0</v>
      </c>
      <c r="F181" s="223">
        <f t="shared" si="57"/>
        <v>1910481.5624263349</v>
      </c>
      <c r="G181" s="223">
        <f t="shared" si="57"/>
        <v>2571298.1037781877</v>
      </c>
      <c r="H181" s="223">
        <f t="shared" si="57"/>
        <v>3254362.3445941675</v>
      </c>
      <c r="I181" s="223">
        <f t="shared" si="57"/>
        <v>3515808.0770250005</v>
      </c>
      <c r="J181" s="241">
        <f t="shared" si="57"/>
        <v>4863456.5</v>
      </c>
      <c r="K181" s="241">
        <f t="shared" si="57"/>
        <v>4586269.833333333</v>
      </c>
      <c r="L181" s="241">
        <f t="shared" si="57"/>
        <v>4505917.25</v>
      </c>
      <c r="M181" s="223">
        <f t="shared" si="57"/>
        <v>2335898.625053707</v>
      </c>
      <c r="N181" s="223">
        <f t="shared" si="59"/>
        <v>1069428.0528808183</v>
      </c>
      <c r="O181" s="262"/>
      <c r="P181" s="262"/>
      <c r="Q181" s="262"/>
      <c r="R181" s="262"/>
      <c r="S181" s="262"/>
      <c r="T181" s="258"/>
      <c r="U181" s="239">
        <f t="shared" si="58"/>
        <v>28612920.349091552</v>
      </c>
      <c r="V181" s="239">
        <f>M31-M19+N19</f>
        <v>2506904.1298369458</v>
      </c>
      <c r="W181" s="239">
        <f t="shared" si="44"/>
        <v>28612920.349091548</v>
      </c>
      <c r="X181" s="238">
        <f t="shared" si="45"/>
        <v>28704.889445244669</v>
      </c>
      <c r="Y181" s="236">
        <v>308571</v>
      </c>
      <c r="Z181" s="236"/>
      <c r="AA181" s="236"/>
      <c r="AB181" s="236"/>
      <c r="AC181" s="238"/>
      <c r="AD181" s="238"/>
      <c r="AE181" s="238"/>
      <c r="AF181" s="238"/>
    </row>
    <row r="182" spans="1:32" x14ac:dyDescent="0.25">
      <c r="A182" s="244">
        <f t="shared" si="60"/>
        <v>2019</v>
      </c>
      <c r="B182" s="243" t="s">
        <v>312</v>
      </c>
      <c r="C182" s="223">
        <f t="shared" si="57"/>
        <v>0</v>
      </c>
      <c r="D182" s="242">
        <f t="shared" si="57"/>
        <v>0</v>
      </c>
      <c r="E182" s="223">
        <f t="shared" si="57"/>
        <v>0</v>
      </c>
      <c r="F182" s="223">
        <f t="shared" si="57"/>
        <v>1910481.5624263349</v>
      </c>
      <c r="G182" s="223">
        <f t="shared" si="57"/>
        <v>2571298.1037781877</v>
      </c>
      <c r="H182" s="223">
        <f t="shared" si="57"/>
        <v>3254362.3445941675</v>
      </c>
      <c r="I182" s="223">
        <f t="shared" si="57"/>
        <v>3515808.0770250005</v>
      </c>
      <c r="J182" s="241">
        <f t="shared" si="57"/>
        <v>4863456.5</v>
      </c>
      <c r="K182" s="241">
        <f t="shared" si="57"/>
        <v>4586269.833333333</v>
      </c>
      <c r="L182" s="241">
        <f t="shared" si="57"/>
        <v>4505917.25</v>
      </c>
      <c r="M182" s="223">
        <f t="shared" si="57"/>
        <v>2335898.625053707</v>
      </c>
      <c r="N182" s="223">
        <f t="shared" si="59"/>
        <v>1283313.663456982</v>
      </c>
      <c r="O182" s="262"/>
      <c r="P182" s="262"/>
      <c r="Q182" s="262"/>
      <c r="R182" s="262"/>
      <c r="S182" s="262"/>
      <c r="T182" s="258"/>
      <c r="U182" s="239">
        <f t="shared" si="58"/>
        <v>28826805.959667712</v>
      </c>
      <c r="V182" s="239">
        <f>M32-M20+N20</f>
        <v>2541105.2307935935</v>
      </c>
      <c r="W182" s="239">
        <f t="shared" si="44"/>
        <v>28826805.959667712</v>
      </c>
      <c r="X182" s="238">
        <f t="shared" si="45"/>
        <v>28933.748764955792</v>
      </c>
      <c r="Y182" s="236">
        <v>308890</v>
      </c>
      <c r="Z182" s="236"/>
      <c r="AA182" s="236"/>
      <c r="AB182" s="236"/>
      <c r="AC182" s="238"/>
      <c r="AD182" s="238"/>
      <c r="AE182" s="238"/>
      <c r="AF182" s="238"/>
    </row>
    <row r="183" spans="1:32" x14ac:dyDescent="0.25">
      <c r="A183" s="244">
        <f t="shared" si="60"/>
        <v>2019</v>
      </c>
      <c r="B183" s="243" t="s">
        <v>311</v>
      </c>
      <c r="C183" s="223">
        <f t="shared" si="57"/>
        <v>0</v>
      </c>
      <c r="D183" s="242">
        <f t="shared" si="57"/>
        <v>0</v>
      </c>
      <c r="E183" s="223">
        <f t="shared" si="57"/>
        <v>0</v>
      </c>
      <c r="F183" s="223">
        <f t="shared" si="57"/>
        <v>1910481.5624263349</v>
      </c>
      <c r="G183" s="223">
        <f t="shared" si="57"/>
        <v>2571298.1037781877</v>
      </c>
      <c r="H183" s="223">
        <f t="shared" si="57"/>
        <v>3254362.3445941675</v>
      </c>
      <c r="I183" s="223">
        <f t="shared" si="57"/>
        <v>3515808.0770250005</v>
      </c>
      <c r="J183" s="241">
        <f t="shared" si="57"/>
        <v>4863456.5</v>
      </c>
      <c r="K183" s="241">
        <f t="shared" si="57"/>
        <v>4586269.833333333</v>
      </c>
      <c r="L183" s="241">
        <f t="shared" si="57"/>
        <v>4505917.25</v>
      </c>
      <c r="M183" s="223">
        <f t="shared" si="57"/>
        <v>2335898.625053707</v>
      </c>
      <c r="N183" s="223">
        <f t="shared" si="59"/>
        <v>1497199.2740331455</v>
      </c>
      <c r="O183" s="262"/>
      <c r="P183" s="262"/>
      <c r="Q183" s="262"/>
      <c r="R183" s="262"/>
      <c r="S183" s="262"/>
      <c r="T183" s="258"/>
      <c r="U183" s="239">
        <f t="shared" si="58"/>
        <v>29040691.570243876</v>
      </c>
      <c r="V183" s="239">
        <f>M33-M21+N21</f>
        <v>2575306.3317502411</v>
      </c>
      <c r="W183" s="239">
        <f t="shared" si="44"/>
        <v>29040691.570243876</v>
      </c>
      <c r="X183" s="238">
        <f t="shared" si="45"/>
        <v>29175.559094959375</v>
      </c>
      <c r="Y183" s="236">
        <v>309132</v>
      </c>
      <c r="Z183" s="236"/>
      <c r="AA183" s="236">
        <v>309132</v>
      </c>
      <c r="AB183" s="236"/>
      <c r="AC183" s="238"/>
      <c r="AD183" s="238"/>
      <c r="AE183" s="238"/>
      <c r="AF183" s="238"/>
    </row>
    <row r="184" spans="1:32" x14ac:dyDescent="0.25">
      <c r="A184" s="244">
        <f t="shared" si="60"/>
        <v>2019</v>
      </c>
      <c r="B184" s="243" t="s">
        <v>310</v>
      </c>
      <c r="C184" s="223">
        <f t="shared" si="57"/>
        <v>0</v>
      </c>
      <c r="D184" s="242">
        <f t="shared" si="57"/>
        <v>0</v>
      </c>
      <c r="E184" s="223">
        <f t="shared" si="57"/>
        <v>0</v>
      </c>
      <c r="F184" s="223">
        <f t="shared" si="57"/>
        <v>1910481.5624263349</v>
      </c>
      <c r="G184" s="223">
        <f t="shared" si="57"/>
        <v>2571298.1037781877</v>
      </c>
      <c r="H184" s="223">
        <f t="shared" si="57"/>
        <v>3254362.3445941675</v>
      </c>
      <c r="I184" s="223">
        <f t="shared" si="57"/>
        <v>3515808.0770250005</v>
      </c>
      <c r="J184" s="241">
        <f t="shared" si="57"/>
        <v>4863456.5</v>
      </c>
      <c r="K184" s="241">
        <f t="shared" si="57"/>
        <v>4586269.833333333</v>
      </c>
      <c r="L184" s="241">
        <f t="shared" si="57"/>
        <v>4505917.25</v>
      </c>
      <c r="M184" s="223">
        <f t="shared" si="57"/>
        <v>2335898.625053707</v>
      </c>
      <c r="N184" s="223">
        <f t="shared" si="59"/>
        <v>1711084.8846093093</v>
      </c>
      <c r="O184" s="262"/>
      <c r="P184" s="262"/>
      <c r="Q184" s="262"/>
      <c r="R184" s="262"/>
      <c r="S184" s="262"/>
      <c r="T184" s="258"/>
      <c r="U184" s="239">
        <f t="shared" si="58"/>
        <v>29254577.18082004</v>
      </c>
      <c r="V184" s="239">
        <f>M34-M22+N22</f>
        <v>2609507.4327068888</v>
      </c>
      <c r="W184" s="239">
        <f t="shared" si="44"/>
        <v>29254577.18082004</v>
      </c>
      <c r="X184" s="238">
        <f t="shared" si="45"/>
        <v>29427.47034350902</v>
      </c>
      <c r="Y184" s="236">
        <v>309328</v>
      </c>
      <c r="Z184" s="236"/>
      <c r="AA184" s="236">
        <v>309328</v>
      </c>
      <c r="AB184" s="236"/>
      <c r="AC184" s="238"/>
      <c r="AD184" s="238"/>
      <c r="AE184" s="238"/>
      <c r="AF184" s="238"/>
    </row>
    <row r="185" spans="1:32" x14ac:dyDescent="0.25">
      <c r="A185" s="244">
        <f t="shared" si="60"/>
        <v>2019</v>
      </c>
      <c r="B185" s="243" t="s">
        <v>309</v>
      </c>
      <c r="C185" s="223">
        <f t="shared" si="57"/>
        <v>0</v>
      </c>
      <c r="D185" s="242">
        <f t="shared" si="57"/>
        <v>0</v>
      </c>
      <c r="E185" s="223">
        <f t="shared" si="57"/>
        <v>0</v>
      </c>
      <c r="F185" s="223">
        <f t="shared" si="57"/>
        <v>1910481.5624263349</v>
      </c>
      <c r="G185" s="223">
        <f t="shared" si="57"/>
        <v>2571298.1037781877</v>
      </c>
      <c r="H185" s="223">
        <f t="shared" si="57"/>
        <v>3254362.3445941675</v>
      </c>
      <c r="I185" s="223">
        <f t="shared" si="57"/>
        <v>3515808.0770250005</v>
      </c>
      <c r="J185" s="241">
        <f t="shared" si="57"/>
        <v>4863456.5</v>
      </c>
      <c r="K185" s="241">
        <f t="shared" si="57"/>
        <v>4586269.833333333</v>
      </c>
      <c r="L185" s="241">
        <f t="shared" si="57"/>
        <v>4505917.25</v>
      </c>
      <c r="M185" s="223">
        <f t="shared" si="57"/>
        <v>2335898.625053707</v>
      </c>
      <c r="N185" s="223">
        <f t="shared" si="59"/>
        <v>1924970.495185473</v>
      </c>
      <c r="O185" s="262"/>
      <c r="P185" s="262"/>
      <c r="Q185" s="262"/>
      <c r="R185" s="262"/>
      <c r="S185" s="262"/>
      <c r="T185" s="258"/>
      <c r="U185" s="239">
        <f t="shared" si="58"/>
        <v>29468462.791396204</v>
      </c>
      <c r="V185" s="239">
        <f>M35-M23+N23</f>
        <v>2643708.5336635364</v>
      </c>
      <c r="W185" s="239">
        <f t="shared" ref="W185:W188" si="61">V185+W173</f>
        <v>29468462.791396204</v>
      </c>
      <c r="X185" s="238">
        <f t="shared" ref="X185:X188" si="62">AVERAGE(W180:W191)/1000</f>
        <v>29689.482510604736</v>
      </c>
      <c r="Y185" s="236">
        <v>309954</v>
      </c>
      <c r="Z185" s="236"/>
      <c r="AA185" s="236">
        <v>309954</v>
      </c>
      <c r="AB185" s="236"/>
      <c r="AC185" s="238"/>
      <c r="AD185" s="238"/>
      <c r="AE185" s="238"/>
      <c r="AF185" s="238"/>
    </row>
    <row r="186" spans="1:32" x14ac:dyDescent="0.25">
      <c r="A186" s="244">
        <f t="shared" si="60"/>
        <v>2019</v>
      </c>
      <c r="B186" s="243" t="s">
        <v>308</v>
      </c>
      <c r="C186" s="223">
        <f t="shared" si="57"/>
        <v>0</v>
      </c>
      <c r="D186" s="242">
        <f t="shared" si="57"/>
        <v>0</v>
      </c>
      <c r="E186" s="223">
        <f t="shared" si="57"/>
        <v>0</v>
      </c>
      <c r="F186" s="223">
        <f t="shared" si="57"/>
        <v>1910481.5624263349</v>
      </c>
      <c r="G186" s="223">
        <f t="shared" si="57"/>
        <v>2571298.1037781877</v>
      </c>
      <c r="H186" s="223">
        <f t="shared" si="57"/>
        <v>3254362.3445941675</v>
      </c>
      <c r="I186" s="223">
        <f t="shared" si="57"/>
        <v>3515808.0770250005</v>
      </c>
      <c r="J186" s="241">
        <f t="shared" si="57"/>
        <v>4863456.5</v>
      </c>
      <c r="K186" s="241">
        <f t="shared" si="57"/>
        <v>4586269.833333333</v>
      </c>
      <c r="L186" s="241">
        <f t="shared" si="57"/>
        <v>4505917.25</v>
      </c>
      <c r="M186" s="223">
        <f t="shared" si="57"/>
        <v>2335898.625053707</v>
      </c>
      <c r="N186" s="223">
        <f t="shared" si="59"/>
        <v>2138856.1057616365</v>
      </c>
      <c r="O186" s="262"/>
      <c r="P186" s="262"/>
      <c r="Q186" s="262"/>
      <c r="R186" s="262"/>
      <c r="S186" s="262"/>
      <c r="T186" s="258"/>
      <c r="U186" s="239">
        <f t="shared" si="58"/>
        <v>29682348.401972368</v>
      </c>
      <c r="V186" s="239">
        <f>M36-M24+N24</f>
        <v>2677909.6346201841</v>
      </c>
      <c r="W186" s="239">
        <f t="shared" si="61"/>
        <v>29682348.401972361</v>
      </c>
      <c r="X186" s="238">
        <f t="shared" si="62"/>
        <v>29961.595596246516</v>
      </c>
      <c r="Y186" s="236">
        <v>310384</v>
      </c>
      <c r="Z186" s="236"/>
      <c r="AA186" s="236">
        <v>310384</v>
      </c>
      <c r="AB186" s="236"/>
      <c r="AC186" s="238"/>
      <c r="AD186" s="238"/>
      <c r="AE186" s="238"/>
      <c r="AF186" s="238"/>
    </row>
    <row r="187" spans="1:32" x14ac:dyDescent="0.25">
      <c r="A187" s="244">
        <f t="shared" si="60"/>
        <v>2019</v>
      </c>
      <c r="B187" s="243" t="s">
        <v>307</v>
      </c>
      <c r="C187" s="223">
        <f t="shared" ref="C187:N202" si="63">C186</f>
        <v>0</v>
      </c>
      <c r="D187" s="242">
        <f t="shared" si="63"/>
        <v>0</v>
      </c>
      <c r="E187" s="223">
        <f t="shared" si="63"/>
        <v>0</v>
      </c>
      <c r="F187" s="223">
        <f t="shared" si="63"/>
        <v>1910481.5624263349</v>
      </c>
      <c r="G187" s="223">
        <f t="shared" si="63"/>
        <v>2571298.1037781877</v>
      </c>
      <c r="H187" s="223">
        <f t="shared" si="63"/>
        <v>3254362.3445941675</v>
      </c>
      <c r="I187" s="223">
        <f t="shared" si="63"/>
        <v>3515808.0770250005</v>
      </c>
      <c r="J187" s="241">
        <f t="shared" si="63"/>
        <v>4863456.5</v>
      </c>
      <c r="K187" s="241">
        <f t="shared" si="63"/>
        <v>4586269.833333333</v>
      </c>
      <c r="L187" s="241">
        <f t="shared" si="63"/>
        <v>4505917.25</v>
      </c>
      <c r="M187" s="223">
        <f t="shared" si="63"/>
        <v>2335898.625053707</v>
      </c>
      <c r="N187" s="223">
        <f t="shared" si="59"/>
        <v>2352741.7163378</v>
      </c>
      <c r="O187" s="262"/>
      <c r="P187" s="262"/>
      <c r="Q187" s="262"/>
      <c r="R187" s="262"/>
      <c r="S187" s="262"/>
      <c r="T187" s="258"/>
      <c r="U187" s="239">
        <f t="shared" si="58"/>
        <v>29896234.012548532</v>
      </c>
      <c r="V187" s="239">
        <f>M37-M25+N25</f>
        <v>2712110.7355768317</v>
      </c>
      <c r="W187" s="239">
        <f t="shared" si="61"/>
        <v>29896234.012548529</v>
      </c>
      <c r="X187" s="238">
        <f t="shared" si="62"/>
        <v>30243.809600434364</v>
      </c>
      <c r="Y187" s="236">
        <v>310659</v>
      </c>
      <c r="Z187" s="236"/>
      <c r="AA187" s="236">
        <v>310659</v>
      </c>
      <c r="AB187" s="236"/>
      <c r="AC187" s="238"/>
      <c r="AD187" s="238"/>
      <c r="AE187" s="238"/>
      <c r="AF187" s="238"/>
    </row>
    <row r="188" spans="1:32" x14ac:dyDescent="0.25">
      <c r="A188" s="235">
        <f t="shared" si="60"/>
        <v>2019</v>
      </c>
      <c r="B188" s="234" t="s">
        <v>306</v>
      </c>
      <c r="C188" s="178">
        <f t="shared" si="63"/>
        <v>0</v>
      </c>
      <c r="D188" s="177">
        <f t="shared" si="63"/>
        <v>0</v>
      </c>
      <c r="E188" s="178">
        <f t="shared" si="63"/>
        <v>0</v>
      </c>
      <c r="F188" s="178">
        <f t="shared" si="63"/>
        <v>1910481.5624263349</v>
      </c>
      <c r="G188" s="178">
        <f t="shared" si="63"/>
        <v>2571298.1037781877</v>
      </c>
      <c r="H188" s="178">
        <f t="shared" si="63"/>
        <v>3254362.3445941675</v>
      </c>
      <c r="I188" s="178">
        <f t="shared" si="63"/>
        <v>3515808.0770250005</v>
      </c>
      <c r="J188" s="233">
        <f t="shared" si="63"/>
        <v>4863456.5</v>
      </c>
      <c r="K188" s="233">
        <f t="shared" si="63"/>
        <v>4586269.833333333</v>
      </c>
      <c r="L188" s="233">
        <f t="shared" si="63"/>
        <v>4505917.25</v>
      </c>
      <c r="M188" s="178">
        <f t="shared" si="63"/>
        <v>2335898.625053707</v>
      </c>
      <c r="N188" s="178">
        <f t="shared" si="59"/>
        <v>2566627.326913964</v>
      </c>
      <c r="O188" s="261"/>
      <c r="P188" s="261"/>
      <c r="Q188" s="261"/>
      <c r="R188" s="261"/>
      <c r="S188" s="261"/>
      <c r="T188" s="257"/>
      <c r="U188" s="231">
        <f t="shared" si="58"/>
        <v>30110119.623124696</v>
      </c>
      <c r="V188" s="231">
        <f>M38-M26+N26</f>
        <v>2746311.8365334799</v>
      </c>
      <c r="W188" s="231">
        <f t="shared" si="61"/>
        <v>30110119.623124696</v>
      </c>
      <c r="X188" s="232">
        <f t="shared" si="62"/>
        <v>30536.124523168284</v>
      </c>
      <c r="Y188" s="230">
        <f>$X188*VLOOKUP($A188,$W$27:$AC$33,5,FALSE)</f>
        <v>13214.41455864224</v>
      </c>
      <c r="Z188" s="230">
        <f>$X188*VLOOKUP($A188,$W$27:$AC$33,6,FALSE)</f>
        <v>12789.165187274522</v>
      </c>
      <c r="AA188" s="230">
        <f>$X188*VLOOKUP($A188,$W$27:$AC$33,7,FALSE)</f>
        <v>4532.5447772515236</v>
      </c>
      <c r="AB188" s="230">
        <f>Y188+Z188</f>
        <v>26003.579745916762</v>
      </c>
      <c r="AC188" s="232"/>
      <c r="AD188" s="232"/>
      <c r="AE188" s="232"/>
      <c r="AF188" s="232"/>
    </row>
    <row r="189" spans="1:32" x14ac:dyDescent="0.25">
      <c r="A189" s="256">
        <f>A188+1</f>
        <v>2020</v>
      </c>
      <c r="B189" s="255" t="s">
        <v>317</v>
      </c>
      <c r="C189" s="252">
        <f t="shared" si="63"/>
        <v>0</v>
      </c>
      <c r="D189" s="254">
        <f t="shared" si="63"/>
        <v>0</v>
      </c>
      <c r="E189" s="252">
        <f t="shared" si="63"/>
        <v>0</v>
      </c>
      <c r="F189" s="252">
        <f t="shared" si="63"/>
        <v>1910481.5624263349</v>
      </c>
      <c r="G189" s="252">
        <f t="shared" si="63"/>
        <v>2571298.1037781877</v>
      </c>
      <c r="H189" s="252">
        <f t="shared" si="63"/>
        <v>3254362.3445941675</v>
      </c>
      <c r="I189" s="252">
        <f t="shared" si="63"/>
        <v>3515808.0770250005</v>
      </c>
      <c r="J189" s="253">
        <f t="shared" si="63"/>
        <v>4863456.5</v>
      </c>
      <c r="K189" s="253">
        <f t="shared" si="63"/>
        <v>4586269.833333333</v>
      </c>
      <c r="L189" s="253">
        <f t="shared" si="63"/>
        <v>4505917.25</v>
      </c>
      <c r="M189" s="252">
        <f t="shared" si="63"/>
        <v>2335898.625053707</v>
      </c>
      <c r="N189" s="252">
        <f t="shared" si="59"/>
        <v>2780512.9374901275</v>
      </c>
      <c r="O189" s="252">
        <f t="shared" ref="O189:O201" si="64">+O15</f>
        <v>335096.63312897919</v>
      </c>
      <c r="P189" s="263"/>
      <c r="Q189" s="263"/>
      <c r="R189" s="263"/>
      <c r="S189" s="263"/>
      <c r="T189" s="260"/>
      <c r="U189" s="249">
        <f t="shared" si="58"/>
        <v>30659101.866829839</v>
      </c>
      <c r="V189" s="249">
        <f>N27-N15+O15</f>
        <v>2901723.9600429432</v>
      </c>
      <c r="W189" s="249">
        <f>V189+W177</f>
        <v>30659101.866829839</v>
      </c>
      <c r="X189" s="248">
        <f>AVERAGE(W184:W195)/1000</f>
        <v>30838.540364448269</v>
      </c>
      <c r="Y189" s="246">
        <f>$X189*VLOOKUP($A189,$W$28:$AC$33,5,FALSE)</f>
        <v>13040.690213906515</v>
      </c>
      <c r="Z189" s="246">
        <f>$X189*VLOOKUP($A189,$W$28:$AC$33,6,FALSE)</f>
        <v>13199.08285233594</v>
      </c>
      <c r="AA189" s="246">
        <f>$X189*VLOOKUP($A189,$W$28:$AC$33,7,FALSE)</f>
        <v>4598.7672982058148</v>
      </c>
      <c r="AB189" s="246">
        <f>Y189+Z189</f>
        <v>26239.773066242455</v>
      </c>
      <c r="AC189" s="248">
        <f>AB189-$AB$188</f>
        <v>236.19332032569218</v>
      </c>
      <c r="AD189" s="248">
        <f>AA189-$AA$188</f>
        <v>66.222520954291213</v>
      </c>
      <c r="AE189" s="248"/>
      <c r="AF189" s="248"/>
    </row>
    <row r="190" spans="1:32" x14ac:dyDescent="0.25">
      <c r="A190" s="244">
        <f>A189</f>
        <v>2020</v>
      </c>
      <c r="B190" s="243" t="s">
        <v>316</v>
      </c>
      <c r="C190" s="223">
        <f t="shared" si="63"/>
        <v>0</v>
      </c>
      <c r="D190" s="242">
        <f t="shared" si="63"/>
        <v>0</v>
      </c>
      <c r="E190" s="223">
        <f t="shared" si="63"/>
        <v>0</v>
      </c>
      <c r="F190" s="223">
        <f t="shared" si="63"/>
        <v>1910481.5624263349</v>
      </c>
      <c r="G190" s="223">
        <f t="shared" si="63"/>
        <v>2571298.1037781877</v>
      </c>
      <c r="H190" s="223">
        <f t="shared" si="63"/>
        <v>3254362.3445941675</v>
      </c>
      <c r="I190" s="223">
        <f t="shared" si="63"/>
        <v>3515808.0770250005</v>
      </c>
      <c r="J190" s="241">
        <f t="shared" si="63"/>
        <v>4863456.5</v>
      </c>
      <c r="K190" s="241">
        <f t="shared" si="63"/>
        <v>4586269.833333333</v>
      </c>
      <c r="L190" s="241">
        <f t="shared" si="63"/>
        <v>4505917.25</v>
      </c>
      <c r="M190" s="223">
        <f t="shared" si="63"/>
        <v>2335898.625053707</v>
      </c>
      <c r="N190" s="259">
        <f>+N$27</f>
        <v>2780512.9374901275</v>
      </c>
      <c r="O190" s="223">
        <f t="shared" si="64"/>
        <v>670193.26625795837</v>
      </c>
      <c r="P190" s="262"/>
      <c r="Q190" s="262"/>
      <c r="R190" s="262"/>
      <c r="S190" s="262"/>
      <c r="T190" s="258"/>
      <c r="U190" s="239">
        <f t="shared" si="58"/>
        <v>30994198.499958817</v>
      </c>
      <c r="V190" s="239">
        <f>N28-N16+O16</f>
        <v>3022934.9825957585</v>
      </c>
      <c r="W190" s="239">
        <f t="shared" ref="W190:W253" si="65">V190+W178</f>
        <v>30994198.499958813</v>
      </c>
      <c r="X190" s="238">
        <f t="shared" ref="X190:X253" si="66">AVERAGE(W185:W196)/1000</f>
        <v>31151.057124274324</v>
      </c>
      <c r="Y190" s="236">
        <f>$X190*VLOOKUP($A190,$W$28:$AC$33,5,FALSE)</f>
        <v>13172.844142185291</v>
      </c>
      <c r="Z190" s="236">
        <f>$X190*VLOOKUP($A190,$W$28:$AC$33,6,FALSE)</f>
        <v>13332.841926434112</v>
      </c>
      <c r="AA190" s="236">
        <f>$X190*VLOOKUP($A190,$W$28:$AC$33,7,FALSE)</f>
        <v>4645.371055654924</v>
      </c>
      <c r="AB190" s="236">
        <f t="shared" ref="AB190:AB253" si="67">Y190+Z190</f>
        <v>26505.686068619405</v>
      </c>
      <c r="AC190" s="238">
        <f t="shared" ref="AC190:AC253" si="68">AB190-$AB$188</f>
        <v>502.1063227026425</v>
      </c>
      <c r="AD190" s="238">
        <f t="shared" ref="AD190:AD253" si="69">AA190-$AA$188</f>
        <v>112.82627840340047</v>
      </c>
      <c r="AE190" s="238"/>
      <c r="AF190" s="238"/>
    </row>
    <row r="191" spans="1:32" x14ac:dyDescent="0.25">
      <c r="A191" s="244">
        <f t="shared" ref="A191:A200" si="70">A190</f>
        <v>2020</v>
      </c>
      <c r="B191" s="243" t="s">
        <v>315</v>
      </c>
      <c r="C191" s="223">
        <f t="shared" si="63"/>
        <v>0</v>
      </c>
      <c r="D191" s="242">
        <f t="shared" si="63"/>
        <v>0</v>
      </c>
      <c r="E191" s="223">
        <f t="shared" si="63"/>
        <v>0</v>
      </c>
      <c r="F191" s="223">
        <f t="shared" si="63"/>
        <v>1910481.5624263349</v>
      </c>
      <c r="G191" s="223">
        <f t="shared" si="63"/>
        <v>2571298.1037781877</v>
      </c>
      <c r="H191" s="223">
        <f t="shared" si="63"/>
        <v>3254362.3445941675</v>
      </c>
      <c r="I191" s="223">
        <f t="shared" si="63"/>
        <v>3515808.0770250005</v>
      </c>
      <c r="J191" s="241">
        <f t="shared" si="63"/>
        <v>4863456.5</v>
      </c>
      <c r="K191" s="241">
        <f t="shared" si="63"/>
        <v>4586269.833333333</v>
      </c>
      <c r="L191" s="241">
        <f t="shared" si="63"/>
        <v>4505917.25</v>
      </c>
      <c r="M191" s="223">
        <f>M190</f>
        <v>2335898.625053707</v>
      </c>
      <c r="N191" s="223">
        <f>N190</f>
        <v>2780512.9374901275</v>
      </c>
      <c r="O191" s="223">
        <f t="shared" si="64"/>
        <v>1005289.8993869375</v>
      </c>
      <c r="P191" s="262"/>
      <c r="Q191" s="262"/>
      <c r="R191" s="262"/>
      <c r="S191" s="262"/>
      <c r="T191" s="258"/>
      <c r="U191" s="239">
        <f t="shared" si="58"/>
        <v>31329295.133087799</v>
      </c>
      <c r="V191" s="239">
        <f>N29-N17+O17</f>
        <v>3144146.0051485738</v>
      </c>
      <c r="W191" s="239">
        <f t="shared" si="65"/>
        <v>31329295.133087799</v>
      </c>
      <c r="X191" s="238">
        <f t="shared" si="66"/>
        <v>31473.674802646448</v>
      </c>
      <c r="Y191" s="236">
        <f>$X191*VLOOKUP($A191,$W$28:$AC$33,5,FALSE)</f>
        <v>13309.269444792375</v>
      </c>
      <c r="Z191" s="236">
        <f>$X191*VLOOKUP($A191,$W$28:$AC$33,6,FALSE)</f>
        <v>13470.924255109141</v>
      </c>
      <c r="AA191" s="236">
        <f>$X191*VLOOKUP($A191,$W$28:$AC$33,7,FALSE)</f>
        <v>4693.4811027449341</v>
      </c>
      <c r="AB191" s="236">
        <f t="shared" si="67"/>
        <v>26780.193699901516</v>
      </c>
      <c r="AC191" s="238">
        <f t="shared" si="68"/>
        <v>776.61395398475361</v>
      </c>
      <c r="AD191" s="238">
        <f t="shared" si="69"/>
        <v>160.93632549341055</v>
      </c>
      <c r="AE191" s="238"/>
      <c r="AF191" s="238"/>
    </row>
    <row r="192" spans="1:32" x14ac:dyDescent="0.25">
      <c r="A192" s="244">
        <f t="shared" si="70"/>
        <v>2020</v>
      </c>
      <c r="B192" s="243" t="s">
        <v>314</v>
      </c>
      <c r="C192" s="223">
        <f t="shared" si="63"/>
        <v>0</v>
      </c>
      <c r="D192" s="242">
        <f t="shared" si="63"/>
        <v>0</v>
      </c>
      <c r="E192" s="223">
        <f t="shared" si="63"/>
        <v>0</v>
      </c>
      <c r="F192" s="223">
        <f t="shared" si="63"/>
        <v>1910481.5624263349</v>
      </c>
      <c r="G192" s="223">
        <f t="shared" si="63"/>
        <v>2571298.1037781877</v>
      </c>
      <c r="H192" s="223">
        <f t="shared" si="63"/>
        <v>3254362.3445941675</v>
      </c>
      <c r="I192" s="223">
        <f t="shared" si="63"/>
        <v>3515808.0770250005</v>
      </c>
      <c r="J192" s="241">
        <f t="shared" si="63"/>
        <v>4863456.5</v>
      </c>
      <c r="K192" s="241">
        <f t="shared" si="63"/>
        <v>4586269.833333333</v>
      </c>
      <c r="L192" s="241">
        <f t="shared" si="63"/>
        <v>4505917.25</v>
      </c>
      <c r="M192" s="223">
        <f t="shared" si="63"/>
        <v>2335898.625053707</v>
      </c>
      <c r="N192" s="223">
        <f t="shared" si="63"/>
        <v>2780512.9374901275</v>
      </c>
      <c r="O192" s="223">
        <f t="shared" si="64"/>
        <v>1340386.5325159167</v>
      </c>
      <c r="P192" s="262"/>
      <c r="Q192" s="262"/>
      <c r="R192" s="262"/>
      <c r="S192" s="262"/>
      <c r="T192" s="258"/>
      <c r="U192" s="239">
        <f t="shared" si="58"/>
        <v>31664391.766216777</v>
      </c>
      <c r="V192" s="239">
        <f>N30-N18+O18</f>
        <v>3265357.02770139</v>
      </c>
      <c r="W192" s="239">
        <f t="shared" si="65"/>
        <v>31664391.766216774</v>
      </c>
      <c r="X192" s="238">
        <f t="shared" si="66"/>
        <v>31806.39339956464</v>
      </c>
      <c r="Y192" s="236">
        <f>$X192*VLOOKUP($A192,$W$28:$AC$33,5,FALSE)</f>
        <v>13449.966121727764</v>
      </c>
      <c r="Z192" s="236">
        <f>$X192*VLOOKUP($A192,$W$28:$AC$33,6,FALSE)</f>
        <v>13613.329838361031</v>
      </c>
      <c r="AA192" s="236">
        <f>$X192*VLOOKUP($A192,$W$28:$AC$33,7,FALSE)</f>
        <v>4743.0974394758468</v>
      </c>
      <c r="AB192" s="236">
        <f t="shared" si="67"/>
        <v>27063.295960088795</v>
      </c>
      <c r="AC192" s="238">
        <f t="shared" si="68"/>
        <v>1059.7162141720328</v>
      </c>
      <c r="AD192" s="238">
        <f t="shared" si="69"/>
        <v>210.55266222432329</v>
      </c>
      <c r="AE192" s="238"/>
      <c r="AF192" s="238"/>
    </row>
    <row r="193" spans="1:32" x14ac:dyDescent="0.25">
      <c r="A193" s="244">
        <f t="shared" si="70"/>
        <v>2020</v>
      </c>
      <c r="B193" s="243" t="s">
        <v>313</v>
      </c>
      <c r="C193" s="223">
        <f t="shared" si="63"/>
        <v>0</v>
      </c>
      <c r="D193" s="242">
        <f t="shared" si="63"/>
        <v>0</v>
      </c>
      <c r="E193" s="223">
        <f t="shared" si="63"/>
        <v>0</v>
      </c>
      <c r="F193" s="223">
        <f t="shared" si="63"/>
        <v>1910481.5624263349</v>
      </c>
      <c r="G193" s="223">
        <f t="shared" si="63"/>
        <v>2571298.1037781877</v>
      </c>
      <c r="H193" s="223">
        <f t="shared" si="63"/>
        <v>3254362.3445941675</v>
      </c>
      <c r="I193" s="223">
        <f t="shared" si="63"/>
        <v>3515808.0770250005</v>
      </c>
      <c r="J193" s="241">
        <f t="shared" si="63"/>
        <v>4863456.5</v>
      </c>
      <c r="K193" s="241">
        <f t="shared" si="63"/>
        <v>4586269.833333333</v>
      </c>
      <c r="L193" s="241">
        <f t="shared" si="63"/>
        <v>4505917.25</v>
      </c>
      <c r="M193" s="223">
        <f t="shared" si="63"/>
        <v>2335898.625053707</v>
      </c>
      <c r="N193" s="223">
        <f t="shared" si="63"/>
        <v>2780512.9374901275</v>
      </c>
      <c r="O193" s="223">
        <f t="shared" si="64"/>
        <v>1675483.165644896</v>
      </c>
      <c r="P193" s="262"/>
      <c r="Q193" s="262"/>
      <c r="R193" s="262"/>
      <c r="S193" s="262"/>
      <c r="T193" s="258"/>
      <c r="U193" s="239">
        <f t="shared" si="58"/>
        <v>31999488.399345756</v>
      </c>
      <c r="V193" s="239">
        <f>N31-N19+O19</f>
        <v>3386568.0502542052</v>
      </c>
      <c r="W193" s="239">
        <f t="shared" si="65"/>
        <v>31999488.399345756</v>
      </c>
      <c r="X193" s="238">
        <f t="shared" si="66"/>
        <v>32149.2129150289</v>
      </c>
      <c r="Y193" s="236">
        <f>$X193*VLOOKUP($A193,$W$28:$AC$33,5,FALSE)</f>
        <v>13594.934172991463</v>
      </c>
      <c r="Z193" s="236">
        <f>$X193*VLOOKUP($A193,$W$28:$AC$33,6,FALSE)</f>
        <v>13760.058676189778</v>
      </c>
      <c r="AA193" s="236">
        <f>$X193*VLOOKUP($A193,$W$28:$AC$33,7,FALSE)</f>
        <v>4794.2200658476613</v>
      </c>
      <c r="AB193" s="236">
        <f t="shared" si="67"/>
        <v>27354.992849181239</v>
      </c>
      <c r="AC193" s="238">
        <f t="shared" si="68"/>
        <v>1351.4131032644764</v>
      </c>
      <c r="AD193" s="238">
        <f t="shared" si="69"/>
        <v>261.67528859613776</v>
      </c>
      <c r="AE193" s="238"/>
      <c r="AF193" s="238"/>
    </row>
    <row r="194" spans="1:32" x14ac:dyDescent="0.25">
      <c r="A194" s="244">
        <f t="shared" si="70"/>
        <v>2020</v>
      </c>
      <c r="B194" s="243" t="s">
        <v>312</v>
      </c>
      <c r="C194" s="223">
        <f t="shared" si="63"/>
        <v>0</v>
      </c>
      <c r="D194" s="242">
        <f t="shared" si="63"/>
        <v>0</v>
      </c>
      <c r="E194" s="223">
        <f t="shared" si="63"/>
        <v>0</v>
      </c>
      <c r="F194" s="223">
        <f t="shared" si="63"/>
        <v>1910481.5624263349</v>
      </c>
      <c r="G194" s="223">
        <f t="shared" si="63"/>
        <v>2571298.1037781877</v>
      </c>
      <c r="H194" s="223">
        <f t="shared" si="63"/>
        <v>3254362.3445941675</v>
      </c>
      <c r="I194" s="223">
        <f t="shared" si="63"/>
        <v>3515808.0770250005</v>
      </c>
      <c r="J194" s="241">
        <f t="shared" si="63"/>
        <v>4863456.5</v>
      </c>
      <c r="K194" s="241">
        <f t="shared" si="63"/>
        <v>4586269.833333333</v>
      </c>
      <c r="L194" s="241">
        <f t="shared" si="63"/>
        <v>4505917.25</v>
      </c>
      <c r="M194" s="223">
        <f t="shared" si="63"/>
        <v>2335898.625053707</v>
      </c>
      <c r="N194" s="223">
        <f t="shared" si="63"/>
        <v>2780512.9374901275</v>
      </c>
      <c r="O194" s="223">
        <f t="shared" si="64"/>
        <v>2010579.798773875</v>
      </c>
      <c r="P194" s="262"/>
      <c r="Q194" s="262"/>
      <c r="R194" s="262"/>
      <c r="S194" s="262"/>
      <c r="T194" s="258"/>
      <c r="U194" s="239">
        <f t="shared" si="58"/>
        <v>32334585.032474734</v>
      </c>
      <c r="V194" s="239">
        <f>N32-N20+O20</f>
        <v>3507779.0728070205</v>
      </c>
      <c r="W194" s="239">
        <f t="shared" si="65"/>
        <v>32334585.032474734</v>
      </c>
      <c r="X194" s="238">
        <f t="shared" si="66"/>
        <v>32502.133349039228</v>
      </c>
      <c r="Y194" s="236">
        <f>$X194*VLOOKUP($A194,$W$28:$AC$33,5,FALSE)</f>
        <v>13744.173598583468</v>
      </c>
      <c r="Z194" s="236">
        <f>$X194*VLOOKUP($A194,$W$28:$AC$33,6,FALSE)</f>
        <v>13911.110768595385</v>
      </c>
      <c r="AA194" s="236">
        <f>$X194*VLOOKUP($A194,$W$28:$AC$33,7,FALSE)</f>
        <v>4846.8489818603775</v>
      </c>
      <c r="AB194" s="236">
        <f t="shared" si="67"/>
        <v>27655.284367178851</v>
      </c>
      <c r="AC194" s="238">
        <f t="shared" si="68"/>
        <v>1651.704621262088</v>
      </c>
      <c r="AD194" s="238">
        <f t="shared" si="69"/>
        <v>314.30420460885398</v>
      </c>
      <c r="AE194" s="238"/>
      <c r="AF194" s="238"/>
    </row>
    <row r="195" spans="1:32" x14ac:dyDescent="0.25">
      <c r="A195" s="244">
        <f t="shared" si="70"/>
        <v>2020</v>
      </c>
      <c r="B195" s="243" t="s">
        <v>311</v>
      </c>
      <c r="C195" s="223">
        <f t="shared" si="63"/>
        <v>0</v>
      </c>
      <c r="D195" s="242">
        <f t="shared" si="63"/>
        <v>0</v>
      </c>
      <c r="E195" s="223">
        <f t="shared" si="63"/>
        <v>0</v>
      </c>
      <c r="F195" s="223">
        <f t="shared" si="63"/>
        <v>1910481.5624263349</v>
      </c>
      <c r="G195" s="223">
        <f t="shared" si="63"/>
        <v>2571298.1037781877</v>
      </c>
      <c r="H195" s="223">
        <f t="shared" si="63"/>
        <v>3254362.3445941675</v>
      </c>
      <c r="I195" s="223">
        <f t="shared" si="63"/>
        <v>3515808.0770250005</v>
      </c>
      <c r="J195" s="241">
        <f t="shared" si="63"/>
        <v>4863456.5</v>
      </c>
      <c r="K195" s="241">
        <f t="shared" si="63"/>
        <v>4586269.833333333</v>
      </c>
      <c r="L195" s="241">
        <f t="shared" si="63"/>
        <v>4505917.25</v>
      </c>
      <c r="M195" s="223">
        <f t="shared" si="63"/>
        <v>2335898.625053707</v>
      </c>
      <c r="N195" s="223">
        <f t="shared" si="63"/>
        <v>2780512.9374901275</v>
      </c>
      <c r="O195" s="223">
        <f t="shared" si="64"/>
        <v>2345676.4319028542</v>
      </c>
      <c r="P195" s="262"/>
      <c r="Q195" s="262"/>
      <c r="R195" s="262"/>
      <c r="S195" s="262"/>
      <c r="T195" s="258"/>
      <c r="U195" s="239">
        <f t="shared" si="58"/>
        <v>32669681.665603716</v>
      </c>
      <c r="V195" s="239">
        <f>N33-N21+O21</f>
        <v>3628990.0953598362</v>
      </c>
      <c r="W195" s="239">
        <f t="shared" si="65"/>
        <v>32669681.665603712</v>
      </c>
      <c r="X195" s="238">
        <f t="shared" si="66"/>
        <v>32842.668107502133</v>
      </c>
      <c r="Y195" s="236">
        <f>$X195*VLOOKUP($A195,$W$28:$AC$33,5,FALSE)</f>
        <v>13888.175494902196</v>
      </c>
      <c r="Z195" s="236">
        <f>$X195*VLOOKUP($A195,$W$28:$AC$33,6,FALSE)</f>
        <v>14056.861716530449</v>
      </c>
      <c r="AA195" s="236">
        <f>$X195*VLOOKUP($A195,$W$28:$AC$33,7,FALSE)</f>
        <v>4897.6308960694887</v>
      </c>
      <c r="AB195" s="236">
        <f t="shared" si="67"/>
        <v>27945.037211432646</v>
      </c>
      <c r="AC195" s="238">
        <f t="shared" si="68"/>
        <v>1941.4574655158831</v>
      </c>
      <c r="AD195" s="238">
        <f t="shared" si="69"/>
        <v>365.08611881796514</v>
      </c>
      <c r="AE195" s="238"/>
      <c r="AF195" s="238"/>
    </row>
    <row r="196" spans="1:32" x14ac:dyDescent="0.25">
      <c r="A196" s="244">
        <f t="shared" si="70"/>
        <v>2020</v>
      </c>
      <c r="B196" s="243" t="s">
        <v>310</v>
      </c>
      <c r="C196" s="223">
        <f t="shared" si="63"/>
        <v>0</v>
      </c>
      <c r="D196" s="242">
        <f t="shared" si="63"/>
        <v>0</v>
      </c>
      <c r="E196" s="223">
        <f t="shared" si="63"/>
        <v>0</v>
      </c>
      <c r="F196" s="223">
        <f t="shared" si="63"/>
        <v>1910481.5624263349</v>
      </c>
      <c r="G196" s="223">
        <f t="shared" si="63"/>
        <v>2571298.1037781877</v>
      </c>
      <c r="H196" s="223">
        <f t="shared" si="63"/>
        <v>3254362.3445941675</v>
      </c>
      <c r="I196" s="223">
        <f t="shared" si="63"/>
        <v>3515808.0770250005</v>
      </c>
      <c r="J196" s="241">
        <f t="shared" si="63"/>
        <v>4863456.5</v>
      </c>
      <c r="K196" s="241">
        <f t="shared" si="63"/>
        <v>4586269.833333333</v>
      </c>
      <c r="L196" s="241">
        <f t="shared" si="63"/>
        <v>4505917.25</v>
      </c>
      <c r="M196" s="223">
        <f t="shared" si="63"/>
        <v>2335898.625053707</v>
      </c>
      <c r="N196" s="223">
        <f t="shared" si="63"/>
        <v>2780512.9374901275</v>
      </c>
      <c r="O196" s="223">
        <f t="shared" si="64"/>
        <v>2680773.0650318335</v>
      </c>
      <c r="P196" s="262"/>
      <c r="Q196" s="262"/>
      <c r="R196" s="262"/>
      <c r="S196" s="262"/>
      <c r="T196" s="258"/>
      <c r="U196" s="239">
        <f t="shared" si="58"/>
        <v>33004778.298732694</v>
      </c>
      <c r="V196" s="239">
        <f>N34-N22+O22</f>
        <v>3750201.117912652</v>
      </c>
      <c r="W196" s="239">
        <f t="shared" si="65"/>
        <v>33004778.298732691</v>
      </c>
      <c r="X196" s="238">
        <f t="shared" si="66"/>
        <v>33160.716271871548</v>
      </c>
      <c r="Y196" s="236">
        <f>$X196*VLOOKUP($A196,$W$28:$AC$33,5,FALSE)</f>
        <v>14022.668487619343</v>
      </c>
      <c r="Z196" s="236">
        <f>$X196*VLOOKUP($A196,$W$28:$AC$33,6,FALSE)</f>
        <v>14192.988265418115</v>
      </c>
      <c r="AA196" s="236">
        <f>$X196*VLOOKUP($A196,$W$28:$AC$33,7,FALSE)</f>
        <v>4945.0595188340931</v>
      </c>
      <c r="AB196" s="236">
        <f t="shared" si="67"/>
        <v>28215.65675303746</v>
      </c>
      <c r="AC196" s="238">
        <f t="shared" si="68"/>
        <v>2212.0770071206971</v>
      </c>
      <c r="AD196" s="238">
        <f t="shared" si="69"/>
        <v>412.51474158256951</v>
      </c>
      <c r="AE196" s="238"/>
      <c r="AF196" s="238"/>
    </row>
    <row r="197" spans="1:32" x14ac:dyDescent="0.25">
      <c r="A197" s="244">
        <f t="shared" si="70"/>
        <v>2020</v>
      </c>
      <c r="B197" s="243" t="s">
        <v>309</v>
      </c>
      <c r="C197" s="223">
        <f t="shared" si="63"/>
        <v>0</v>
      </c>
      <c r="D197" s="242">
        <f t="shared" si="63"/>
        <v>0</v>
      </c>
      <c r="E197" s="223">
        <f t="shared" si="63"/>
        <v>0</v>
      </c>
      <c r="F197" s="223">
        <f t="shared" si="63"/>
        <v>1910481.5624263349</v>
      </c>
      <c r="G197" s="223">
        <f t="shared" si="63"/>
        <v>2571298.1037781877</v>
      </c>
      <c r="H197" s="223">
        <f t="shared" si="63"/>
        <v>3254362.3445941675</v>
      </c>
      <c r="I197" s="223">
        <f t="shared" si="63"/>
        <v>3515808.0770250005</v>
      </c>
      <c r="J197" s="241">
        <f t="shared" si="63"/>
        <v>4863456.5</v>
      </c>
      <c r="K197" s="241">
        <f t="shared" si="63"/>
        <v>4586269.833333333</v>
      </c>
      <c r="L197" s="241">
        <f t="shared" si="63"/>
        <v>4505917.25</v>
      </c>
      <c r="M197" s="223">
        <f t="shared" si="63"/>
        <v>2335898.625053707</v>
      </c>
      <c r="N197" s="223">
        <f t="shared" si="63"/>
        <v>2780512.9374901275</v>
      </c>
      <c r="O197" s="223">
        <f t="shared" si="64"/>
        <v>3015869.6981608127</v>
      </c>
      <c r="P197" s="262"/>
      <c r="Q197" s="262"/>
      <c r="R197" s="262"/>
      <c r="S197" s="262"/>
      <c r="T197" s="258"/>
      <c r="U197" s="239">
        <f t="shared" si="58"/>
        <v>33339874.931861673</v>
      </c>
      <c r="V197" s="239">
        <f>N35-N23+O23</f>
        <v>3871412.1404654672</v>
      </c>
      <c r="W197" s="239">
        <f t="shared" si="65"/>
        <v>33339874.931861673</v>
      </c>
      <c r="X197" s="238">
        <f t="shared" si="66"/>
        <v>33456.27784214748</v>
      </c>
      <c r="Y197" s="236">
        <f>$X197*VLOOKUP($A197,$W$28:$AC$33,5,FALSE)</f>
        <v>14147.652576734909</v>
      </c>
      <c r="Z197" s="236">
        <f>$X197*VLOOKUP($A197,$W$28:$AC$33,6,FALSE)</f>
        <v>14319.49041525838</v>
      </c>
      <c r="AA197" s="236">
        <f>$X197*VLOOKUP($A197,$W$28:$AC$33,7,FALSE)</f>
        <v>4989.1348501541925</v>
      </c>
      <c r="AB197" s="236">
        <f t="shared" si="67"/>
        <v>28467.142991993289</v>
      </c>
      <c r="AC197" s="238">
        <f t="shared" si="68"/>
        <v>2463.5632460765264</v>
      </c>
      <c r="AD197" s="238">
        <f t="shared" si="69"/>
        <v>456.59007290266891</v>
      </c>
      <c r="AE197" s="238"/>
      <c r="AF197" s="238"/>
    </row>
    <row r="198" spans="1:32" x14ac:dyDescent="0.25">
      <c r="A198" s="244">
        <f t="shared" si="70"/>
        <v>2020</v>
      </c>
      <c r="B198" s="243" t="s">
        <v>308</v>
      </c>
      <c r="C198" s="223">
        <f t="shared" si="63"/>
        <v>0</v>
      </c>
      <c r="D198" s="242">
        <f t="shared" si="63"/>
        <v>0</v>
      </c>
      <c r="E198" s="223">
        <f t="shared" si="63"/>
        <v>0</v>
      </c>
      <c r="F198" s="223">
        <f t="shared" si="63"/>
        <v>1910481.5624263349</v>
      </c>
      <c r="G198" s="223">
        <f t="shared" si="63"/>
        <v>2571298.1037781877</v>
      </c>
      <c r="H198" s="223">
        <f t="shared" si="63"/>
        <v>3254362.3445941675</v>
      </c>
      <c r="I198" s="223">
        <f t="shared" si="63"/>
        <v>3515808.0770250005</v>
      </c>
      <c r="J198" s="241">
        <f t="shared" si="63"/>
        <v>4863456.5</v>
      </c>
      <c r="K198" s="241">
        <f t="shared" si="63"/>
        <v>4586269.833333333</v>
      </c>
      <c r="L198" s="241">
        <f t="shared" si="63"/>
        <v>4505917.25</v>
      </c>
      <c r="M198" s="223">
        <f t="shared" si="63"/>
        <v>2335898.625053707</v>
      </c>
      <c r="N198" s="223">
        <f t="shared" si="63"/>
        <v>2780512.9374901275</v>
      </c>
      <c r="O198" s="223">
        <f t="shared" si="64"/>
        <v>3350966.331289792</v>
      </c>
      <c r="P198" s="262"/>
      <c r="Q198" s="262"/>
      <c r="R198" s="262"/>
      <c r="S198" s="262"/>
      <c r="T198" s="258"/>
      <c r="U198" s="239">
        <f t="shared" si="58"/>
        <v>33674971.564990655</v>
      </c>
      <c r="V198" s="239">
        <f>N36-N24+O24</f>
        <v>3992623.163018283</v>
      </c>
      <c r="W198" s="239">
        <f t="shared" si="65"/>
        <v>33674971.564990647</v>
      </c>
      <c r="X198" s="238">
        <f t="shared" si="66"/>
        <v>33729.35281832992</v>
      </c>
      <c r="Y198" s="236">
        <f>$X198*VLOOKUP($A198,$W$28:$AC$33,5,FALSE)</f>
        <v>14263.127762248892</v>
      </c>
      <c r="Z198" s="236">
        <f>$X198*VLOOKUP($A198,$W$28:$AC$33,6,FALSE)</f>
        <v>14436.368166051245</v>
      </c>
      <c r="AA198" s="236">
        <f>$X198*VLOOKUP($A198,$W$28:$AC$33,7,FALSE)</f>
        <v>5029.8568900297851</v>
      </c>
      <c r="AB198" s="236">
        <f t="shared" si="67"/>
        <v>28699.495928300137</v>
      </c>
      <c r="AC198" s="238">
        <f t="shared" si="68"/>
        <v>2695.9161823833747</v>
      </c>
      <c r="AD198" s="238">
        <f t="shared" si="69"/>
        <v>497.31211277826151</v>
      </c>
      <c r="AE198" s="238"/>
      <c r="AF198" s="238"/>
    </row>
    <row r="199" spans="1:32" x14ac:dyDescent="0.25">
      <c r="A199" s="244">
        <f t="shared" si="70"/>
        <v>2020</v>
      </c>
      <c r="B199" s="243" t="s">
        <v>307</v>
      </c>
      <c r="C199" s="223">
        <f t="shared" si="63"/>
        <v>0</v>
      </c>
      <c r="D199" s="242">
        <f t="shared" si="63"/>
        <v>0</v>
      </c>
      <c r="E199" s="223">
        <f t="shared" si="63"/>
        <v>0</v>
      </c>
      <c r="F199" s="223">
        <f t="shared" si="63"/>
        <v>1910481.5624263349</v>
      </c>
      <c r="G199" s="223">
        <f t="shared" si="63"/>
        <v>2571298.1037781877</v>
      </c>
      <c r="H199" s="223">
        <f t="shared" si="63"/>
        <v>3254362.3445941675</v>
      </c>
      <c r="I199" s="223">
        <f t="shared" si="63"/>
        <v>3515808.0770250005</v>
      </c>
      <c r="J199" s="241">
        <f t="shared" si="63"/>
        <v>4863456.5</v>
      </c>
      <c r="K199" s="241">
        <f t="shared" si="63"/>
        <v>4586269.833333333</v>
      </c>
      <c r="L199" s="241">
        <f t="shared" si="63"/>
        <v>4505917.25</v>
      </c>
      <c r="M199" s="223">
        <f t="shared" si="63"/>
        <v>2335898.625053707</v>
      </c>
      <c r="N199" s="223">
        <f t="shared" si="63"/>
        <v>2780512.9374901275</v>
      </c>
      <c r="O199" s="223">
        <f t="shared" si="64"/>
        <v>3686062.9644187712</v>
      </c>
      <c r="P199" s="262"/>
      <c r="Q199" s="262"/>
      <c r="R199" s="262"/>
      <c r="S199" s="262"/>
      <c r="T199" s="258"/>
      <c r="U199" s="239">
        <f t="shared" si="58"/>
        <v>34010068.198119633</v>
      </c>
      <c r="V199" s="239">
        <f>N37-N25+O25</f>
        <v>4113834.1855710987</v>
      </c>
      <c r="W199" s="239">
        <f t="shared" si="65"/>
        <v>34010068.198119625</v>
      </c>
      <c r="X199" s="238">
        <f t="shared" si="66"/>
        <v>33979.941200418878</v>
      </c>
      <c r="Y199" s="236">
        <f>$X199*VLOOKUP($A199,$W$28:$AC$33,5,FALSE)</f>
        <v>14369.094044161295</v>
      </c>
      <c r="Z199" s="236">
        <f>$X199*VLOOKUP($A199,$W$28:$AC$33,6,FALSE)</f>
        <v>14543.621517796713</v>
      </c>
      <c r="AA199" s="236">
        <f>$X199*VLOOKUP($A199,$W$28:$AC$33,7,FALSE)</f>
        <v>5067.2256384608727</v>
      </c>
      <c r="AB199" s="236">
        <f t="shared" si="67"/>
        <v>28912.715561958008</v>
      </c>
      <c r="AC199" s="238">
        <f t="shared" si="68"/>
        <v>2909.1358160412456</v>
      </c>
      <c r="AD199" s="238">
        <f t="shared" si="69"/>
        <v>534.68086120934913</v>
      </c>
      <c r="AE199" s="238"/>
      <c r="AF199" s="238"/>
    </row>
    <row r="200" spans="1:32" x14ac:dyDescent="0.25">
      <c r="A200" s="235">
        <f t="shared" si="70"/>
        <v>2020</v>
      </c>
      <c r="B200" s="234" t="s">
        <v>306</v>
      </c>
      <c r="C200" s="178">
        <f t="shared" si="63"/>
        <v>0</v>
      </c>
      <c r="D200" s="177">
        <f t="shared" si="63"/>
        <v>0</v>
      </c>
      <c r="E200" s="178">
        <f t="shared" si="63"/>
        <v>0</v>
      </c>
      <c r="F200" s="178">
        <f t="shared" si="63"/>
        <v>1910481.5624263349</v>
      </c>
      <c r="G200" s="178">
        <f t="shared" si="63"/>
        <v>2571298.1037781877</v>
      </c>
      <c r="H200" s="178">
        <f t="shared" si="63"/>
        <v>3254362.3445941675</v>
      </c>
      <c r="I200" s="178">
        <f t="shared" si="63"/>
        <v>3515808.0770250005</v>
      </c>
      <c r="J200" s="233">
        <f t="shared" si="63"/>
        <v>4863456.5</v>
      </c>
      <c r="K200" s="233">
        <f t="shared" si="63"/>
        <v>4586269.833333333</v>
      </c>
      <c r="L200" s="233">
        <f t="shared" si="63"/>
        <v>4505917.25</v>
      </c>
      <c r="M200" s="178">
        <f t="shared" si="63"/>
        <v>2335898.625053707</v>
      </c>
      <c r="N200" s="178">
        <f t="shared" si="63"/>
        <v>2780512.9374901275</v>
      </c>
      <c r="O200" s="178">
        <f t="shared" si="64"/>
        <v>4021159.59754775</v>
      </c>
      <c r="P200" s="261"/>
      <c r="Q200" s="261"/>
      <c r="R200" s="261"/>
      <c r="S200" s="261"/>
      <c r="T200" s="257"/>
      <c r="U200" s="231">
        <f t="shared" si="58"/>
        <v>34345164.831248611</v>
      </c>
      <c r="V200" s="231">
        <f>N38-N26+O26</f>
        <v>4235045.208123913</v>
      </c>
      <c r="W200" s="231">
        <f t="shared" si="65"/>
        <v>34345164.831248611</v>
      </c>
      <c r="X200" s="232">
        <f t="shared" si="66"/>
        <v>34208.042988414338</v>
      </c>
      <c r="Y200" s="230">
        <f>$X200*VLOOKUP($A200,$W$28:$AC$33,5,FALSE)</f>
        <v>14465.55142247211</v>
      </c>
      <c r="Z200" s="230">
        <f>$X200*VLOOKUP($A200,$W$28:$AC$33,6,FALSE)</f>
        <v>14641.250470494777</v>
      </c>
      <c r="AA200" s="230">
        <f>$X200*VLOOKUP($A200,$W$28:$AC$33,7,FALSE)</f>
        <v>5101.2410954474526</v>
      </c>
      <c r="AB200" s="230">
        <f t="shared" si="67"/>
        <v>29106.801892966887</v>
      </c>
      <c r="AC200" s="232">
        <f t="shared" si="68"/>
        <v>3103.2221470501245</v>
      </c>
      <c r="AD200" s="232">
        <f t="shared" si="69"/>
        <v>568.69631819592905</v>
      </c>
      <c r="AE200" s="232">
        <f>SUM(AC189:AC200)</f>
        <v>20903.119399899537</v>
      </c>
      <c r="AF200" s="232">
        <f>SUM(AD189:AD200)</f>
        <v>3961.3975057671605</v>
      </c>
    </row>
    <row r="201" spans="1:32" x14ac:dyDescent="0.25">
      <c r="A201" s="256">
        <f>A200+1</f>
        <v>2021</v>
      </c>
      <c r="B201" s="255" t="s">
        <v>317</v>
      </c>
      <c r="C201" s="252">
        <f t="shared" si="63"/>
        <v>0</v>
      </c>
      <c r="D201" s="254">
        <f t="shared" si="63"/>
        <v>0</v>
      </c>
      <c r="E201" s="252">
        <f t="shared" si="63"/>
        <v>0</v>
      </c>
      <c r="F201" s="252">
        <f t="shared" si="63"/>
        <v>1910481.5624263349</v>
      </c>
      <c r="G201" s="252">
        <f t="shared" si="63"/>
        <v>2571298.1037781877</v>
      </c>
      <c r="H201" s="252">
        <f t="shared" si="63"/>
        <v>3254362.3445941675</v>
      </c>
      <c r="I201" s="252">
        <f t="shared" si="63"/>
        <v>3515808.0770250005</v>
      </c>
      <c r="J201" s="253">
        <f t="shared" si="63"/>
        <v>4863456.5</v>
      </c>
      <c r="K201" s="253">
        <f t="shared" si="63"/>
        <v>4586269.833333333</v>
      </c>
      <c r="L201" s="253">
        <f t="shared" si="63"/>
        <v>4505917.25</v>
      </c>
      <c r="M201" s="252">
        <f t="shared" si="63"/>
        <v>2335898.625053707</v>
      </c>
      <c r="N201" s="252">
        <f t="shared" si="63"/>
        <v>2780512.9374901275</v>
      </c>
      <c r="O201" s="252">
        <f t="shared" si="64"/>
        <v>4356256.2306767292</v>
      </c>
      <c r="P201" s="252">
        <f t="shared" ref="P201:P213" si="71">+P15</f>
        <v>65257.504007122887</v>
      </c>
      <c r="Q201" s="263"/>
      <c r="R201" s="263"/>
      <c r="S201" s="263"/>
      <c r="T201" s="260"/>
      <c r="U201" s="249">
        <f t="shared" si="58"/>
        <v>34745518.968384713</v>
      </c>
      <c r="V201" s="249">
        <f>O27-O15+P15</f>
        <v>4086417.1015548729</v>
      </c>
      <c r="W201" s="249">
        <f t="shared" si="65"/>
        <v>34745518.968384713</v>
      </c>
      <c r="X201" s="248">
        <f t="shared" si="66"/>
        <v>34413.658182316314</v>
      </c>
      <c r="Y201" s="246">
        <f>$X201*VLOOKUP($A201,$W$28:$AC$33,5,FALSE)</f>
        <v>14220.352427261882</v>
      </c>
      <c r="Z201" s="246">
        <f>$X201*VLOOKUP($A201,$W$28:$AC$33,6,FALSE)</f>
        <v>15052.285383993629</v>
      </c>
      <c r="AA201" s="246">
        <f>$X201*VLOOKUP($A201,$W$28:$AC$33,7,FALSE)</f>
        <v>5141.020371060803</v>
      </c>
      <c r="AB201" s="246">
        <f t="shared" si="67"/>
        <v>29272.63781125551</v>
      </c>
      <c r="AC201" s="248">
        <f t="shared" si="68"/>
        <v>3269.0580653387478</v>
      </c>
      <c r="AD201" s="248">
        <f t="shared" si="69"/>
        <v>608.47559380927942</v>
      </c>
      <c r="AE201" s="248"/>
      <c r="AF201" s="248"/>
    </row>
    <row r="202" spans="1:32" x14ac:dyDescent="0.25">
      <c r="A202" s="244">
        <f>A201</f>
        <v>2021</v>
      </c>
      <c r="B202" s="243" t="s">
        <v>316</v>
      </c>
      <c r="C202" s="223">
        <f t="shared" si="63"/>
        <v>0</v>
      </c>
      <c r="D202" s="242">
        <f t="shared" si="63"/>
        <v>0</v>
      </c>
      <c r="E202" s="223">
        <f t="shared" si="63"/>
        <v>0</v>
      </c>
      <c r="F202" s="223">
        <f t="shared" si="63"/>
        <v>1910481.5624263349</v>
      </c>
      <c r="G202" s="223">
        <f t="shared" si="63"/>
        <v>2571298.1037781877</v>
      </c>
      <c r="H202" s="223">
        <f t="shared" si="63"/>
        <v>3254362.3445941675</v>
      </c>
      <c r="I202" s="223">
        <f t="shared" si="63"/>
        <v>3515808.0770250005</v>
      </c>
      <c r="J202" s="241">
        <f t="shared" si="63"/>
        <v>4863456.5</v>
      </c>
      <c r="K202" s="241">
        <f t="shared" si="63"/>
        <v>4586269.833333333</v>
      </c>
      <c r="L202" s="241">
        <f t="shared" si="63"/>
        <v>4505917.25</v>
      </c>
      <c r="M202" s="223">
        <f t="shared" si="63"/>
        <v>2335898.625053707</v>
      </c>
      <c r="N202" s="223">
        <f t="shared" si="63"/>
        <v>2780512.9374901275</v>
      </c>
      <c r="O202" s="259">
        <f>+O$27</f>
        <v>4356256.2306767292</v>
      </c>
      <c r="P202" s="223">
        <f t="shared" si="71"/>
        <v>130515.00801424577</v>
      </c>
      <c r="Q202" s="262"/>
      <c r="R202" s="262"/>
      <c r="S202" s="262"/>
      <c r="T202" s="258"/>
      <c r="U202" s="239">
        <f t="shared" si="58"/>
        <v>34810776.472391836</v>
      </c>
      <c r="V202" s="239">
        <f>O28-O16+P16</f>
        <v>3816577.9724330166</v>
      </c>
      <c r="W202" s="239">
        <f t="shared" si="65"/>
        <v>34810776.472391829</v>
      </c>
      <c r="X202" s="238">
        <f t="shared" si="66"/>
        <v>34596.786782124807</v>
      </c>
      <c r="Y202" s="236">
        <f>$X202*VLOOKUP($A202,$W$28:$AC$33,5,FALSE)</f>
        <v>14296.024511147631</v>
      </c>
      <c r="Z202" s="236">
        <f>$X202*VLOOKUP($A202,$W$28:$AC$33,6,FALSE)</f>
        <v>15132.384510093074</v>
      </c>
      <c r="AA202" s="236">
        <f>$X202*VLOOKUP($A202,$W$28:$AC$33,7,FALSE)</f>
        <v>5168.3777608840992</v>
      </c>
      <c r="AB202" s="236">
        <f t="shared" si="67"/>
        <v>29428.409021240703</v>
      </c>
      <c r="AC202" s="238">
        <f t="shared" si="68"/>
        <v>3424.8292753239402</v>
      </c>
      <c r="AD202" s="238">
        <f t="shared" si="69"/>
        <v>635.83298363257563</v>
      </c>
      <c r="AE202" s="238"/>
      <c r="AF202" s="238"/>
    </row>
    <row r="203" spans="1:32" x14ac:dyDescent="0.25">
      <c r="A203" s="244">
        <f t="shared" ref="A203:A212" si="72">A202</f>
        <v>2021</v>
      </c>
      <c r="B203" s="243" t="s">
        <v>315</v>
      </c>
      <c r="C203" s="223">
        <f t="shared" ref="C203:P218" si="73">C202</f>
        <v>0</v>
      </c>
      <c r="D203" s="242">
        <f t="shared" si="73"/>
        <v>0</v>
      </c>
      <c r="E203" s="223">
        <f t="shared" si="73"/>
        <v>0</v>
      </c>
      <c r="F203" s="223">
        <f t="shared" si="73"/>
        <v>1910481.5624263349</v>
      </c>
      <c r="G203" s="223">
        <f t="shared" si="73"/>
        <v>2571298.1037781877</v>
      </c>
      <c r="H203" s="223">
        <f t="shared" si="73"/>
        <v>3254362.3445941675</v>
      </c>
      <c r="I203" s="223">
        <f t="shared" si="73"/>
        <v>3515808.0770250005</v>
      </c>
      <c r="J203" s="241">
        <f t="shared" si="73"/>
        <v>4863456.5</v>
      </c>
      <c r="K203" s="241">
        <f t="shared" si="73"/>
        <v>4586269.833333333</v>
      </c>
      <c r="L203" s="241">
        <f t="shared" si="73"/>
        <v>4505917.25</v>
      </c>
      <c r="M203" s="223">
        <f t="shared" si="73"/>
        <v>2335898.625053707</v>
      </c>
      <c r="N203" s="223">
        <f t="shared" si="73"/>
        <v>2780512.9374901275</v>
      </c>
      <c r="O203" s="223">
        <f>O202</f>
        <v>4356256.2306767292</v>
      </c>
      <c r="P203" s="223">
        <f t="shared" si="71"/>
        <v>195772.51202136866</v>
      </c>
      <c r="Q203" s="262"/>
      <c r="R203" s="262"/>
      <c r="S203" s="262"/>
      <c r="T203" s="258"/>
      <c r="U203" s="239">
        <f t="shared" si="58"/>
        <v>34876033.97639896</v>
      </c>
      <c r="V203" s="239">
        <f>O29-O17+P17</f>
        <v>3546738.8433111603</v>
      </c>
      <c r="W203" s="239">
        <f t="shared" si="65"/>
        <v>34876033.97639896</v>
      </c>
      <c r="X203" s="238">
        <f t="shared" si="66"/>
        <v>34757.42878783981</v>
      </c>
      <c r="Y203" s="236">
        <f>$X203*VLOOKUP($A203,$W$28:$AC$33,5,FALSE)</f>
        <v>14362.40472343972</v>
      </c>
      <c r="Z203" s="236">
        <f>$X203*VLOOKUP($A203,$W$28:$AC$33,6,FALSE)</f>
        <v>15202.648162444973</v>
      </c>
      <c r="AA203" s="236">
        <f>$X203*VLOOKUP($A203,$W$28:$AC$33,7,FALSE)</f>
        <v>5192.3759019551135</v>
      </c>
      <c r="AB203" s="236">
        <f t="shared" si="67"/>
        <v>29565.052885884696</v>
      </c>
      <c r="AC203" s="238">
        <f t="shared" si="68"/>
        <v>3561.4731399679331</v>
      </c>
      <c r="AD203" s="238">
        <f t="shared" si="69"/>
        <v>659.83112470358992</v>
      </c>
      <c r="AE203" s="238"/>
      <c r="AF203" s="238"/>
    </row>
    <row r="204" spans="1:32" x14ac:dyDescent="0.25">
      <c r="A204" s="244">
        <f t="shared" si="72"/>
        <v>2021</v>
      </c>
      <c r="B204" s="243" t="s">
        <v>314</v>
      </c>
      <c r="C204" s="223">
        <f t="shared" si="73"/>
        <v>0</v>
      </c>
      <c r="D204" s="242">
        <f t="shared" si="73"/>
        <v>0</v>
      </c>
      <c r="E204" s="223">
        <f t="shared" si="73"/>
        <v>0</v>
      </c>
      <c r="F204" s="223">
        <f t="shared" si="73"/>
        <v>1910481.5624263349</v>
      </c>
      <c r="G204" s="223">
        <f t="shared" si="73"/>
        <v>2571298.1037781877</v>
      </c>
      <c r="H204" s="223">
        <f t="shared" si="73"/>
        <v>3254362.3445941675</v>
      </c>
      <c r="I204" s="223">
        <f t="shared" si="73"/>
        <v>3515808.0770250005</v>
      </c>
      <c r="J204" s="241">
        <f t="shared" si="73"/>
        <v>4863456.5</v>
      </c>
      <c r="K204" s="241">
        <f t="shared" si="73"/>
        <v>4586269.833333333</v>
      </c>
      <c r="L204" s="241">
        <f t="shared" si="73"/>
        <v>4505917.25</v>
      </c>
      <c r="M204" s="223">
        <f t="shared" si="73"/>
        <v>2335898.625053707</v>
      </c>
      <c r="N204" s="223">
        <f t="shared" si="73"/>
        <v>2780512.9374901275</v>
      </c>
      <c r="O204" s="223">
        <f t="shared" si="73"/>
        <v>4356256.2306767292</v>
      </c>
      <c r="P204" s="223">
        <f t="shared" si="71"/>
        <v>261030.01602849155</v>
      </c>
      <c r="Q204" s="262"/>
      <c r="R204" s="262"/>
      <c r="S204" s="262"/>
      <c r="T204" s="258"/>
      <c r="U204" s="239">
        <f t="shared" si="58"/>
        <v>34941291.480406083</v>
      </c>
      <c r="V204" s="239">
        <f>O30-O18+P18</f>
        <v>3276899.714189304</v>
      </c>
      <c r="W204" s="239">
        <f t="shared" si="65"/>
        <v>34941291.480406076</v>
      </c>
      <c r="X204" s="238">
        <f t="shared" si="66"/>
        <v>34895.584199461329</v>
      </c>
      <c r="Y204" s="236">
        <f>$X204*VLOOKUP($A204,$W$28:$AC$33,5,FALSE)</f>
        <v>14419.493064138152</v>
      </c>
      <c r="Z204" s="236">
        <f>$X204*VLOOKUP($A204,$W$28:$AC$33,6,FALSE)</f>
        <v>15263.076341049329</v>
      </c>
      <c r="AA204" s="236">
        <f>$X204*VLOOKUP($A204,$W$28:$AC$33,7,FALSE)</f>
        <v>5213.0147942738467</v>
      </c>
      <c r="AB204" s="236">
        <f t="shared" si="67"/>
        <v>29682.569405187482</v>
      </c>
      <c r="AC204" s="238">
        <f t="shared" si="68"/>
        <v>3678.9896592707191</v>
      </c>
      <c r="AD204" s="238">
        <f t="shared" si="69"/>
        <v>680.47001702232319</v>
      </c>
      <c r="AE204" s="238"/>
      <c r="AF204" s="238"/>
    </row>
    <row r="205" spans="1:32" x14ac:dyDescent="0.25">
      <c r="A205" s="244">
        <f t="shared" si="72"/>
        <v>2021</v>
      </c>
      <c r="B205" s="243" t="s">
        <v>313</v>
      </c>
      <c r="C205" s="223">
        <f t="shared" si="73"/>
        <v>0</v>
      </c>
      <c r="D205" s="242">
        <f t="shared" si="73"/>
        <v>0</v>
      </c>
      <c r="E205" s="223">
        <f t="shared" si="73"/>
        <v>0</v>
      </c>
      <c r="F205" s="223">
        <f t="shared" si="73"/>
        <v>1910481.5624263349</v>
      </c>
      <c r="G205" s="223">
        <f t="shared" si="73"/>
        <v>2571298.1037781877</v>
      </c>
      <c r="H205" s="223">
        <f t="shared" si="73"/>
        <v>3254362.3445941675</v>
      </c>
      <c r="I205" s="223">
        <f t="shared" si="73"/>
        <v>3515808.0770250005</v>
      </c>
      <c r="J205" s="241">
        <f t="shared" si="73"/>
        <v>4863456.5</v>
      </c>
      <c r="K205" s="241">
        <f t="shared" si="73"/>
        <v>4586269.833333333</v>
      </c>
      <c r="L205" s="241">
        <f t="shared" si="73"/>
        <v>4505917.25</v>
      </c>
      <c r="M205" s="223">
        <f t="shared" si="73"/>
        <v>2335898.625053707</v>
      </c>
      <c r="N205" s="223">
        <f t="shared" si="73"/>
        <v>2780512.9374901275</v>
      </c>
      <c r="O205" s="223">
        <f t="shared" si="73"/>
        <v>4356256.2306767292</v>
      </c>
      <c r="P205" s="223">
        <f t="shared" si="71"/>
        <v>326287.52003561443</v>
      </c>
      <c r="Q205" s="262"/>
      <c r="R205" s="262"/>
      <c r="S205" s="262"/>
      <c r="T205" s="258"/>
      <c r="U205" s="239">
        <f t="shared" si="58"/>
        <v>35006548.984413207</v>
      </c>
      <c r="V205" s="239">
        <f>O31-O19+P19</f>
        <v>3007060.5850674473</v>
      </c>
      <c r="W205" s="239">
        <f t="shared" si="65"/>
        <v>35006548.984413207</v>
      </c>
      <c r="X205" s="238">
        <f t="shared" si="66"/>
        <v>35011.253016989351</v>
      </c>
      <c r="Y205" s="236">
        <f>$X205*VLOOKUP($A205,$W$28:$AC$33,5,FALSE)</f>
        <v>14467.28953324292</v>
      </c>
      <c r="Z205" s="236">
        <f>$X205*VLOOKUP($A205,$W$28:$AC$33,6,FALSE)</f>
        <v>15313.669045906132</v>
      </c>
      <c r="AA205" s="236">
        <f>$X205*VLOOKUP($A205,$W$28:$AC$33,7,FALSE)</f>
        <v>5230.2944378402972</v>
      </c>
      <c r="AB205" s="236">
        <f t="shared" si="67"/>
        <v>29780.958579149054</v>
      </c>
      <c r="AC205" s="238">
        <f t="shared" si="68"/>
        <v>3777.3788332322911</v>
      </c>
      <c r="AD205" s="238">
        <f t="shared" si="69"/>
        <v>697.74966058877362</v>
      </c>
      <c r="AE205" s="238"/>
      <c r="AF205" s="238"/>
    </row>
    <row r="206" spans="1:32" x14ac:dyDescent="0.25">
      <c r="A206" s="244">
        <f t="shared" si="72"/>
        <v>2021</v>
      </c>
      <c r="B206" s="243" t="s">
        <v>312</v>
      </c>
      <c r="C206" s="223">
        <f t="shared" si="73"/>
        <v>0</v>
      </c>
      <c r="D206" s="242">
        <f t="shared" si="73"/>
        <v>0</v>
      </c>
      <c r="E206" s="223">
        <f t="shared" si="73"/>
        <v>0</v>
      </c>
      <c r="F206" s="223">
        <f t="shared" si="73"/>
        <v>1910481.5624263349</v>
      </c>
      <c r="G206" s="223">
        <f t="shared" si="73"/>
        <v>2571298.1037781877</v>
      </c>
      <c r="H206" s="223">
        <f t="shared" si="73"/>
        <v>3254362.3445941675</v>
      </c>
      <c r="I206" s="223">
        <f t="shared" si="73"/>
        <v>3515808.0770250005</v>
      </c>
      <c r="J206" s="241">
        <f t="shared" si="73"/>
        <v>4863456.5</v>
      </c>
      <c r="K206" s="241">
        <f t="shared" si="73"/>
        <v>4586269.833333333</v>
      </c>
      <c r="L206" s="241">
        <f t="shared" si="73"/>
        <v>4505917.25</v>
      </c>
      <c r="M206" s="223">
        <f t="shared" si="73"/>
        <v>2335898.625053707</v>
      </c>
      <c r="N206" s="223">
        <f t="shared" si="73"/>
        <v>2780512.9374901275</v>
      </c>
      <c r="O206" s="223">
        <f t="shared" si="73"/>
        <v>4356256.2306767292</v>
      </c>
      <c r="P206" s="223">
        <f t="shared" si="71"/>
        <v>391545.02404273732</v>
      </c>
      <c r="Q206" s="262"/>
      <c r="R206" s="262"/>
      <c r="S206" s="262"/>
      <c r="T206" s="258"/>
      <c r="U206" s="239">
        <f t="shared" si="58"/>
        <v>35071806.48842033</v>
      </c>
      <c r="V206" s="239">
        <f>O32-O20+P20</f>
        <v>2737221.4559455914</v>
      </c>
      <c r="W206" s="239">
        <f t="shared" si="65"/>
        <v>35071806.488420323</v>
      </c>
      <c r="X206" s="238">
        <f t="shared" si="66"/>
        <v>35104.435240423889</v>
      </c>
      <c r="Y206" s="236">
        <f>$X206*VLOOKUP($A206,$W$28:$AC$33,5,FALSE)</f>
        <v>14505.79413075403</v>
      </c>
      <c r="Z206" s="236">
        <f>$X206*VLOOKUP($A206,$W$28:$AC$33,6,FALSE)</f>
        <v>15354.426277015391</v>
      </c>
      <c r="AA206" s="236">
        <f>$X206*VLOOKUP($A206,$W$28:$AC$33,7,FALSE)</f>
        <v>5244.2148326544657</v>
      </c>
      <c r="AB206" s="236">
        <f t="shared" si="67"/>
        <v>29860.220407769419</v>
      </c>
      <c r="AC206" s="238">
        <f t="shared" si="68"/>
        <v>3856.6406618526562</v>
      </c>
      <c r="AD206" s="238">
        <f t="shared" si="69"/>
        <v>711.67005540294213</v>
      </c>
      <c r="AE206" s="238"/>
      <c r="AF206" s="238"/>
    </row>
    <row r="207" spans="1:32" x14ac:dyDescent="0.25">
      <c r="A207" s="244">
        <f t="shared" si="72"/>
        <v>2021</v>
      </c>
      <c r="B207" s="243" t="s">
        <v>311</v>
      </c>
      <c r="C207" s="223">
        <f t="shared" si="73"/>
        <v>0</v>
      </c>
      <c r="D207" s="242">
        <f t="shared" si="73"/>
        <v>0</v>
      </c>
      <c r="E207" s="223">
        <f t="shared" si="73"/>
        <v>0</v>
      </c>
      <c r="F207" s="223">
        <f t="shared" si="73"/>
        <v>1910481.5624263349</v>
      </c>
      <c r="G207" s="223">
        <f t="shared" si="73"/>
        <v>2571298.1037781877</v>
      </c>
      <c r="H207" s="223">
        <f t="shared" si="73"/>
        <v>3254362.3445941675</v>
      </c>
      <c r="I207" s="223">
        <f t="shared" si="73"/>
        <v>3515808.0770250005</v>
      </c>
      <c r="J207" s="241">
        <f t="shared" si="73"/>
        <v>4863456.5</v>
      </c>
      <c r="K207" s="241">
        <f t="shared" si="73"/>
        <v>4586269.833333333</v>
      </c>
      <c r="L207" s="241">
        <f t="shared" si="73"/>
        <v>4505917.25</v>
      </c>
      <c r="M207" s="223">
        <f t="shared" si="73"/>
        <v>2335898.625053707</v>
      </c>
      <c r="N207" s="223">
        <f t="shared" si="73"/>
        <v>2780512.9374901275</v>
      </c>
      <c r="O207" s="223">
        <f t="shared" si="73"/>
        <v>4356256.2306767292</v>
      </c>
      <c r="P207" s="223">
        <f t="shared" si="71"/>
        <v>456802.52804986021</v>
      </c>
      <c r="Q207" s="262"/>
      <c r="R207" s="262"/>
      <c r="S207" s="262"/>
      <c r="T207" s="258"/>
      <c r="U207" s="239">
        <f t="shared" si="58"/>
        <v>35137063.992427453</v>
      </c>
      <c r="V207" s="239">
        <f>O33-O21+P21</f>
        <v>2467382.3268237351</v>
      </c>
      <c r="W207" s="239">
        <f t="shared" si="65"/>
        <v>35137063.992427446</v>
      </c>
      <c r="X207" s="238">
        <f t="shared" si="66"/>
        <v>35175.130869764929</v>
      </c>
      <c r="Y207" s="236">
        <f>$X207*VLOOKUP($A207,$W$28:$AC$33,5,FALSE)</f>
        <v>14535.006856671474</v>
      </c>
      <c r="Z207" s="236">
        <f>$X207*VLOOKUP($A207,$W$28:$AC$33,6,FALSE)</f>
        <v>15385.348034377101</v>
      </c>
      <c r="AA207" s="236">
        <f>$X207*VLOOKUP($A207,$W$28:$AC$33,7,FALSE)</f>
        <v>5254.7759787163513</v>
      </c>
      <c r="AB207" s="236">
        <f t="shared" si="67"/>
        <v>29920.354891048577</v>
      </c>
      <c r="AC207" s="238">
        <f t="shared" si="68"/>
        <v>3916.7751451318145</v>
      </c>
      <c r="AD207" s="238">
        <f t="shared" si="69"/>
        <v>722.23120146482779</v>
      </c>
      <c r="AE207" s="238"/>
      <c r="AF207" s="238"/>
    </row>
    <row r="208" spans="1:32" x14ac:dyDescent="0.25">
      <c r="A208" s="244">
        <f t="shared" si="72"/>
        <v>2021</v>
      </c>
      <c r="B208" s="243" t="s">
        <v>310</v>
      </c>
      <c r="C208" s="223">
        <f t="shared" si="73"/>
        <v>0</v>
      </c>
      <c r="D208" s="242">
        <f t="shared" si="73"/>
        <v>0</v>
      </c>
      <c r="E208" s="223">
        <f t="shared" si="73"/>
        <v>0</v>
      </c>
      <c r="F208" s="223">
        <f t="shared" si="73"/>
        <v>1910481.5624263349</v>
      </c>
      <c r="G208" s="223">
        <f t="shared" si="73"/>
        <v>2571298.1037781877</v>
      </c>
      <c r="H208" s="223">
        <f t="shared" si="73"/>
        <v>3254362.3445941675</v>
      </c>
      <c r="I208" s="223">
        <f t="shared" si="73"/>
        <v>3515808.0770250005</v>
      </c>
      <c r="J208" s="241">
        <f t="shared" si="73"/>
        <v>4863456.5</v>
      </c>
      <c r="K208" s="241">
        <f t="shared" si="73"/>
        <v>4586269.833333333</v>
      </c>
      <c r="L208" s="241">
        <f t="shared" si="73"/>
        <v>4505917.25</v>
      </c>
      <c r="M208" s="223">
        <f t="shared" si="73"/>
        <v>2335898.625053707</v>
      </c>
      <c r="N208" s="223">
        <f t="shared" si="73"/>
        <v>2780512.9374901275</v>
      </c>
      <c r="O208" s="223">
        <f t="shared" si="73"/>
        <v>4356256.2306767292</v>
      </c>
      <c r="P208" s="223">
        <f t="shared" si="71"/>
        <v>522060.03205698309</v>
      </c>
      <c r="Q208" s="262"/>
      <c r="R208" s="262"/>
      <c r="S208" s="262"/>
      <c r="T208" s="258"/>
      <c r="U208" s="239">
        <f t="shared" si="58"/>
        <v>35202321.496434569</v>
      </c>
      <c r="V208" s="239">
        <f>O34-O22+P22</f>
        <v>2197543.1977018788</v>
      </c>
      <c r="W208" s="239">
        <f t="shared" si="65"/>
        <v>35202321.496434569</v>
      </c>
      <c r="X208" s="238">
        <f t="shared" si="66"/>
        <v>35245.826499105984</v>
      </c>
      <c r="Y208" s="236">
        <f>$X208*VLOOKUP($A208,$W$28:$AC$33,5,FALSE)</f>
        <v>14564.219582588927</v>
      </c>
      <c r="Z208" s="236">
        <f>$X208*VLOOKUP($A208,$W$28:$AC$33,6,FALSE)</f>
        <v>15416.269791738816</v>
      </c>
      <c r="AA208" s="236">
        <f>$X208*VLOOKUP($A208,$W$28:$AC$33,7,FALSE)</f>
        <v>5265.3371247782397</v>
      </c>
      <c r="AB208" s="236">
        <f t="shared" si="67"/>
        <v>29980.489374327743</v>
      </c>
      <c r="AC208" s="238">
        <f t="shared" si="68"/>
        <v>3976.9096284109801</v>
      </c>
      <c r="AD208" s="238">
        <f t="shared" si="69"/>
        <v>732.79234752671618</v>
      </c>
      <c r="AE208" s="238"/>
      <c r="AF208" s="238"/>
    </row>
    <row r="209" spans="1:32" x14ac:dyDescent="0.25">
      <c r="A209" s="244">
        <f t="shared" si="72"/>
        <v>2021</v>
      </c>
      <c r="B209" s="243" t="s">
        <v>309</v>
      </c>
      <c r="C209" s="223">
        <f t="shared" si="73"/>
        <v>0</v>
      </c>
      <c r="D209" s="242">
        <f t="shared" si="73"/>
        <v>0</v>
      </c>
      <c r="E209" s="223">
        <f t="shared" si="73"/>
        <v>0</v>
      </c>
      <c r="F209" s="223">
        <f t="shared" si="73"/>
        <v>1910481.5624263349</v>
      </c>
      <c r="G209" s="223">
        <f t="shared" si="73"/>
        <v>2571298.1037781877</v>
      </c>
      <c r="H209" s="223">
        <f t="shared" si="73"/>
        <v>3254362.3445941675</v>
      </c>
      <c r="I209" s="223">
        <f t="shared" si="73"/>
        <v>3515808.0770250005</v>
      </c>
      <c r="J209" s="241">
        <f t="shared" si="73"/>
        <v>4863456.5</v>
      </c>
      <c r="K209" s="241">
        <f t="shared" si="73"/>
        <v>4586269.833333333</v>
      </c>
      <c r="L209" s="241">
        <f t="shared" si="73"/>
        <v>4505917.25</v>
      </c>
      <c r="M209" s="223">
        <f t="shared" si="73"/>
        <v>2335898.625053707</v>
      </c>
      <c r="N209" s="223">
        <f t="shared" si="73"/>
        <v>2780512.9374901275</v>
      </c>
      <c r="O209" s="223">
        <f t="shared" si="73"/>
        <v>4356256.2306767292</v>
      </c>
      <c r="P209" s="223">
        <f t="shared" si="71"/>
        <v>587317.53606410604</v>
      </c>
      <c r="Q209" s="262"/>
      <c r="R209" s="262"/>
      <c r="S209" s="262"/>
      <c r="T209" s="258"/>
      <c r="U209" s="239">
        <f t="shared" si="58"/>
        <v>35267579.000441693</v>
      </c>
      <c r="V209" s="239">
        <f>O35-O23+P23</f>
        <v>1927704.0685800225</v>
      </c>
      <c r="W209" s="239">
        <f t="shared" si="65"/>
        <v>35267579.000441693</v>
      </c>
      <c r="X209" s="238">
        <f t="shared" si="66"/>
        <v>35316.522128447032</v>
      </c>
      <c r="Y209" s="236">
        <f>$X209*VLOOKUP($A209,$W$28:$AC$33,5,FALSE)</f>
        <v>14593.432308506375</v>
      </c>
      <c r="Z209" s="236">
        <f>$X209*VLOOKUP($A209,$W$28:$AC$33,6,FALSE)</f>
        <v>15447.191549100527</v>
      </c>
      <c r="AA209" s="236">
        <f>$X209*VLOOKUP($A209,$W$28:$AC$33,7,FALSE)</f>
        <v>5275.8982708401263</v>
      </c>
      <c r="AB209" s="236">
        <f t="shared" si="67"/>
        <v>30040.623857606901</v>
      </c>
      <c r="AC209" s="238">
        <f t="shared" si="68"/>
        <v>4037.0441116901384</v>
      </c>
      <c r="AD209" s="238">
        <f t="shared" si="69"/>
        <v>743.35349358860276</v>
      </c>
      <c r="AE209" s="238"/>
      <c r="AF209" s="238"/>
    </row>
    <row r="210" spans="1:32" x14ac:dyDescent="0.25">
      <c r="A210" s="244">
        <f t="shared" si="72"/>
        <v>2021</v>
      </c>
      <c r="B210" s="243" t="s">
        <v>308</v>
      </c>
      <c r="C210" s="223">
        <f t="shared" si="73"/>
        <v>0</v>
      </c>
      <c r="D210" s="242">
        <f t="shared" si="73"/>
        <v>0</v>
      </c>
      <c r="E210" s="223">
        <f t="shared" si="73"/>
        <v>0</v>
      </c>
      <c r="F210" s="223">
        <f t="shared" si="73"/>
        <v>1910481.5624263349</v>
      </c>
      <c r="G210" s="223">
        <f t="shared" si="73"/>
        <v>2571298.1037781877</v>
      </c>
      <c r="H210" s="223">
        <f t="shared" si="73"/>
        <v>3254362.3445941675</v>
      </c>
      <c r="I210" s="223">
        <f t="shared" si="73"/>
        <v>3515808.0770250005</v>
      </c>
      <c r="J210" s="241">
        <f t="shared" si="73"/>
        <v>4863456.5</v>
      </c>
      <c r="K210" s="241">
        <f t="shared" si="73"/>
        <v>4586269.833333333</v>
      </c>
      <c r="L210" s="241">
        <f t="shared" si="73"/>
        <v>4505917.25</v>
      </c>
      <c r="M210" s="223">
        <f t="shared" si="73"/>
        <v>2335898.625053707</v>
      </c>
      <c r="N210" s="223">
        <f t="shared" si="73"/>
        <v>2780512.9374901275</v>
      </c>
      <c r="O210" s="223">
        <f t="shared" si="73"/>
        <v>4356256.2306767292</v>
      </c>
      <c r="P210" s="223">
        <f t="shared" si="71"/>
        <v>652575.04007122887</v>
      </c>
      <c r="Q210" s="262"/>
      <c r="R210" s="262"/>
      <c r="S210" s="262"/>
      <c r="T210" s="258"/>
      <c r="U210" s="239">
        <f t="shared" si="58"/>
        <v>35332836.504448816</v>
      </c>
      <c r="V210" s="239">
        <f>O36-O24+P24</f>
        <v>1657864.9394581662</v>
      </c>
      <c r="W210" s="239">
        <f t="shared" si="65"/>
        <v>35332836.504448816</v>
      </c>
      <c r="X210" s="238">
        <f t="shared" si="66"/>
        <v>35387.217757788087</v>
      </c>
      <c r="Y210" s="236">
        <f>$X210*VLOOKUP($A210,$W$28:$AC$33,5,FALSE)</f>
        <v>14622.645034423827</v>
      </c>
      <c r="Z210" s="236">
        <f>$X210*VLOOKUP($A210,$W$28:$AC$33,6,FALSE)</f>
        <v>15478.113306462243</v>
      </c>
      <c r="AA210" s="236">
        <f>$X210*VLOOKUP($A210,$W$28:$AC$33,7,FALSE)</f>
        <v>5286.4594169020147</v>
      </c>
      <c r="AB210" s="236">
        <f t="shared" si="67"/>
        <v>30100.75834088607</v>
      </c>
      <c r="AC210" s="238">
        <f t="shared" si="68"/>
        <v>4097.1785949693076</v>
      </c>
      <c r="AD210" s="238">
        <f t="shared" si="69"/>
        <v>753.91463965049115</v>
      </c>
      <c r="AE210" s="238"/>
      <c r="AF210" s="238"/>
    </row>
    <row r="211" spans="1:32" x14ac:dyDescent="0.25">
      <c r="A211" s="244">
        <f t="shared" si="72"/>
        <v>2021</v>
      </c>
      <c r="B211" s="243" t="s">
        <v>307</v>
      </c>
      <c r="C211" s="223">
        <f t="shared" si="73"/>
        <v>0</v>
      </c>
      <c r="D211" s="242">
        <f t="shared" si="73"/>
        <v>0</v>
      </c>
      <c r="E211" s="223">
        <f t="shared" si="73"/>
        <v>0</v>
      </c>
      <c r="F211" s="223">
        <f t="shared" si="73"/>
        <v>1910481.5624263349</v>
      </c>
      <c r="G211" s="223">
        <f t="shared" si="73"/>
        <v>2571298.1037781877</v>
      </c>
      <c r="H211" s="223">
        <f t="shared" si="73"/>
        <v>3254362.3445941675</v>
      </c>
      <c r="I211" s="223">
        <f t="shared" si="73"/>
        <v>3515808.0770250005</v>
      </c>
      <c r="J211" s="241">
        <f t="shared" si="73"/>
        <v>4863456.5</v>
      </c>
      <c r="K211" s="241">
        <f t="shared" si="73"/>
        <v>4586269.833333333</v>
      </c>
      <c r="L211" s="241">
        <f t="shared" si="73"/>
        <v>4505917.25</v>
      </c>
      <c r="M211" s="223">
        <f t="shared" si="73"/>
        <v>2335898.625053707</v>
      </c>
      <c r="N211" s="223">
        <f t="shared" si="73"/>
        <v>2780512.9374901275</v>
      </c>
      <c r="O211" s="223">
        <f t="shared" si="73"/>
        <v>4356256.2306767292</v>
      </c>
      <c r="P211" s="223">
        <f t="shared" si="71"/>
        <v>717832.5440783517</v>
      </c>
      <c r="Q211" s="262"/>
      <c r="R211" s="262"/>
      <c r="S211" s="262"/>
      <c r="T211" s="258"/>
      <c r="U211" s="239">
        <f t="shared" si="58"/>
        <v>35398094.00845594</v>
      </c>
      <c r="V211" s="239">
        <f>O37-O25+P25</f>
        <v>1388025.8103363097</v>
      </c>
      <c r="W211" s="239">
        <f t="shared" si="65"/>
        <v>35398094.008455932</v>
      </c>
      <c r="X211" s="238">
        <f t="shared" si="66"/>
        <v>35457.913387129134</v>
      </c>
      <c r="Y211" s="236">
        <f>$X211*VLOOKUP($A211,$W$28:$AC$33,5,FALSE)</f>
        <v>14651.857760341276</v>
      </c>
      <c r="Z211" s="236">
        <f>$X211*VLOOKUP($A211,$W$28:$AC$33,6,FALSE)</f>
        <v>15509.035063823956</v>
      </c>
      <c r="AA211" s="236">
        <f>$X211*VLOOKUP($A211,$W$28:$AC$33,7,FALSE)</f>
        <v>5297.0205629639013</v>
      </c>
      <c r="AB211" s="236">
        <f t="shared" si="67"/>
        <v>30160.892824165232</v>
      </c>
      <c r="AC211" s="238">
        <f t="shared" si="68"/>
        <v>4157.3130782484695</v>
      </c>
      <c r="AD211" s="238">
        <f t="shared" si="69"/>
        <v>764.47578571237773</v>
      </c>
      <c r="AE211" s="238"/>
      <c r="AF211" s="238"/>
    </row>
    <row r="212" spans="1:32" x14ac:dyDescent="0.25">
      <c r="A212" s="235">
        <f t="shared" si="72"/>
        <v>2021</v>
      </c>
      <c r="B212" s="234" t="s">
        <v>306</v>
      </c>
      <c r="C212" s="178">
        <f t="shared" si="73"/>
        <v>0</v>
      </c>
      <c r="D212" s="177">
        <f t="shared" si="73"/>
        <v>0</v>
      </c>
      <c r="E212" s="178">
        <f t="shared" si="73"/>
        <v>0</v>
      </c>
      <c r="F212" s="178">
        <f t="shared" si="73"/>
        <v>1910481.5624263349</v>
      </c>
      <c r="G212" s="178">
        <f t="shared" si="73"/>
        <v>2571298.1037781877</v>
      </c>
      <c r="H212" s="178">
        <f t="shared" si="73"/>
        <v>3254362.3445941675</v>
      </c>
      <c r="I212" s="178">
        <f t="shared" si="73"/>
        <v>3515808.0770250005</v>
      </c>
      <c r="J212" s="233">
        <f t="shared" si="73"/>
        <v>4863456.5</v>
      </c>
      <c r="K212" s="233">
        <f t="shared" si="73"/>
        <v>4586269.833333333</v>
      </c>
      <c r="L212" s="233">
        <f t="shared" si="73"/>
        <v>4505917.25</v>
      </c>
      <c r="M212" s="178">
        <f t="shared" si="73"/>
        <v>2335898.625053707</v>
      </c>
      <c r="N212" s="178">
        <f t="shared" si="73"/>
        <v>2780512.9374901275</v>
      </c>
      <c r="O212" s="178">
        <f t="shared" si="73"/>
        <v>4356256.2306767292</v>
      </c>
      <c r="P212" s="178">
        <f t="shared" si="71"/>
        <v>783090.04808547464</v>
      </c>
      <c r="Q212" s="261"/>
      <c r="R212" s="261"/>
      <c r="S212" s="261"/>
      <c r="T212" s="257"/>
      <c r="U212" s="231">
        <f t="shared" si="58"/>
        <v>35463351.512463063</v>
      </c>
      <c r="V212" s="231">
        <f>O38-O26+P26</f>
        <v>1118186.6812144539</v>
      </c>
      <c r="W212" s="231">
        <f t="shared" si="65"/>
        <v>35463351.512463063</v>
      </c>
      <c r="X212" s="232">
        <f t="shared" si="66"/>
        <v>35528.609016470189</v>
      </c>
      <c r="Y212" s="230">
        <f>$X212*VLOOKUP($A212,$W$28:$AC$33,5,FALSE)</f>
        <v>14681.070486258728</v>
      </c>
      <c r="Z212" s="230">
        <f>$X212*VLOOKUP($A212,$W$28:$AC$33,6,FALSE)</f>
        <v>15539.956821185671</v>
      </c>
      <c r="AA212" s="230">
        <f>$X212*VLOOKUP($A212,$W$28:$AC$33,7,FALSE)</f>
        <v>5307.5817090257888</v>
      </c>
      <c r="AB212" s="230">
        <f t="shared" si="67"/>
        <v>30221.027307444398</v>
      </c>
      <c r="AC212" s="232">
        <f t="shared" si="68"/>
        <v>4217.4475615276351</v>
      </c>
      <c r="AD212" s="232">
        <f t="shared" si="69"/>
        <v>775.03693177426521</v>
      </c>
      <c r="AE212" s="232">
        <f>SUM(AC201:AC212)</f>
        <v>45971.037754964636</v>
      </c>
      <c r="AF212" s="232">
        <f>SUM(AD201:AD212)</f>
        <v>8485.8338348767647</v>
      </c>
    </row>
    <row r="213" spans="1:32" x14ac:dyDescent="0.25">
      <c r="A213" s="256">
        <f>A212+1</f>
        <v>2022</v>
      </c>
      <c r="B213" s="255" t="s">
        <v>317</v>
      </c>
      <c r="C213" s="252">
        <f t="shared" si="73"/>
        <v>0</v>
      </c>
      <c r="D213" s="254">
        <f t="shared" si="73"/>
        <v>0</v>
      </c>
      <c r="E213" s="252">
        <f t="shared" si="73"/>
        <v>0</v>
      </c>
      <c r="F213" s="252">
        <f t="shared" si="73"/>
        <v>1910481.5624263349</v>
      </c>
      <c r="G213" s="252">
        <f t="shared" si="73"/>
        <v>2571298.1037781877</v>
      </c>
      <c r="H213" s="252">
        <f t="shared" si="73"/>
        <v>3254362.3445941675</v>
      </c>
      <c r="I213" s="252">
        <f t="shared" si="73"/>
        <v>3515808.0770250005</v>
      </c>
      <c r="J213" s="253">
        <f t="shared" si="73"/>
        <v>4863456.5</v>
      </c>
      <c r="K213" s="253">
        <f t="shared" si="73"/>
        <v>4586269.833333333</v>
      </c>
      <c r="L213" s="253">
        <f t="shared" si="73"/>
        <v>4505917.25</v>
      </c>
      <c r="M213" s="252">
        <f t="shared" si="73"/>
        <v>2335898.625053707</v>
      </c>
      <c r="N213" s="252">
        <f t="shared" si="73"/>
        <v>2780512.9374901275</v>
      </c>
      <c r="O213" s="252">
        <f t="shared" si="73"/>
        <v>4356256.2306767292</v>
      </c>
      <c r="P213" s="252">
        <f t="shared" si="71"/>
        <v>848347.55209259747</v>
      </c>
      <c r="Q213" s="252">
        <f t="shared" ref="Q213:Q225" si="74">+Q15</f>
        <v>65257.504007122887</v>
      </c>
      <c r="R213" s="263"/>
      <c r="S213" s="263"/>
      <c r="T213" s="260"/>
      <c r="U213" s="249">
        <f t="shared" si="58"/>
        <v>35593866.52047731</v>
      </c>
      <c r="V213" s="249">
        <f>P27-P15+Q15</f>
        <v>848347.55209259759</v>
      </c>
      <c r="W213" s="249">
        <f t="shared" si="65"/>
        <v>35593866.52047731</v>
      </c>
      <c r="X213" s="248">
        <f t="shared" si="66"/>
        <v>35599.304645811237</v>
      </c>
      <c r="Y213" s="246">
        <f>$X213*VLOOKUP($A213,$W$28:$AC$33,5,FALSE)</f>
        <v>14374.534482731451</v>
      </c>
      <c r="Z213" s="246">
        <f>$X213*VLOOKUP($A213,$W$28:$AC$33,6,FALSE)</f>
        <v>15912.366759866478</v>
      </c>
      <c r="AA213" s="246">
        <f>$X213*VLOOKUP($A213,$W$28:$AC$33,7,FALSE)</f>
        <v>5312.4034032133095</v>
      </c>
      <c r="AB213" s="246">
        <f t="shared" si="67"/>
        <v>30286.901242597931</v>
      </c>
      <c r="AC213" s="248">
        <f t="shared" si="68"/>
        <v>4283.3214966811684</v>
      </c>
      <c r="AD213" s="248">
        <f t="shared" si="69"/>
        <v>779.85862596178595</v>
      </c>
      <c r="AE213" s="248"/>
      <c r="AF213" s="248"/>
    </row>
    <row r="214" spans="1:32" x14ac:dyDescent="0.25">
      <c r="A214" s="244">
        <f>A213</f>
        <v>2022</v>
      </c>
      <c r="B214" s="243" t="s">
        <v>316</v>
      </c>
      <c r="C214" s="223">
        <f t="shared" si="73"/>
        <v>0</v>
      </c>
      <c r="D214" s="242">
        <f t="shared" si="73"/>
        <v>0</v>
      </c>
      <c r="E214" s="223">
        <f t="shared" si="73"/>
        <v>0</v>
      </c>
      <c r="F214" s="223">
        <f t="shared" si="73"/>
        <v>1910481.5624263349</v>
      </c>
      <c r="G214" s="223">
        <f t="shared" si="73"/>
        <v>2571298.1037781877</v>
      </c>
      <c r="H214" s="223">
        <f t="shared" si="73"/>
        <v>3254362.3445941675</v>
      </c>
      <c r="I214" s="223">
        <f t="shared" si="73"/>
        <v>3515808.0770250005</v>
      </c>
      <c r="J214" s="241">
        <f t="shared" si="73"/>
        <v>4863456.5</v>
      </c>
      <c r="K214" s="241">
        <f t="shared" si="73"/>
        <v>4586269.833333333</v>
      </c>
      <c r="L214" s="241">
        <f t="shared" si="73"/>
        <v>4505917.25</v>
      </c>
      <c r="M214" s="223">
        <f t="shared" si="73"/>
        <v>2335898.625053707</v>
      </c>
      <c r="N214" s="223">
        <f t="shared" si="73"/>
        <v>2780512.9374901275</v>
      </c>
      <c r="O214" s="223">
        <f t="shared" si="73"/>
        <v>4356256.2306767292</v>
      </c>
      <c r="P214" s="259">
        <f>+P$27</f>
        <v>848347.55209259747</v>
      </c>
      <c r="Q214" s="223">
        <f t="shared" si="74"/>
        <v>130515.00801424577</v>
      </c>
      <c r="R214" s="262"/>
      <c r="S214" s="262"/>
      <c r="T214" s="258"/>
      <c r="U214" s="239">
        <f t="shared" si="58"/>
        <v>35659124.024484433</v>
      </c>
      <c r="V214" s="239">
        <f>P28-P16+Q16</f>
        <v>848347.55209259747</v>
      </c>
      <c r="W214" s="239">
        <f t="shared" si="65"/>
        <v>35659124.024484426</v>
      </c>
      <c r="X214" s="238">
        <f t="shared" si="66"/>
        <v>35670.000275152292</v>
      </c>
      <c r="Y214" s="236">
        <f>$X214*VLOOKUP($A214,$W$28:$AC$33,5,FALSE)</f>
        <v>14403.080454959058</v>
      </c>
      <c r="Z214" s="236">
        <f>$X214*VLOOKUP($A214,$W$28:$AC$33,6,FALSE)</f>
        <v>15943.966668729496</v>
      </c>
      <c r="AA214" s="236">
        <f>$X214*VLOOKUP($A214,$W$28:$AC$33,7,FALSE)</f>
        <v>5322.9531514637411</v>
      </c>
      <c r="AB214" s="236">
        <f t="shared" si="67"/>
        <v>30347.047123688553</v>
      </c>
      <c r="AC214" s="238">
        <f t="shared" si="68"/>
        <v>4343.4673777717908</v>
      </c>
      <c r="AD214" s="238">
        <f t="shared" si="69"/>
        <v>790.4083742122175</v>
      </c>
      <c r="AE214" s="238"/>
      <c r="AF214" s="238"/>
    </row>
    <row r="215" spans="1:32" x14ac:dyDescent="0.25">
      <c r="A215" s="244">
        <f t="shared" ref="A215:A224" si="75">A214</f>
        <v>2022</v>
      </c>
      <c r="B215" s="243" t="s">
        <v>315</v>
      </c>
      <c r="C215" s="223">
        <f t="shared" si="73"/>
        <v>0</v>
      </c>
      <c r="D215" s="242">
        <f t="shared" si="73"/>
        <v>0</v>
      </c>
      <c r="E215" s="223">
        <f t="shared" si="73"/>
        <v>0</v>
      </c>
      <c r="F215" s="223">
        <f t="shared" si="73"/>
        <v>1910481.5624263349</v>
      </c>
      <c r="G215" s="223">
        <f t="shared" si="73"/>
        <v>2571298.1037781877</v>
      </c>
      <c r="H215" s="223">
        <f t="shared" si="73"/>
        <v>3254362.3445941675</v>
      </c>
      <c r="I215" s="223">
        <f t="shared" si="73"/>
        <v>3515808.0770250005</v>
      </c>
      <c r="J215" s="241">
        <f t="shared" si="73"/>
        <v>4863456.5</v>
      </c>
      <c r="K215" s="241">
        <f t="shared" si="73"/>
        <v>4586269.833333333</v>
      </c>
      <c r="L215" s="241">
        <f t="shared" si="73"/>
        <v>4505917.25</v>
      </c>
      <c r="M215" s="223">
        <f t="shared" si="73"/>
        <v>2335898.625053707</v>
      </c>
      <c r="N215" s="223">
        <f t="shared" si="73"/>
        <v>2780512.9374901275</v>
      </c>
      <c r="O215" s="223">
        <f t="shared" si="73"/>
        <v>4356256.2306767292</v>
      </c>
      <c r="P215" s="223">
        <f>P214</f>
        <v>848347.55209259747</v>
      </c>
      <c r="Q215" s="223">
        <f t="shared" si="74"/>
        <v>195772.51202136866</v>
      </c>
      <c r="R215" s="262"/>
      <c r="S215" s="262"/>
      <c r="T215" s="258"/>
      <c r="U215" s="239">
        <f t="shared" si="58"/>
        <v>35724381.528491557</v>
      </c>
      <c r="V215" s="239">
        <f>P29-P17+Q17</f>
        <v>848347.55209259735</v>
      </c>
      <c r="W215" s="239">
        <f t="shared" si="65"/>
        <v>35724381.528491557</v>
      </c>
      <c r="X215" s="238">
        <f t="shared" si="66"/>
        <v>35740.695904493332</v>
      </c>
      <c r="Y215" s="236">
        <f>$X215*VLOOKUP($A215,$W$28:$AC$33,5,FALSE)</f>
        <v>14431.626427186657</v>
      </c>
      <c r="Z215" s="236">
        <f>$X215*VLOOKUP($A215,$W$28:$AC$33,6,FALSE)</f>
        <v>15975.566577592506</v>
      </c>
      <c r="AA215" s="236">
        <f>$X215*VLOOKUP($A215,$W$28:$AC$33,7,FALSE)</f>
        <v>5333.5028997141708</v>
      </c>
      <c r="AB215" s="236">
        <f t="shared" si="67"/>
        <v>30407.193004779161</v>
      </c>
      <c r="AC215" s="238">
        <f t="shared" si="68"/>
        <v>4403.6132588623987</v>
      </c>
      <c r="AD215" s="238">
        <f t="shared" si="69"/>
        <v>800.95812246264722</v>
      </c>
      <c r="AE215" s="238"/>
      <c r="AF215" s="238"/>
    </row>
    <row r="216" spans="1:32" x14ac:dyDescent="0.25">
      <c r="A216" s="244">
        <f t="shared" si="75"/>
        <v>2022</v>
      </c>
      <c r="B216" s="243" t="s">
        <v>314</v>
      </c>
      <c r="C216" s="223">
        <f t="shared" si="73"/>
        <v>0</v>
      </c>
      <c r="D216" s="242">
        <f t="shared" si="73"/>
        <v>0</v>
      </c>
      <c r="E216" s="223">
        <f t="shared" si="73"/>
        <v>0</v>
      </c>
      <c r="F216" s="223">
        <f t="shared" si="73"/>
        <v>1910481.5624263349</v>
      </c>
      <c r="G216" s="223">
        <f t="shared" si="73"/>
        <v>2571298.1037781877</v>
      </c>
      <c r="H216" s="223">
        <f t="shared" si="73"/>
        <v>3254362.3445941675</v>
      </c>
      <c r="I216" s="223">
        <f t="shared" si="73"/>
        <v>3515808.0770250005</v>
      </c>
      <c r="J216" s="241">
        <f t="shared" si="73"/>
        <v>4863456.5</v>
      </c>
      <c r="K216" s="241">
        <f t="shared" si="73"/>
        <v>4586269.833333333</v>
      </c>
      <c r="L216" s="241">
        <f t="shared" si="73"/>
        <v>4505917.25</v>
      </c>
      <c r="M216" s="223">
        <f t="shared" si="73"/>
        <v>2335898.625053707</v>
      </c>
      <c r="N216" s="223">
        <f t="shared" si="73"/>
        <v>2780512.9374901275</v>
      </c>
      <c r="O216" s="223">
        <f t="shared" si="73"/>
        <v>4356256.2306767292</v>
      </c>
      <c r="P216" s="223">
        <f t="shared" si="73"/>
        <v>848347.55209259747</v>
      </c>
      <c r="Q216" s="223">
        <f t="shared" si="74"/>
        <v>261030.01602849155</v>
      </c>
      <c r="R216" s="262"/>
      <c r="S216" s="262"/>
      <c r="T216" s="258"/>
      <c r="U216" s="239">
        <f t="shared" si="58"/>
        <v>35789639.03249868</v>
      </c>
      <c r="V216" s="239">
        <f>P30-P18+Q18</f>
        <v>848347.55209259747</v>
      </c>
      <c r="W216" s="239">
        <f t="shared" si="65"/>
        <v>35789639.032498673</v>
      </c>
      <c r="X216" s="238">
        <f t="shared" si="66"/>
        <v>35811.391533834372</v>
      </c>
      <c r="Y216" s="236">
        <f>$X216*VLOOKUP($A216,$W$28:$AC$33,5,FALSE)</f>
        <v>14460.172399414256</v>
      </c>
      <c r="Z216" s="236">
        <f>$X216*VLOOKUP($A216,$W$28:$AC$33,6,FALSE)</f>
        <v>16007.166486455519</v>
      </c>
      <c r="AA216" s="236">
        <f>$X216*VLOOKUP($A216,$W$28:$AC$33,7,FALSE)</f>
        <v>5344.0526479645996</v>
      </c>
      <c r="AB216" s="236">
        <f t="shared" si="67"/>
        <v>30467.338885869773</v>
      </c>
      <c r="AC216" s="238">
        <f t="shared" si="68"/>
        <v>4463.7591399530102</v>
      </c>
      <c r="AD216" s="238">
        <f t="shared" si="69"/>
        <v>811.50787071307604</v>
      </c>
      <c r="AE216" s="238"/>
      <c r="AF216" s="238"/>
    </row>
    <row r="217" spans="1:32" x14ac:dyDescent="0.25">
      <c r="A217" s="244">
        <f t="shared" si="75"/>
        <v>2022</v>
      </c>
      <c r="B217" s="243" t="s">
        <v>313</v>
      </c>
      <c r="C217" s="223">
        <f t="shared" si="73"/>
        <v>0</v>
      </c>
      <c r="D217" s="242">
        <f t="shared" si="73"/>
        <v>0</v>
      </c>
      <c r="E217" s="223">
        <f t="shared" si="73"/>
        <v>0</v>
      </c>
      <c r="F217" s="223">
        <f t="shared" si="73"/>
        <v>1910481.5624263349</v>
      </c>
      <c r="G217" s="223">
        <f t="shared" si="73"/>
        <v>2571298.1037781877</v>
      </c>
      <c r="H217" s="223">
        <f t="shared" si="73"/>
        <v>3254362.3445941675</v>
      </c>
      <c r="I217" s="223">
        <f t="shared" si="73"/>
        <v>3515808.0770250005</v>
      </c>
      <c r="J217" s="241">
        <f t="shared" si="73"/>
        <v>4863456.5</v>
      </c>
      <c r="K217" s="241">
        <f t="shared" si="73"/>
        <v>4586269.833333333</v>
      </c>
      <c r="L217" s="241">
        <f t="shared" si="73"/>
        <v>4505917.25</v>
      </c>
      <c r="M217" s="223">
        <f t="shared" si="73"/>
        <v>2335898.625053707</v>
      </c>
      <c r="N217" s="223">
        <f t="shared" si="73"/>
        <v>2780512.9374901275</v>
      </c>
      <c r="O217" s="223">
        <f t="shared" si="73"/>
        <v>4356256.2306767292</v>
      </c>
      <c r="P217" s="223">
        <f t="shared" si="73"/>
        <v>848347.55209259747</v>
      </c>
      <c r="Q217" s="223">
        <f t="shared" si="74"/>
        <v>326287.52003561443</v>
      </c>
      <c r="R217" s="262"/>
      <c r="S217" s="262"/>
      <c r="T217" s="258"/>
      <c r="U217" s="239">
        <f t="shared" si="58"/>
        <v>35854896.536505803</v>
      </c>
      <c r="V217" s="239">
        <f>P31-P19+Q19</f>
        <v>848347.55209259747</v>
      </c>
      <c r="W217" s="239">
        <f t="shared" si="65"/>
        <v>35854896.536505803</v>
      </c>
      <c r="X217" s="238">
        <f t="shared" si="66"/>
        <v>35882.087163175434</v>
      </c>
      <c r="Y217" s="236">
        <f>$X217*VLOOKUP($A217,$W$28:$AC$33,5,FALSE)</f>
        <v>14488.718371641864</v>
      </c>
      <c r="Z217" s="236">
        <f>$X217*VLOOKUP($A217,$W$28:$AC$33,6,FALSE)</f>
        <v>16038.76639531854</v>
      </c>
      <c r="AA217" s="236">
        <f>$X217*VLOOKUP($A217,$W$28:$AC$33,7,FALSE)</f>
        <v>5354.6023962150321</v>
      </c>
      <c r="AB217" s="236">
        <f t="shared" si="67"/>
        <v>30527.484766960406</v>
      </c>
      <c r="AC217" s="238">
        <f t="shared" si="68"/>
        <v>4523.9050210436435</v>
      </c>
      <c r="AD217" s="238">
        <f t="shared" si="69"/>
        <v>822.0576189635085</v>
      </c>
      <c r="AE217" s="238"/>
      <c r="AF217" s="238"/>
    </row>
    <row r="218" spans="1:32" x14ac:dyDescent="0.25">
      <c r="A218" s="244">
        <f t="shared" si="75"/>
        <v>2022</v>
      </c>
      <c r="B218" s="243" t="s">
        <v>312</v>
      </c>
      <c r="C218" s="223">
        <f t="shared" si="73"/>
        <v>0</v>
      </c>
      <c r="D218" s="242">
        <f t="shared" si="73"/>
        <v>0</v>
      </c>
      <c r="E218" s="223">
        <f t="shared" si="73"/>
        <v>0</v>
      </c>
      <c r="F218" s="223">
        <f t="shared" si="73"/>
        <v>1910481.5624263349</v>
      </c>
      <c r="G218" s="223">
        <f t="shared" si="73"/>
        <v>2571298.1037781877</v>
      </c>
      <c r="H218" s="223">
        <f t="shared" si="73"/>
        <v>3254362.3445941675</v>
      </c>
      <c r="I218" s="223">
        <f t="shared" si="73"/>
        <v>3515808.0770250005</v>
      </c>
      <c r="J218" s="241">
        <f t="shared" si="73"/>
        <v>4863456.5</v>
      </c>
      <c r="K218" s="241">
        <f t="shared" si="73"/>
        <v>4586269.833333333</v>
      </c>
      <c r="L218" s="241">
        <f t="shared" si="73"/>
        <v>4505917.25</v>
      </c>
      <c r="M218" s="223">
        <f t="shared" si="73"/>
        <v>2335898.625053707</v>
      </c>
      <c r="N218" s="223">
        <f t="shared" si="73"/>
        <v>2780512.9374901275</v>
      </c>
      <c r="O218" s="223">
        <f t="shared" si="73"/>
        <v>4356256.2306767292</v>
      </c>
      <c r="P218" s="223">
        <f t="shared" si="73"/>
        <v>848347.55209259747</v>
      </c>
      <c r="Q218" s="223">
        <f t="shared" si="74"/>
        <v>391545.02404273732</v>
      </c>
      <c r="R218" s="262"/>
      <c r="S218" s="262"/>
      <c r="T218" s="258"/>
      <c r="U218" s="239">
        <f t="shared" si="58"/>
        <v>35920154.040512927</v>
      </c>
      <c r="V218" s="239">
        <f>P32-P20+Q20</f>
        <v>848347.55209259747</v>
      </c>
      <c r="W218" s="239">
        <f t="shared" si="65"/>
        <v>35920154.040512919</v>
      </c>
      <c r="X218" s="238">
        <f t="shared" si="66"/>
        <v>35952.782792516475</v>
      </c>
      <c r="Y218" s="236">
        <f>$X218*VLOOKUP($A218,$W$28:$AC$33,5,FALSE)</f>
        <v>14517.264343869465</v>
      </c>
      <c r="Z218" s="236">
        <f>$X218*VLOOKUP($A218,$W$28:$AC$33,6,FALSE)</f>
        <v>16070.366304181551</v>
      </c>
      <c r="AA218" s="236">
        <f>$X218*VLOOKUP($A218,$W$28:$AC$33,7,FALSE)</f>
        <v>5365.1521444654618</v>
      </c>
      <c r="AB218" s="236">
        <f t="shared" si="67"/>
        <v>30587.630648051017</v>
      </c>
      <c r="AC218" s="238">
        <f t="shared" si="68"/>
        <v>4584.050902134255</v>
      </c>
      <c r="AD218" s="238">
        <f t="shared" si="69"/>
        <v>832.60736721393823</v>
      </c>
      <c r="AE218" s="238"/>
      <c r="AF218" s="238"/>
    </row>
    <row r="219" spans="1:32" x14ac:dyDescent="0.25">
      <c r="A219" s="244">
        <f t="shared" si="75"/>
        <v>2022</v>
      </c>
      <c r="B219" s="243" t="s">
        <v>311</v>
      </c>
      <c r="C219" s="223">
        <f t="shared" ref="C219:Q234" si="76">C218</f>
        <v>0</v>
      </c>
      <c r="D219" s="242">
        <f t="shared" si="76"/>
        <v>0</v>
      </c>
      <c r="E219" s="223">
        <f t="shared" si="76"/>
        <v>0</v>
      </c>
      <c r="F219" s="223">
        <f t="shared" si="76"/>
        <v>1910481.5624263349</v>
      </c>
      <c r="G219" s="223">
        <f t="shared" si="76"/>
        <v>2571298.1037781877</v>
      </c>
      <c r="H219" s="223">
        <f t="shared" si="76"/>
        <v>3254362.3445941675</v>
      </c>
      <c r="I219" s="223">
        <f t="shared" si="76"/>
        <v>3515808.0770250005</v>
      </c>
      <c r="J219" s="241">
        <f t="shared" si="76"/>
        <v>4863456.5</v>
      </c>
      <c r="K219" s="241">
        <f t="shared" si="76"/>
        <v>4586269.833333333</v>
      </c>
      <c r="L219" s="241">
        <f t="shared" si="76"/>
        <v>4505917.25</v>
      </c>
      <c r="M219" s="223">
        <f t="shared" si="76"/>
        <v>2335898.625053707</v>
      </c>
      <c r="N219" s="223">
        <f t="shared" si="76"/>
        <v>2780512.9374901275</v>
      </c>
      <c r="O219" s="223">
        <f t="shared" si="76"/>
        <v>4356256.2306767292</v>
      </c>
      <c r="P219" s="223">
        <f t="shared" si="76"/>
        <v>848347.55209259747</v>
      </c>
      <c r="Q219" s="223">
        <f t="shared" si="74"/>
        <v>456802.52804986021</v>
      </c>
      <c r="R219" s="262"/>
      <c r="S219" s="262"/>
      <c r="T219" s="258"/>
      <c r="U219" s="239">
        <f t="shared" si="58"/>
        <v>35985411.54452005</v>
      </c>
      <c r="V219" s="239">
        <f>P33-P21+Q21</f>
        <v>848347.55209259747</v>
      </c>
      <c r="W219" s="239">
        <f t="shared" si="65"/>
        <v>35985411.544520043</v>
      </c>
      <c r="X219" s="238">
        <f t="shared" si="66"/>
        <v>36023.47842185753</v>
      </c>
      <c r="Y219" s="236">
        <f>$X219*VLOOKUP($A219,$W$28:$AC$33,5,FALSE)</f>
        <v>14545.81031609707</v>
      </c>
      <c r="Z219" s="236">
        <f>$X219*VLOOKUP($A219,$W$28:$AC$33,6,FALSE)</f>
        <v>16101.966213044569</v>
      </c>
      <c r="AA219" s="236">
        <f>$X219*VLOOKUP($A219,$W$28:$AC$33,7,FALSE)</f>
        <v>5375.7018927158933</v>
      </c>
      <c r="AB219" s="236">
        <f t="shared" si="67"/>
        <v>30647.776529141636</v>
      </c>
      <c r="AC219" s="238">
        <f t="shared" si="68"/>
        <v>4644.1967832248738</v>
      </c>
      <c r="AD219" s="238">
        <f t="shared" si="69"/>
        <v>843.15711546436978</v>
      </c>
      <c r="AE219" s="238"/>
      <c r="AF219" s="238"/>
    </row>
    <row r="220" spans="1:32" x14ac:dyDescent="0.25">
      <c r="A220" s="244">
        <f t="shared" si="75"/>
        <v>2022</v>
      </c>
      <c r="B220" s="243" t="s">
        <v>310</v>
      </c>
      <c r="C220" s="223">
        <f t="shared" si="76"/>
        <v>0</v>
      </c>
      <c r="D220" s="242">
        <f t="shared" si="76"/>
        <v>0</v>
      </c>
      <c r="E220" s="223">
        <f t="shared" si="76"/>
        <v>0</v>
      </c>
      <c r="F220" s="223">
        <f t="shared" si="76"/>
        <v>1910481.5624263349</v>
      </c>
      <c r="G220" s="223">
        <f t="shared" si="76"/>
        <v>2571298.1037781877</v>
      </c>
      <c r="H220" s="223">
        <f t="shared" si="76"/>
        <v>3254362.3445941675</v>
      </c>
      <c r="I220" s="223">
        <f t="shared" si="76"/>
        <v>3515808.0770250005</v>
      </c>
      <c r="J220" s="241">
        <f t="shared" si="76"/>
        <v>4863456.5</v>
      </c>
      <c r="K220" s="241">
        <f t="shared" si="76"/>
        <v>4586269.833333333</v>
      </c>
      <c r="L220" s="241">
        <f t="shared" si="76"/>
        <v>4505917.25</v>
      </c>
      <c r="M220" s="223">
        <f t="shared" si="76"/>
        <v>2335898.625053707</v>
      </c>
      <c r="N220" s="223">
        <f t="shared" si="76"/>
        <v>2780512.9374901275</v>
      </c>
      <c r="O220" s="223">
        <f t="shared" si="76"/>
        <v>4356256.2306767292</v>
      </c>
      <c r="P220" s="223">
        <f t="shared" si="76"/>
        <v>848347.55209259747</v>
      </c>
      <c r="Q220" s="223">
        <f t="shared" si="74"/>
        <v>522060.03205698309</v>
      </c>
      <c r="R220" s="262"/>
      <c r="S220" s="262"/>
      <c r="T220" s="258"/>
      <c r="U220" s="239">
        <f t="shared" si="58"/>
        <v>36050669.048527166</v>
      </c>
      <c r="V220" s="239">
        <f>P34-P22+Q22</f>
        <v>848347.55209259747</v>
      </c>
      <c r="W220" s="239">
        <f t="shared" si="65"/>
        <v>36050669.048527166</v>
      </c>
      <c r="X220" s="238">
        <f t="shared" si="66"/>
        <v>36094.174051198577</v>
      </c>
      <c r="Y220" s="236">
        <f>$X220*VLOOKUP($A220,$W$28:$AC$33,5,FALSE)</f>
        <v>14574.356288324672</v>
      </c>
      <c r="Z220" s="236">
        <f>$X220*VLOOKUP($A220,$W$28:$AC$33,6,FALSE)</f>
        <v>16133.566121907583</v>
      </c>
      <c r="AA220" s="236">
        <f>$X220*VLOOKUP($A220,$W$28:$AC$33,7,FALSE)</f>
        <v>5386.251640966324</v>
      </c>
      <c r="AB220" s="236">
        <f t="shared" si="67"/>
        <v>30707.922410232255</v>
      </c>
      <c r="AC220" s="238">
        <f t="shared" si="68"/>
        <v>4704.3426643154926</v>
      </c>
      <c r="AD220" s="238">
        <f t="shared" si="69"/>
        <v>853.70686371480042</v>
      </c>
      <c r="AE220" s="238"/>
      <c r="AF220" s="238"/>
    </row>
    <row r="221" spans="1:32" x14ac:dyDescent="0.25">
      <c r="A221" s="244">
        <f t="shared" si="75"/>
        <v>2022</v>
      </c>
      <c r="B221" s="243" t="s">
        <v>309</v>
      </c>
      <c r="C221" s="223">
        <f t="shared" si="76"/>
        <v>0</v>
      </c>
      <c r="D221" s="242">
        <f t="shared" si="76"/>
        <v>0</v>
      </c>
      <c r="E221" s="223">
        <f t="shared" si="76"/>
        <v>0</v>
      </c>
      <c r="F221" s="223">
        <f t="shared" si="76"/>
        <v>1910481.5624263349</v>
      </c>
      <c r="G221" s="223">
        <f t="shared" si="76"/>
        <v>2571298.1037781877</v>
      </c>
      <c r="H221" s="223">
        <f t="shared" si="76"/>
        <v>3254362.3445941675</v>
      </c>
      <c r="I221" s="223">
        <f t="shared" si="76"/>
        <v>3515808.0770250005</v>
      </c>
      <c r="J221" s="241">
        <f t="shared" si="76"/>
        <v>4863456.5</v>
      </c>
      <c r="K221" s="241">
        <f t="shared" si="76"/>
        <v>4586269.833333333</v>
      </c>
      <c r="L221" s="241">
        <f t="shared" si="76"/>
        <v>4505917.25</v>
      </c>
      <c r="M221" s="223">
        <f t="shared" si="76"/>
        <v>2335898.625053707</v>
      </c>
      <c r="N221" s="223">
        <f t="shared" si="76"/>
        <v>2780512.9374901275</v>
      </c>
      <c r="O221" s="223">
        <f t="shared" si="76"/>
        <v>4356256.2306767292</v>
      </c>
      <c r="P221" s="223">
        <f t="shared" si="76"/>
        <v>848347.55209259747</v>
      </c>
      <c r="Q221" s="223">
        <f t="shared" si="74"/>
        <v>587317.53606410604</v>
      </c>
      <c r="R221" s="262"/>
      <c r="S221" s="262"/>
      <c r="T221" s="258"/>
      <c r="U221" s="239">
        <f t="shared" si="58"/>
        <v>36115926.55253429</v>
      </c>
      <c r="V221" s="239">
        <f>P35-P23+Q23</f>
        <v>848347.55209259747</v>
      </c>
      <c r="W221" s="239">
        <f t="shared" si="65"/>
        <v>36115926.55253429</v>
      </c>
      <c r="X221" s="238">
        <f t="shared" si="66"/>
        <v>36164.869680539632</v>
      </c>
      <c r="Y221" s="236">
        <f>$X221*VLOOKUP($A221,$W$28:$AC$33,5,FALSE)</f>
        <v>14602.902260552277</v>
      </c>
      <c r="Z221" s="236">
        <f>$X221*VLOOKUP($A221,$W$28:$AC$33,6,FALSE)</f>
        <v>16165.166030770601</v>
      </c>
      <c r="AA221" s="236">
        <f>$X221*VLOOKUP($A221,$W$28:$AC$33,7,FALSE)</f>
        <v>5396.8013892167555</v>
      </c>
      <c r="AB221" s="236">
        <f t="shared" si="67"/>
        <v>30768.068291322877</v>
      </c>
      <c r="AC221" s="238">
        <f t="shared" si="68"/>
        <v>4764.488545406115</v>
      </c>
      <c r="AD221" s="238">
        <f t="shared" si="69"/>
        <v>864.25661196523197</v>
      </c>
      <c r="AE221" s="238"/>
      <c r="AF221" s="238"/>
    </row>
    <row r="222" spans="1:32" x14ac:dyDescent="0.25">
      <c r="A222" s="244">
        <f t="shared" si="75"/>
        <v>2022</v>
      </c>
      <c r="B222" s="243" t="s">
        <v>308</v>
      </c>
      <c r="C222" s="223">
        <f t="shared" si="76"/>
        <v>0</v>
      </c>
      <c r="D222" s="242">
        <f t="shared" si="76"/>
        <v>0</v>
      </c>
      <c r="E222" s="223">
        <f t="shared" si="76"/>
        <v>0</v>
      </c>
      <c r="F222" s="223">
        <f t="shared" si="76"/>
        <v>1910481.5624263349</v>
      </c>
      <c r="G222" s="223">
        <f t="shared" si="76"/>
        <v>2571298.1037781877</v>
      </c>
      <c r="H222" s="223">
        <f t="shared" si="76"/>
        <v>3254362.3445941675</v>
      </c>
      <c r="I222" s="223">
        <f t="shared" si="76"/>
        <v>3515808.0770250005</v>
      </c>
      <c r="J222" s="241">
        <f t="shared" si="76"/>
        <v>4863456.5</v>
      </c>
      <c r="K222" s="241">
        <f t="shared" si="76"/>
        <v>4586269.833333333</v>
      </c>
      <c r="L222" s="241">
        <f t="shared" si="76"/>
        <v>4505917.25</v>
      </c>
      <c r="M222" s="223">
        <f t="shared" si="76"/>
        <v>2335898.625053707</v>
      </c>
      <c r="N222" s="223">
        <f t="shared" si="76"/>
        <v>2780512.9374901275</v>
      </c>
      <c r="O222" s="223">
        <f t="shared" si="76"/>
        <v>4356256.2306767292</v>
      </c>
      <c r="P222" s="223">
        <f t="shared" si="76"/>
        <v>848347.55209259747</v>
      </c>
      <c r="Q222" s="223">
        <f t="shared" si="74"/>
        <v>652575.04007122887</v>
      </c>
      <c r="R222" s="262"/>
      <c r="S222" s="262"/>
      <c r="T222" s="258"/>
      <c r="U222" s="239">
        <f t="shared" si="58"/>
        <v>36181184.056541413</v>
      </c>
      <c r="V222" s="239">
        <f>P36-P24+Q24</f>
        <v>848347.55209259747</v>
      </c>
      <c r="W222" s="239">
        <f t="shared" si="65"/>
        <v>36181184.056541413</v>
      </c>
      <c r="X222" s="238">
        <f t="shared" si="66"/>
        <v>36235.56530988068</v>
      </c>
      <c r="Y222" s="236">
        <f>$X222*VLOOKUP($A222,$W$28:$AC$33,5,FALSE)</f>
        <v>14631.44823277988</v>
      </c>
      <c r="Z222" s="236">
        <f>$X222*VLOOKUP($A222,$W$28:$AC$33,6,FALSE)</f>
        <v>16196.765939633615</v>
      </c>
      <c r="AA222" s="236">
        <f>$X222*VLOOKUP($A222,$W$28:$AC$33,7,FALSE)</f>
        <v>5407.3511374671862</v>
      </c>
      <c r="AB222" s="236">
        <f t="shared" si="67"/>
        <v>30828.214172413493</v>
      </c>
      <c r="AC222" s="238">
        <f t="shared" si="68"/>
        <v>4824.6344264967302</v>
      </c>
      <c r="AD222" s="238">
        <f t="shared" si="69"/>
        <v>874.80636021566261</v>
      </c>
      <c r="AE222" s="238"/>
      <c r="AF222" s="238"/>
    </row>
    <row r="223" spans="1:32" x14ac:dyDescent="0.25">
      <c r="A223" s="244">
        <f t="shared" si="75"/>
        <v>2022</v>
      </c>
      <c r="B223" s="243" t="s">
        <v>307</v>
      </c>
      <c r="C223" s="223">
        <f t="shared" si="76"/>
        <v>0</v>
      </c>
      <c r="D223" s="242">
        <f t="shared" si="76"/>
        <v>0</v>
      </c>
      <c r="E223" s="223">
        <f t="shared" si="76"/>
        <v>0</v>
      </c>
      <c r="F223" s="223">
        <f t="shared" si="76"/>
        <v>1910481.5624263349</v>
      </c>
      <c r="G223" s="223">
        <f t="shared" si="76"/>
        <v>2571298.1037781877</v>
      </c>
      <c r="H223" s="223">
        <f t="shared" si="76"/>
        <v>3254362.3445941675</v>
      </c>
      <c r="I223" s="223">
        <f t="shared" si="76"/>
        <v>3515808.0770250005</v>
      </c>
      <c r="J223" s="241">
        <f t="shared" si="76"/>
        <v>4863456.5</v>
      </c>
      <c r="K223" s="241">
        <f t="shared" si="76"/>
        <v>4586269.833333333</v>
      </c>
      <c r="L223" s="241">
        <f t="shared" si="76"/>
        <v>4505917.25</v>
      </c>
      <c r="M223" s="223">
        <f t="shared" si="76"/>
        <v>2335898.625053707</v>
      </c>
      <c r="N223" s="223">
        <f t="shared" si="76"/>
        <v>2780512.9374901275</v>
      </c>
      <c r="O223" s="223">
        <f t="shared" si="76"/>
        <v>4356256.2306767292</v>
      </c>
      <c r="P223" s="223">
        <f t="shared" si="76"/>
        <v>848347.55209259747</v>
      </c>
      <c r="Q223" s="223">
        <f t="shared" si="74"/>
        <v>717832.5440783517</v>
      </c>
      <c r="R223" s="262"/>
      <c r="S223" s="262"/>
      <c r="T223" s="258"/>
      <c r="U223" s="239">
        <f t="shared" si="58"/>
        <v>36246441.560548536</v>
      </c>
      <c r="V223" s="239">
        <f>P37-P25+Q25</f>
        <v>848347.55209259747</v>
      </c>
      <c r="W223" s="239">
        <f t="shared" si="65"/>
        <v>36246441.560548529</v>
      </c>
      <c r="X223" s="238">
        <f t="shared" si="66"/>
        <v>36306.260939221735</v>
      </c>
      <c r="Y223" s="236">
        <f>$X223*VLOOKUP($A223,$W$28:$AC$33,5,FALSE)</f>
        <v>14659.994205007486</v>
      </c>
      <c r="Z223" s="236">
        <f>$X223*VLOOKUP($A223,$W$28:$AC$33,6,FALSE)</f>
        <v>16228.365848496633</v>
      </c>
      <c r="AA223" s="236">
        <f>$X223*VLOOKUP($A223,$W$28:$AC$33,7,FALSE)</f>
        <v>5417.9008857176177</v>
      </c>
      <c r="AB223" s="236">
        <f t="shared" si="67"/>
        <v>30888.360053504119</v>
      </c>
      <c r="AC223" s="238">
        <f t="shared" si="68"/>
        <v>4884.7803075873562</v>
      </c>
      <c r="AD223" s="238">
        <f t="shared" si="69"/>
        <v>885.35610846609416</v>
      </c>
      <c r="AE223" s="238"/>
      <c r="AF223" s="238"/>
    </row>
    <row r="224" spans="1:32" x14ac:dyDescent="0.25">
      <c r="A224" s="235">
        <f t="shared" si="75"/>
        <v>2022</v>
      </c>
      <c r="B224" s="234" t="s">
        <v>306</v>
      </c>
      <c r="C224" s="178">
        <f t="shared" si="76"/>
        <v>0</v>
      </c>
      <c r="D224" s="177">
        <f t="shared" si="76"/>
        <v>0</v>
      </c>
      <c r="E224" s="178">
        <f t="shared" si="76"/>
        <v>0</v>
      </c>
      <c r="F224" s="178">
        <f t="shared" si="76"/>
        <v>1910481.5624263349</v>
      </c>
      <c r="G224" s="178">
        <f t="shared" si="76"/>
        <v>2571298.1037781877</v>
      </c>
      <c r="H224" s="178">
        <f t="shared" si="76"/>
        <v>3254362.3445941675</v>
      </c>
      <c r="I224" s="178">
        <f t="shared" si="76"/>
        <v>3515808.0770250005</v>
      </c>
      <c r="J224" s="233">
        <f t="shared" si="76"/>
        <v>4863456.5</v>
      </c>
      <c r="K224" s="233">
        <f t="shared" si="76"/>
        <v>4586269.833333333</v>
      </c>
      <c r="L224" s="233">
        <f t="shared" si="76"/>
        <v>4505917.25</v>
      </c>
      <c r="M224" s="178">
        <f t="shared" si="76"/>
        <v>2335898.625053707</v>
      </c>
      <c r="N224" s="178">
        <f t="shared" si="76"/>
        <v>2780512.9374901275</v>
      </c>
      <c r="O224" s="178">
        <f t="shared" si="76"/>
        <v>4356256.2306767292</v>
      </c>
      <c r="P224" s="178">
        <f t="shared" si="76"/>
        <v>848347.55209259747</v>
      </c>
      <c r="Q224" s="178">
        <f t="shared" si="74"/>
        <v>783090.04808547464</v>
      </c>
      <c r="R224" s="261"/>
      <c r="S224" s="261"/>
      <c r="T224" s="257"/>
      <c r="U224" s="231">
        <f t="shared" si="58"/>
        <v>36311699.06455566</v>
      </c>
      <c r="V224" s="231">
        <f>P38-P26+Q26</f>
        <v>848347.55209259747</v>
      </c>
      <c r="W224" s="231">
        <f t="shared" si="65"/>
        <v>36311699.06455566</v>
      </c>
      <c r="X224" s="232">
        <f t="shared" si="66"/>
        <v>36376.956568562782</v>
      </c>
      <c r="Y224" s="230">
        <f>$X224*VLOOKUP($A224,$W$28:$AC$33,5,FALSE)</f>
        <v>14688.540177235089</v>
      </c>
      <c r="Z224" s="230">
        <f>$X224*VLOOKUP($A224,$W$28:$AC$33,6,FALSE)</f>
        <v>16259.965757359649</v>
      </c>
      <c r="AA224" s="230">
        <f>$X224*VLOOKUP($A224,$W$28:$AC$33,7,FALSE)</f>
        <v>5428.4506339680474</v>
      </c>
      <c r="AB224" s="230">
        <f t="shared" si="67"/>
        <v>30948.505934594737</v>
      </c>
      <c r="AC224" s="232">
        <f t="shared" si="68"/>
        <v>4944.926188677975</v>
      </c>
      <c r="AD224" s="232">
        <f t="shared" si="69"/>
        <v>895.90585671652389</v>
      </c>
      <c r="AE224" s="232">
        <f>SUM(AC213:AC224)</f>
        <v>55369.486112154802</v>
      </c>
      <c r="AF224" s="232">
        <f>SUM(AD213:AD224)</f>
        <v>10054.586896069857</v>
      </c>
    </row>
    <row r="225" spans="1:32" x14ac:dyDescent="0.25">
      <c r="A225" s="256">
        <f>A224+1</f>
        <v>2023</v>
      </c>
      <c r="B225" s="255" t="s">
        <v>317</v>
      </c>
      <c r="C225" s="252">
        <f t="shared" si="76"/>
        <v>0</v>
      </c>
      <c r="D225" s="254">
        <f t="shared" si="76"/>
        <v>0</v>
      </c>
      <c r="E225" s="252">
        <f t="shared" si="76"/>
        <v>0</v>
      </c>
      <c r="F225" s="252">
        <f t="shared" si="76"/>
        <v>1910481.5624263349</v>
      </c>
      <c r="G225" s="252">
        <f t="shared" si="76"/>
        <v>2571298.1037781877</v>
      </c>
      <c r="H225" s="252">
        <f t="shared" si="76"/>
        <v>3254362.3445941675</v>
      </c>
      <c r="I225" s="252">
        <f t="shared" si="76"/>
        <v>3515808.0770250005</v>
      </c>
      <c r="J225" s="253">
        <f t="shared" si="76"/>
        <v>4863456.5</v>
      </c>
      <c r="K225" s="253">
        <f t="shared" si="76"/>
        <v>4586269.833333333</v>
      </c>
      <c r="L225" s="253">
        <f t="shared" si="76"/>
        <v>4505917.25</v>
      </c>
      <c r="M225" s="252">
        <f t="shared" si="76"/>
        <v>2335898.625053707</v>
      </c>
      <c r="N225" s="252">
        <f t="shared" si="76"/>
        <v>2780512.9374901275</v>
      </c>
      <c r="O225" s="252">
        <f t="shared" si="76"/>
        <v>4356256.2306767292</v>
      </c>
      <c r="P225" s="252">
        <f t="shared" si="76"/>
        <v>848347.55209259747</v>
      </c>
      <c r="Q225" s="252">
        <f t="shared" si="74"/>
        <v>848347.55209259747</v>
      </c>
      <c r="R225" s="252">
        <f t="shared" ref="R225:R237" si="77">+R15</f>
        <v>65257.504007122887</v>
      </c>
      <c r="S225" s="263"/>
      <c r="T225" s="260"/>
      <c r="U225" s="249">
        <f t="shared" si="58"/>
        <v>36442214.072569907</v>
      </c>
      <c r="V225" s="249">
        <f>Q27-Q15+R15</f>
        <v>848347.55209259759</v>
      </c>
      <c r="W225" s="249">
        <f t="shared" si="65"/>
        <v>36442214.072569907</v>
      </c>
      <c r="X225" s="248">
        <f t="shared" si="66"/>
        <v>36447.652197903837</v>
      </c>
      <c r="Y225" s="246">
        <f>$X225*VLOOKUP($A225,$W$28:$AC$33,5,FALSE)</f>
        <v>14381.182149210637</v>
      </c>
      <c r="Z225" s="246">
        <f>$X225*VLOOKUP($A225,$W$28:$AC$33,6,FALSE)</f>
        <v>16648.859386171385</v>
      </c>
      <c r="AA225" s="246">
        <f>$X225*VLOOKUP($A225,$W$28:$AC$33,7,FALSE)</f>
        <v>5417.6106625218154</v>
      </c>
      <c r="AB225" s="246">
        <f t="shared" si="67"/>
        <v>31030.041535382021</v>
      </c>
      <c r="AC225" s="248">
        <f>AB225-$AB$188</f>
        <v>5026.4617894652583</v>
      </c>
      <c r="AD225" s="248">
        <f t="shared" si="69"/>
        <v>885.0658852702918</v>
      </c>
      <c r="AE225" s="248"/>
      <c r="AF225" s="248"/>
    </row>
    <row r="226" spans="1:32" x14ac:dyDescent="0.25">
      <c r="A226" s="244">
        <f>A225</f>
        <v>2023</v>
      </c>
      <c r="B226" s="243" t="s">
        <v>316</v>
      </c>
      <c r="C226" s="223">
        <f t="shared" si="76"/>
        <v>0</v>
      </c>
      <c r="D226" s="242">
        <f t="shared" si="76"/>
        <v>0</v>
      </c>
      <c r="E226" s="223">
        <f t="shared" si="76"/>
        <v>0</v>
      </c>
      <c r="F226" s="223">
        <f t="shared" si="76"/>
        <v>1910481.5624263349</v>
      </c>
      <c r="G226" s="223">
        <f t="shared" si="76"/>
        <v>2571298.1037781877</v>
      </c>
      <c r="H226" s="223">
        <f t="shared" si="76"/>
        <v>3254362.3445941675</v>
      </c>
      <c r="I226" s="223">
        <f t="shared" si="76"/>
        <v>3515808.0770250005</v>
      </c>
      <c r="J226" s="241">
        <f t="shared" si="76"/>
        <v>4863456.5</v>
      </c>
      <c r="K226" s="241">
        <f t="shared" si="76"/>
        <v>4586269.833333333</v>
      </c>
      <c r="L226" s="241">
        <f t="shared" si="76"/>
        <v>4505917.25</v>
      </c>
      <c r="M226" s="223">
        <f t="shared" si="76"/>
        <v>2335898.625053707</v>
      </c>
      <c r="N226" s="223">
        <f t="shared" si="76"/>
        <v>2780512.9374901275</v>
      </c>
      <c r="O226" s="223">
        <f t="shared" si="76"/>
        <v>4356256.2306767292</v>
      </c>
      <c r="P226" s="223">
        <f t="shared" si="76"/>
        <v>848347.55209259747</v>
      </c>
      <c r="Q226" s="259">
        <f>+Q$27</f>
        <v>848347.55209259747</v>
      </c>
      <c r="R226" s="223">
        <f t="shared" si="77"/>
        <v>130515.00801424577</v>
      </c>
      <c r="S226" s="262"/>
      <c r="T226" s="258"/>
      <c r="U226" s="239">
        <f t="shared" si="58"/>
        <v>36507471.57657703</v>
      </c>
      <c r="V226" s="239">
        <f>Q28-Q16+R16</f>
        <v>848347.55209259747</v>
      </c>
      <c r="W226" s="239">
        <f t="shared" si="65"/>
        <v>36507471.576577023</v>
      </c>
      <c r="X226" s="238">
        <f t="shared" si="66"/>
        <v>36518.347827244885</v>
      </c>
      <c r="Y226" s="236">
        <f>$X226*VLOOKUP($A226,$W$28:$AC$33,5,FALSE)</f>
        <v>14409.076585790153</v>
      </c>
      <c r="Z226" s="236">
        <f>$X226*VLOOKUP($A226,$W$28:$AC$33,6,FALSE)</f>
        <v>16681.152319217526</v>
      </c>
      <c r="AA226" s="236">
        <f>$X226*VLOOKUP($A226,$W$28:$AC$33,7,FALSE)</f>
        <v>5428.1189222372041</v>
      </c>
      <c r="AB226" s="236">
        <f t="shared" si="67"/>
        <v>31090.22890500768</v>
      </c>
      <c r="AC226" s="238">
        <f t="shared" si="68"/>
        <v>5086.6491590909172</v>
      </c>
      <c r="AD226" s="238">
        <f t="shared" si="69"/>
        <v>895.5741449856805</v>
      </c>
      <c r="AE226" s="238"/>
      <c r="AF226" s="238"/>
    </row>
    <row r="227" spans="1:32" x14ac:dyDescent="0.25">
      <c r="A227" s="244">
        <f t="shared" ref="A227:A236" si="78">A226</f>
        <v>2023</v>
      </c>
      <c r="B227" s="243" t="s">
        <v>315</v>
      </c>
      <c r="C227" s="223">
        <f t="shared" si="76"/>
        <v>0</v>
      </c>
      <c r="D227" s="242">
        <f t="shared" si="76"/>
        <v>0</v>
      </c>
      <c r="E227" s="223">
        <f t="shared" si="76"/>
        <v>0</v>
      </c>
      <c r="F227" s="223">
        <f t="shared" si="76"/>
        <v>1910481.5624263349</v>
      </c>
      <c r="G227" s="223">
        <f t="shared" si="76"/>
        <v>2571298.1037781877</v>
      </c>
      <c r="H227" s="223">
        <f t="shared" si="76"/>
        <v>3254362.3445941675</v>
      </c>
      <c r="I227" s="223">
        <f t="shared" si="76"/>
        <v>3515808.0770250005</v>
      </c>
      <c r="J227" s="241">
        <f t="shared" si="76"/>
        <v>4863456.5</v>
      </c>
      <c r="K227" s="241">
        <f t="shared" si="76"/>
        <v>4586269.833333333</v>
      </c>
      <c r="L227" s="241">
        <f t="shared" si="76"/>
        <v>4505917.25</v>
      </c>
      <c r="M227" s="223">
        <f t="shared" si="76"/>
        <v>2335898.625053707</v>
      </c>
      <c r="N227" s="223">
        <f t="shared" si="76"/>
        <v>2780512.9374901275</v>
      </c>
      <c r="O227" s="223">
        <f t="shared" si="76"/>
        <v>4356256.2306767292</v>
      </c>
      <c r="P227" s="223">
        <f t="shared" si="76"/>
        <v>848347.55209259747</v>
      </c>
      <c r="Q227" s="223">
        <f>Q226</f>
        <v>848347.55209259747</v>
      </c>
      <c r="R227" s="223">
        <f t="shared" si="77"/>
        <v>195772.51202136866</v>
      </c>
      <c r="S227" s="262"/>
      <c r="T227" s="258"/>
      <c r="U227" s="239">
        <f t="shared" si="58"/>
        <v>36572729.080584154</v>
      </c>
      <c r="V227" s="239">
        <f>Q29-Q17+R17</f>
        <v>848347.55209259735</v>
      </c>
      <c r="W227" s="239">
        <f t="shared" si="65"/>
        <v>36572729.080584154</v>
      </c>
      <c r="X227" s="238">
        <f t="shared" si="66"/>
        <v>36589.04345658594</v>
      </c>
      <c r="Y227" s="236">
        <f>$X227*VLOOKUP($A227,$W$28:$AC$33,5,FALSE)</f>
        <v>14436.971022369673</v>
      </c>
      <c r="Z227" s="236">
        <f>$X227*VLOOKUP($A227,$W$28:$AC$33,6,FALSE)</f>
        <v>16713.445252263671</v>
      </c>
      <c r="AA227" s="236">
        <f>$X227*VLOOKUP($A227,$W$28:$AC$33,7,FALSE)</f>
        <v>5438.6271819525946</v>
      </c>
      <c r="AB227" s="236">
        <f t="shared" si="67"/>
        <v>31150.416274633346</v>
      </c>
      <c r="AC227" s="238">
        <f t="shared" si="68"/>
        <v>5146.8365287165834</v>
      </c>
      <c r="AD227" s="238">
        <f t="shared" si="69"/>
        <v>906.08240470107103</v>
      </c>
      <c r="AE227" s="238"/>
      <c r="AF227" s="238"/>
    </row>
    <row r="228" spans="1:32" x14ac:dyDescent="0.25">
      <c r="A228" s="244">
        <f t="shared" si="78"/>
        <v>2023</v>
      </c>
      <c r="B228" s="243" t="s">
        <v>314</v>
      </c>
      <c r="C228" s="223">
        <f t="shared" si="76"/>
        <v>0</v>
      </c>
      <c r="D228" s="242">
        <f t="shared" si="76"/>
        <v>0</v>
      </c>
      <c r="E228" s="223">
        <f t="shared" si="76"/>
        <v>0</v>
      </c>
      <c r="F228" s="223">
        <f t="shared" si="76"/>
        <v>1910481.5624263349</v>
      </c>
      <c r="G228" s="223">
        <f t="shared" si="76"/>
        <v>2571298.1037781877</v>
      </c>
      <c r="H228" s="223">
        <f t="shared" si="76"/>
        <v>3254362.3445941675</v>
      </c>
      <c r="I228" s="223">
        <f t="shared" si="76"/>
        <v>3515808.0770250005</v>
      </c>
      <c r="J228" s="241">
        <f t="shared" si="76"/>
        <v>4863456.5</v>
      </c>
      <c r="K228" s="241">
        <f t="shared" si="76"/>
        <v>4586269.833333333</v>
      </c>
      <c r="L228" s="241">
        <f t="shared" si="76"/>
        <v>4505917.25</v>
      </c>
      <c r="M228" s="223">
        <f t="shared" si="76"/>
        <v>2335898.625053707</v>
      </c>
      <c r="N228" s="223">
        <f t="shared" si="76"/>
        <v>2780512.9374901275</v>
      </c>
      <c r="O228" s="223">
        <f t="shared" si="76"/>
        <v>4356256.2306767292</v>
      </c>
      <c r="P228" s="223">
        <f t="shared" si="76"/>
        <v>848347.55209259747</v>
      </c>
      <c r="Q228" s="223">
        <f t="shared" si="76"/>
        <v>848347.55209259747</v>
      </c>
      <c r="R228" s="223">
        <f t="shared" si="77"/>
        <v>261030.01602849155</v>
      </c>
      <c r="S228" s="262"/>
      <c r="T228" s="258"/>
      <c r="U228" s="239">
        <f t="shared" si="58"/>
        <v>36637986.584591277</v>
      </c>
      <c r="V228" s="239">
        <f>Q30-Q18+R18</f>
        <v>848347.55209259747</v>
      </c>
      <c r="W228" s="239">
        <f t="shared" si="65"/>
        <v>36637986.584591269</v>
      </c>
      <c r="X228" s="238">
        <f t="shared" si="66"/>
        <v>36659.73908592698</v>
      </c>
      <c r="Y228" s="236">
        <f>$X228*VLOOKUP($A228,$W$28:$AC$33,5,FALSE)</f>
        <v>14464.865458949185</v>
      </c>
      <c r="Z228" s="236">
        <f>$X228*VLOOKUP($A228,$W$28:$AC$33,6,FALSE)</f>
        <v>16745.738185309812</v>
      </c>
      <c r="AA228" s="236">
        <f>$X228*VLOOKUP($A228,$W$28:$AC$33,7,FALSE)</f>
        <v>5449.1354416679824</v>
      </c>
      <c r="AB228" s="236">
        <f t="shared" si="67"/>
        <v>31210.603644258998</v>
      </c>
      <c r="AC228" s="238">
        <f t="shared" si="68"/>
        <v>5207.023898342235</v>
      </c>
      <c r="AD228" s="238">
        <f t="shared" si="69"/>
        <v>916.59066441645882</v>
      </c>
      <c r="AE228" s="238"/>
      <c r="AF228" s="238"/>
    </row>
    <row r="229" spans="1:32" x14ac:dyDescent="0.25">
      <c r="A229" s="244">
        <f t="shared" si="78"/>
        <v>2023</v>
      </c>
      <c r="B229" s="243" t="s">
        <v>313</v>
      </c>
      <c r="C229" s="223">
        <f t="shared" si="76"/>
        <v>0</v>
      </c>
      <c r="D229" s="242">
        <f t="shared" si="76"/>
        <v>0</v>
      </c>
      <c r="E229" s="223">
        <f t="shared" si="76"/>
        <v>0</v>
      </c>
      <c r="F229" s="223">
        <f t="shared" si="76"/>
        <v>1910481.5624263349</v>
      </c>
      <c r="G229" s="223">
        <f t="shared" si="76"/>
        <v>2571298.1037781877</v>
      </c>
      <c r="H229" s="223">
        <f t="shared" si="76"/>
        <v>3254362.3445941675</v>
      </c>
      <c r="I229" s="223">
        <f t="shared" si="76"/>
        <v>3515808.0770250005</v>
      </c>
      <c r="J229" s="241">
        <f t="shared" si="76"/>
        <v>4863456.5</v>
      </c>
      <c r="K229" s="241">
        <f t="shared" si="76"/>
        <v>4586269.833333333</v>
      </c>
      <c r="L229" s="241">
        <f t="shared" si="76"/>
        <v>4505917.25</v>
      </c>
      <c r="M229" s="223">
        <f t="shared" si="76"/>
        <v>2335898.625053707</v>
      </c>
      <c r="N229" s="223">
        <f t="shared" si="76"/>
        <v>2780512.9374901275</v>
      </c>
      <c r="O229" s="223">
        <f t="shared" si="76"/>
        <v>4356256.2306767292</v>
      </c>
      <c r="P229" s="223">
        <f t="shared" si="76"/>
        <v>848347.55209259747</v>
      </c>
      <c r="Q229" s="223">
        <f t="shared" si="76"/>
        <v>848347.55209259747</v>
      </c>
      <c r="R229" s="223">
        <f t="shared" si="77"/>
        <v>326287.52003561443</v>
      </c>
      <c r="S229" s="262"/>
      <c r="T229" s="258"/>
      <c r="U229" s="239">
        <f t="shared" si="58"/>
        <v>36703244.0885984</v>
      </c>
      <c r="V229" s="239">
        <f>Q31-Q19+R19</f>
        <v>848347.55209259747</v>
      </c>
      <c r="W229" s="239">
        <f t="shared" si="65"/>
        <v>36703244.0885984</v>
      </c>
      <c r="X229" s="238">
        <f t="shared" si="66"/>
        <v>36730.43471526802</v>
      </c>
      <c r="Y229" s="236">
        <f>$X229*VLOOKUP($A229,$W$28:$AC$33,5,FALSE)</f>
        <v>14492.759895528699</v>
      </c>
      <c r="Z229" s="236">
        <f>$X229*VLOOKUP($A229,$W$28:$AC$33,6,FALSE)</f>
        <v>16778.03111835595</v>
      </c>
      <c r="AA229" s="236">
        <f>$X229*VLOOKUP($A229,$W$28:$AC$33,7,FALSE)</f>
        <v>5459.6437013833711</v>
      </c>
      <c r="AB229" s="236">
        <f t="shared" si="67"/>
        <v>31270.791013884649</v>
      </c>
      <c r="AC229" s="238">
        <f t="shared" si="68"/>
        <v>5267.2112679678867</v>
      </c>
      <c r="AD229" s="238">
        <f t="shared" si="69"/>
        <v>927.09892413184753</v>
      </c>
      <c r="AE229" s="238"/>
      <c r="AF229" s="238"/>
    </row>
    <row r="230" spans="1:32" x14ac:dyDescent="0.25">
      <c r="A230" s="244">
        <f t="shared" si="78"/>
        <v>2023</v>
      </c>
      <c r="B230" s="243" t="s">
        <v>312</v>
      </c>
      <c r="C230" s="223">
        <f t="shared" si="76"/>
        <v>0</v>
      </c>
      <c r="D230" s="242">
        <f t="shared" si="76"/>
        <v>0</v>
      </c>
      <c r="E230" s="223">
        <f t="shared" si="76"/>
        <v>0</v>
      </c>
      <c r="F230" s="223">
        <f t="shared" si="76"/>
        <v>1910481.5624263349</v>
      </c>
      <c r="G230" s="223">
        <f t="shared" si="76"/>
        <v>2571298.1037781877</v>
      </c>
      <c r="H230" s="223">
        <f t="shared" si="76"/>
        <v>3254362.3445941675</v>
      </c>
      <c r="I230" s="223">
        <f t="shared" si="76"/>
        <v>3515808.0770250005</v>
      </c>
      <c r="J230" s="241">
        <f t="shared" si="76"/>
        <v>4863456.5</v>
      </c>
      <c r="K230" s="241">
        <f t="shared" si="76"/>
        <v>4586269.833333333</v>
      </c>
      <c r="L230" s="241">
        <f t="shared" si="76"/>
        <v>4505917.25</v>
      </c>
      <c r="M230" s="223">
        <f t="shared" si="76"/>
        <v>2335898.625053707</v>
      </c>
      <c r="N230" s="223">
        <f t="shared" si="76"/>
        <v>2780512.9374901275</v>
      </c>
      <c r="O230" s="223">
        <f t="shared" si="76"/>
        <v>4356256.2306767292</v>
      </c>
      <c r="P230" s="223">
        <f t="shared" si="76"/>
        <v>848347.55209259747</v>
      </c>
      <c r="Q230" s="223">
        <f t="shared" si="76"/>
        <v>848347.55209259747</v>
      </c>
      <c r="R230" s="223">
        <f t="shared" si="77"/>
        <v>391545.02404273732</v>
      </c>
      <c r="S230" s="262"/>
      <c r="T230" s="258"/>
      <c r="U230" s="239">
        <f t="shared" si="58"/>
        <v>36768501.592605524</v>
      </c>
      <c r="V230" s="239">
        <f>Q32-Q20+R20</f>
        <v>848347.55209259747</v>
      </c>
      <c r="W230" s="239">
        <f t="shared" si="65"/>
        <v>36768501.592605516</v>
      </c>
      <c r="X230" s="238">
        <f t="shared" si="66"/>
        <v>36801.130344609075</v>
      </c>
      <c r="Y230" s="236">
        <f>$X230*VLOOKUP($A230,$W$28:$AC$33,5,FALSE)</f>
        <v>14520.654332108217</v>
      </c>
      <c r="Z230" s="236">
        <f>$X230*VLOOKUP($A230,$W$28:$AC$33,6,FALSE)</f>
        <v>16810.324051402098</v>
      </c>
      <c r="AA230" s="236">
        <f>$X230*VLOOKUP($A230,$W$28:$AC$33,7,FALSE)</f>
        <v>5470.1519610987607</v>
      </c>
      <c r="AB230" s="236">
        <f t="shared" si="67"/>
        <v>31330.978383510315</v>
      </c>
      <c r="AC230" s="238">
        <f t="shared" si="68"/>
        <v>5327.3986375935528</v>
      </c>
      <c r="AD230" s="238">
        <f t="shared" si="69"/>
        <v>937.60718384723714</v>
      </c>
      <c r="AE230" s="238"/>
      <c r="AF230" s="238"/>
    </row>
    <row r="231" spans="1:32" x14ac:dyDescent="0.25">
      <c r="A231" s="244">
        <f t="shared" si="78"/>
        <v>2023</v>
      </c>
      <c r="B231" s="243" t="s">
        <v>311</v>
      </c>
      <c r="C231" s="223">
        <f t="shared" si="76"/>
        <v>0</v>
      </c>
      <c r="D231" s="242">
        <f t="shared" si="76"/>
        <v>0</v>
      </c>
      <c r="E231" s="223">
        <f t="shared" si="76"/>
        <v>0</v>
      </c>
      <c r="F231" s="223">
        <f t="shared" si="76"/>
        <v>1910481.5624263349</v>
      </c>
      <c r="G231" s="223">
        <f t="shared" si="76"/>
        <v>2571298.1037781877</v>
      </c>
      <c r="H231" s="223">
        <f t="shared" si="76"/>
        <v>3254362.3445941675</v>
      </c>
      <c r="I231" s="223">
        <f t="shared" si="76"/>
        <v>3515808.0770250005</v>
      </c>
      <c r="J231" s="241">
        <f t="shared" si="76"/>
        <v>4863456.5</v>
      </c>
      <c r="K231" s="241">
        <f t="shared" si="76"/>
        <v>4586269.833333333</v>
      </c>
      <c r="L231" s="241">
        <f t="shared" si="76"/>
        <v>4505917.25</v>
      </c>
      <c r="M231" s="223">
        <f t="shared" si="76"/>
        <v>2335898.625053707</v>
      </c>
      <c r="N231" s="223">
        <f t="shared" si="76"/>
        <v>2780512.9374901275</v>
      </c>
      <c r="O231" s="223">
        <f t="shared" si="76"/>
        <v>4356256.2306767292</v>
      </c>
      <c r="P231" s="223">
        <f t="shared" si="76"/>
        <v>848347.55209259747</v>
      </c>
      <c r="Q231" s="223">
        <f t="shared" si="76"/>
        <v>848347.55209259747</v>
      </c>
      <c r="R231" s="223">
        <f t="shared" si="77"/>
        <v>456802.52804986021</v>
      </c>
      <c r="S231" s="262"/>
      <c r="T231" s="258"/>
      <c r="U231" s="239">
        <f t="shared" si="58"/>
        <v>36833759.096612647</v>
      </c>
      <c r="V231" s="239">
        <f>Q33-Q21+R21</f>
        <v>848347.55209259747</v>
      </c>
      <c r="W231" s="239">
        <f t="shared" si="65"/>
        <v>36833759.09661264</v>
      </c>
      <c r="X231" s="238">
        <f t="shared" si="66"/>
        <v>36871.825973950123</v>
      </c>
      <c r="Y231" s="236">
        <f>$X231*VLOOKUP($A231,$W$28:$AC$33,5,FALSE)</f>
        <v>14548.548768687733</v>
      </c>
      <c r="Z231" s="236">
        <f>$X231*VLOOKUP($A231,$W$28:$AC$33,6,FALSE)</f>
        <v>16842.616984448239</v>
      </c>
      <c r="AA231" s="236">
        <f>$X231*VLOOKUP($A231,$W$28:$AC$33,7,FALSE)</f>
        <v>5480.6602208141503</v>
      </c>
      <c r="AB231" s="236">
        <f t="shared" si="67"/>
        <v>31391.165753135974</v>
      </c>
      <c r="AC231" s="238">
        <f t="shared" si="68"/>
        <v>5387.5860072192118</v>
      </c>
      <c r="AD231" s="238">
        <f t="shared" si="69"/>
        <v>948.11544356262675</v>
      </c>
      <c r="AE231" s="238"/>
      <c r="AF231" s="238"/>
    </row>
    <row r="232" spans="1:32" x14ac:dyDescent="0.25">
      <c r="A232" s="244">
        <f t="shared" si="78"/>
        <v>2023</v>
      </c>
      <c r="B232" s="243" t="s">
        <v>310</v>
      </c>
      <c r="C232" s="223">
        <f t="shared" si="76"/>
        <v>0</v>
      </c>
      <c r="D232" s="242">
        <f t="shared" si="76"/>
        <v>0</v>
      </c>
      <c r="E232" s="223">
        <f t="shared" si="76"/>
        <v>0</v>
      </c>
      <c r="F232" s="223">
        <f t="shared" si="76"/>
        <v>1910481.5624263349</v>
      </c>
      <c r="G232" s="223">
        <f t="shared" si="76"/>
        <v>2571298.1037781877</v>
      </c>
      <c r="H232" s="223">
        <f t="shared" si="76"/>
        <v>3254362.3445941675</v>
      </c>
      <c r="I232" s="223">
        <f t="shared" si="76"/>
        <v>3515808.0770250005</v>
      </c>
      <c r="J232" s="241">
        <f t="shared" si="76"/>
        <v>4863456.5</v>
      </c>
      <c r="K232" s="241">
        <f t="shared" si="76"/>
        <v>4586269.833333333</v>
      </c>
      <c r="L232" s="241">
        <f t="shared" si="76"/>
        <v>4505917.25</v>
      </c>
      <c r="M232" s="223">
        <f t="shared" si="76"/>
        <v>2335898.625053707</v>
      </c>
      <c r="N232" s="223">
        <f t="shared" si="76"/>
        <v>2780512.9374901275</v>
      </c>
      <c r="O232" s="223">
        <f t="shared" si="76"/>
        <v>4356256.2306767292</v>
      </c>
      <c r="P232" s="223">
        <f t="shared" si="76"/>
        <v>848347.55209259747</v>
      </c>
      <c r="Q232" s="223">
        <f t="shared" si="76"/>
        <v>848347.55209259747</v>
      </c>
      <c r="R232" s="223">
        <f t="shared" si="77"/>
        <v>522060.03205698309</v>
      </c>
      <c r="S232" s="262"/>
      <c r="T232" s="258"/>
      <c r="U232" s="239">
        <f t="shared" si="58"/>
        <v>36899016.600619763</v>
      </c>
      <c r="V232" s="239">
        <f>Q34-Q22+R22</f>
        <v>848347.55209259747</v>
      </c>
      <c r="W232" s="239">
        <f t="shared" si="65"/>
        <v>36899016.600619763</v>
      </c>
      <c r="X232" s="238">
        <f t="shared" si="66"/>
        <v>36942.521603291178</v>
      </c>
      <c r="Y232" s="236">
        <f>$X232*VLOOKUP($A232,$W$28:$AC$33,5,FALSE)</f>
        <v>14576.443205267253</v>
      </c>
      <c r="Z232" s="236">
        <f>$X232*VLOOKUP($A232,$W$28:$AC$33,6,FALSE)</f>
        <v>16874.909917494384</v>
      </c>
      <c r="AA232" s="236">
        <f>$X232*VLOOKUP($A232,$W$28:$AC$33,7,FALSE)</f>
        <v>5491.1684805295408</v>
      </c>
      <c r="AB232" s="236">
        <f t="shared" si="67"/>
        <v>31451.353122761637</v>
      </c>
      <c r="AC232" s="238">
        <f t="shared" si="68"/>
        <v>5447.7733768448743</v>
      </c>
      <c r="AD232" s="238">
        <f t="shared" si="69"/>
        <v>958.62370327801727</v>
      </c>
      <c r="AE232" s="238"/>
      <c r="AF232" s="238"/>
    </row>
    <row r="233" spans="1:32" x14ac:dyDescent="0.25">
      <c r="A233" s="244">
        <f t="shared" si="78"/>
        <v>2023</v>
      </c>
      <c r="B233" s="243" t="s">
        <v>309</v>
      </c>
      <c r="C233" s="223">
        <f t="shared" si="76"/>
        <v>0</v>
      </c>
      <c r="D233" s="242">
        <f t="shared" si="76"/>
        <v>0</v>
      </c>
      <c r="E233" s="223">
        <f t="shared" si="76"/>
        <v>0</v>
      </c>
      <c r="F233" s="223">
        <f t="shared" si="76"/>
        <v>1910481.5624263349</v>
      </c>
      <c r="G233" s="223">
        <f t="shared" si="76"/>
        <v>2571298.1037781877</v>
      </c>
      <c r="H233" s="223">
        <f t="shared" si="76"/>
        <v>3254362.3445941675</v>
      </c>
      <c r="I233" s="223">
        <f t="shared" si="76"/>
        <v>3515808.0770250005</v>
      </c>
      <c r="J233" s="241">
        <f t="shared" si="76"/>
        <v>4863456.5</v>
      </c>
      <c r="K233" s="241">
        <f t="shared" si="76"/>
        <v>4586269.833333333</v>
      </c>
      <c r="L233" s="241">
        <f t="shared" si="76"/>
        <v>4505917.25</v>
      </c>
      <c r="M233" s="223">
        <f t="shared" si="76"/>
        <v>2335898.625053707</v>
      </c>
      <c r="N233" s="223">
        <f t="shared" si="76"/>
        <v>2780512.9374901275</v>
      </c>
      <c r="O233" s="223">
        <f t="shared" si="76"/>
        <v>4356256.2306767292</v>
      </c>
      <c r="P233" s="223">
        <f t="shared" si="76"/>
        <v>848347.55209259747</v>
      </c>
      <c r="Q233" s="223">
        <f t="shared" si="76"/>
        <v>848347.55209259747</v>
      </c>
      <c r="R233" s="223">
        <f t="shared" si="77"/>
        <v>587317.53606410604</v>
      </c>
      <c r="S233" s="262"/>
      <c r="T233" s="258"/>
      <c r="U233" s="239">
        <f t="shared" si="58"/>
        <v>36964274.104626887</v>
      </c>
      <c r="V233" s="239">
        <f>Q35-Q23+R23</f>
        <v>848347.55209259747</v>
      </c>
      <c r="W233" s="239">
        <f t="shared" si="65"/>
        <v>36964274.104626887</v>
      </c>
      <c r="X233" s="238">
        <f t="shared" si="66"/>
        <v>37013.217232632225</v>
      </c>
      <c r="Y233" s="236">
        <f>$X233*VLOOKUP($A233,$W$28:$AC$33,5,FALSE)</f>
        <v>14604.337641846769</v>
      </c>
      <c r="Z233" s="236">
        <f>$X233*VLOOKUP($A233,$W$28:$AC$33,6,FALSE)</f>
        <v>16907.202850540529</v>
      </c>
      <c r="AA233" s="236">
        <f>$X233*VLOOKUP($A233,$W$28:$AC$33,7,FALSE)</f>
        <v>5501.6767402449295</v>
      </c>
      <c r="AB233" s="236">
        <f t="shared" si="67"/>
        <v>31511.540492387299</v>
      </c>
      <c r="AC233" s="238">
        <f t="shared" si="68"/>
        <v>5507.9607464705368</v>
      </c>
      <c r="AD233" s="238">
        <f t="shared" si="69"/>
        <v>969.13196299340598</v>
      </c>
      <c r="AE233" s="238"/>
      <c r="AF233" s="238"/>
    </row>
    <row r="234" spans="1:32" x14ac:dyDescent="0.25">
      <c r="A234" s="244">
        <f t="shared" si="78"/>
        <v>2023</v>
      </c>
      <c r="B234" s="243" t="s">
        <v>308</v>
      </c>
      <c r="C234" s="223">
        <f t="shared" si="76"/>
        <v>0</v>
      </c>
      <c r="D234" s="242">
        <f t="shared" si="76"/>
        <v>0</v>
      </c>
      <c r="E234" s="223">
        <f t="shared" si="76"/>
        <v>0</v>
      </c>
      <c r="F234" s="223">
        <f t="shared" si="76"/>
        <v>1910481.5624263349</v>
      </c>
      <c r="G234" s="223">
        <f t="shared" si="76"/>
        <v>2571298.1037781877</v>
      </c>
      <c r="H234" s="223">
        <f t="shared" si="76"/>
        <v>3254362.3445941675</v>
      </c>
      <c r="I234" s="223">
        <f t="shared" si="76"/>
        <v>3515808.0770250005</v>
      </c>
      <c r="J234" s="241">
        <f t="shared" si="76"/>
        <v>4863456.5</v>
      </c>
      <c r="K234" s="241">
        <f t="shared" si="76"/>
        <v>4586269.833333333</v>
      </c>
      <c r="L234" s="241">
        <f t="shared" si="76"/>
        <v>4505917.25</v>
      </c>
      <c r="M234" s="223">
        <f t="shared" si="76"/>
        <v>2335898.625053707</v>
      </c>
      <c r="N234" s="223">
        <f t="shared" si="76"/>
        <v>2780512.9374901275</v>
      </c>
      <c r="O234" s="223">
        <f t="shared" si="76"/>
        <v>4356256.2306767292</v>
      </c>
      <c r="P234" s="223">
        <f t="shared" si="76"/>
        <v>848347.55209259747</v>
      </c>
      <c r="Q234" s="223">
        <f t="shared" si="76"/>
        <v>848347.55209259747</v>
      </c>
      <c r="R234" s="223">
        <f t="shared" si="77"/>
        <v>652575.04007122887</v>
      </c>
      <c r="S234" s="262"/>
      <c r="T234" s="258"/>
      <c r="U234" s="239">
        <f t="shared" si="58"/>
        <v>37029531.60863401</v>
      </c>
      <c r="V234" s="239">
        <f>Q36-Q24+R24</f>
        <v>848347.55209259747</v>
      </c>
      <c r="W234" s="239">
        <f t="shared" si="65"/>
        <v>37029531.60863401</v>
      </c>
      <c r="X234" s="238">
        <f t="shared" si="66"/>
        <v>37083.91286197328</v>
      </c>
      <c r="Y234" s="236">
        <f>$X234*VLOOKUP($A234,$W$28:$AC$33,5,FALSE)</f>
        <v>14632.232078426287</v>
      </c>
      <c r="Z234" s="236">
        <f>$X234*VLOOKUP($A234,$W$28:$AC$33,6,FALSE)</f>
        <v>16939.495783586673</v>
      </c>
      <c r="AA234" s="236">
        <f>$X234*VLOOKUP($A234,$W$28:$AC$33,7,FALSE)</f>
        <v>5512.1849999603201</v>
      </c>
      <c r="AB234" s="236">
        <f t="shared" si="67"/>
        <v>31571.727862012958</v>
      </c>
      <c r="AC234" s="238">
        <f t="shared" si="68"/>
        <v>5568.1481160961957</v>
      </c>
      <c r="AD234" s="238">
        <f t="shared" si="69"/>
        <v>979.6402227087965</v>
      </c>
      <c r="AE234" s="238"/>
      <c r="AF234" s="238"/>
    </row>
    <row r="235" spans="1:32" x14ac:dyDescent="0.25">
      <c r="A235" s="244">
        <f t="shared" si="78"/>
        <v>2023</v>
      </c>
      <c r="B235" s="243" t="s">
        <v>307</v>
      </c>
      <c r="C235" s="223">
        <f t="shared" ref="C235:R250" si="79">C234</f>
        <v>0</v>
      </c>
      <c r="D235" s="242">
        <f t="shared" si="79"/>
        <v>0</v>
      </c>
      <c r="E235" s="223">
        <f t="shared" si="79"/>
        <v>0</v>
      </c>
      <c r="F235" s="223">
        <f t="shared" si="79"/>
        <v>1910481.5624263349</v>
      </c>
      <c r="G235" s="223">
        <f t="shared" si="79"/>
        <v>2571298.1037781877</v>
      </c>
      <c r="H235" s="223">
        <f t="shared" si="79"/>
        <v>3254362.3445941675</v>
      </c>
      <c r="I235" s="223">
        <f t="shared" si="79"/>
        <v>3515808.0770250005</v>
      </c>
      <c r="J235" s="241">
        <f t="shared" si="79"/>
        <v>4863456.5</v>
      </c>
      <c r="K235" s="241">
        <f t="shared" si="79"/>
        <v>4586269.833333333</v>
      </c>
      <c r="L235" s="241">
        <f t="shared" si="79"/>
        <v>4505917.25</v>
      </c>
      <c r="M235" s="223">
        <f t="shared" si="79"/>
        <v>2335898.625053707</v>
      </c>
      <c r="N235" s="223">
        <f t="shared" si="79"/>
        <v>2780512.9374901275</v>
      </c>
      <c r="O235" s="223">
        <f t="shared" si="79"/>
        <v>4356256.2306767292</v>
      </c>
      <c r="P235" s="223">
        <f t="shared" si="79"/>
        <v>848347.55209259747</v>
      </c>
      <c r="Q235" s="223">
        <f t="shared" si="79"/>
        <v>848347.55209259747</v>
      </c>
      <c r="R235" s="223">
        <f t="shared" si="77"/>
        <v>717832.5440783517</v>
      </c>
      <c r="S235" s="262"/>
      <c r="T235" s="258"/>
      <c r="U235" s="239">
        <f t="shared" si="58"/>
        <v>37094789.112641133</v>
      </c>
      <c r="V235" s="239">
        <f>Q37-Q25+R25</f>
        <v>848347.55209259747</v>
      </c>
      <c r="W235" s="239">
        <f t="shared" si="65"/>
        <v>37094789.112641126</v>
      </c>
      <c r="X235" s="238">
        <f t="shared" si="66"/>
        <v>37154.608491314328</v>
      </c>
      <c r="Y235" s="236">
        <f>$X235*VLOOKUP($A235,$W$28:$AC$33,5,FALSE)</f>
        <v>14660.126515005803</v>
      </c>
      <c r="Z235" s="236">
        <f>$X235*VLOOKUP($A235,$W$28:$AC$33,6,FALSE)</f>
        <v>16971.788716632815</v>
      </c>
      <c r="AA235" s="236">
        <f>$X235*VLOOKUP($A235,$W$28:$AC$33,7,FALSE)</f>
        <v>5522.6932596757088</v>
      </c>
      <c r="AB235" s="236">
        <f t="shared" si="67"/>
        <v>31631.915231638617</v>
      </c>
      <c r="AC235" s="238">
        <f t="shared" si="68"/>
        <v>5628.3354857218546</v>
      </c>
      <c r="AD235" s="238">
        <f t="shared" si="69"/>
        <v>990.1484824241852</v>
      </c>
      <c r="AE235" s="238"/>
      <c r="AF235" s="238"/>
    </row>
    <row r="236" spans="1:32" x14ac:dyDescent="0.25">
      <c r="A236" s="235">
        <f t="shared" si="78"/>
        <v>2023</v>
      </c>
      <c r="B236" s="234" t="s">
        <v>306</v>
      </c>
      <c r="C236" s="178">
        <f t="shared" si="79"/>
        <v>0</v>
      </c>
      <c r="D236" s="177">
        <f t="shared" si="79"/>
        <v>0</v>
      </c>
      <c r="E236" s="178">
        <f t="shared" si="79"/>
        <v>0</v>
      </c>
      <c r="F236" s="178">
        <f t="shared" si="79"/>
        <v>1910481.5624263349</v>
      </c>
      <c r="G236" s="178">
        <f t="shared" si="79"/>
        <v>2571298.1037781877</v>
      </c>
      <c r="H236" s="178">
        <f t="shared" si="79"/>
        <v>3254362.3445941675</v>
      </c>
      <c r="I236" s="178">
        <f t="shared" si="79"/>
        <v>3515808.0770250005</v>
      </c>
      <c r="J236" s="233">
        <f t="shared" si="79"/>
        <v>4863456.5</v>
      </c>
      <c r="K236" s="233">
        <f t="shared" si="79"/>
        <v>4586269.833333333</v>
      </c>
      <c r="L236" s="233">
        <f t="shared" si="79"/>
        <v>4505917.25</v>
      </c>
      <c r="M236" s="178">
        <f t="shared" si="79"/>
        <v>2335898.625053707</v>
      </c>
      <c r="N236" s="178">
        <f t="shared" si="79"/>
        <v>2780512.9374901275</v>
      </c>
      <c r="O236" s="178">
        <f t="shared" si="79"/>
        <v>4356256.2306767292</v>
      </c>
      <c r="P236" s="178">
        <f t="shared" si="79"/>
        <v>848347.55209259747</v>
      </c>
      <c r="Q236" s="178">
        <f t="shared" si="79"/>
        <v>848347.55209259747</v>
      </c>
      <c r="R236" s="178">
        <f t="shared" si="77"/>
        <v>783090.04808547464</v>
      </c>
      <c r="S236" s="261"/>
      <c r="T236" s="257"/>
      <c r="U236" s="231">
        <f t="shared" si="58"/>
        <v>37160046.616648257</v>
      </c>
      <c r="V236" s="231">
        <f>Q38-Q26+R26</f>
        <v>848347.55209259747</v>
      </c>
      <c r="W236" s="231">
        <f t="shared" si="65"/>
        <v>37160046.616648257</v>
      </c>
      <c r="X236" s="232">
        <f t="shared" si="66"/>
        <v>37225.304120655383</v>
      </c>
      <c r="Y236" s="230">
        <f>$X236*VLOOKUP($A236,$W$28:$AC$33,5,FALSE)</f>
        <v>14688.020951585322</v>
      </c>
      <c r="Z236" s="230">
        <f>$X236*VLOOKUP($A236,$W$28:$AC$33,6,FALSE)</f>
        <v>17004.081649678959</v>
      </c>
      <c r="AA236" s="230">
        <f>$X236*VLOOKUP($A236,$W$28:$AC$33,7,FALSE)</f>
        <v>5533.2015193910993</v>
      </c>
      <c r="AB236" s="230">
        <f t="shared" si="67"/>
        <v>31692.102601264283</v>
      </c>
      <c r="AC236" s="232">
        <f t="shared" si="68"/>
        <v>5688.5228553475208</v>
      </c>
      <c r="AD236" s="232">
        <f t="shared" si="69"/>
        <v>1000.6567421395757</v>
      </c>
      <c r="AE236" s="232">
        <f>SUM(AC225:AC236)</f>
        <v>64289.907868876631</v>
      </c>
      <c r="AF236" s="232">
        <f>SUM(AD225:AD236)</f>
        <v>11314.335764459194</v>
      </c>
    </row>
    <row r="237" spans="1:32" x14ac:dyDescent="0.25">
      <c r="A237" s="256">
        <f>A236+1</f>
        <v>2024</v>
      </c>
      <c r="B237" s="255" t="s">
        <v>317</v>
      </c>
      <c r="C237" s="252">
        <f t="shared" si="79"/>
        <v>0</v>
      </c>
      <c r="D237" s="254">
        <f t="shared" si="79"/>
        <v>0</v>
      </c>
      <c r="E237" s="252">
        <f t="shared" si="79"/>
        <v>0</v>
      </c>
      <c r="F237" s="252">
        <f t="shared" si="79"/>
        <v>1910481.5624263349</v>
      </c>
      <c r="G237" s="252">
        <f t="shared" si="79"/>
        <v>2571298.1037781877</v>
      </c>
      <c r="H237" s="252">
        <f t="shared" si="79"/>
        <v>3254362.3445941675</v>
      </c>
      <c r="I237" s="252">
        <f t="shared" si="79"/>
        <v>3515808.0770250005</v>
      </c>
      <c r="J237" s="253">
        <f t="shared" si="79"/>
        <v>4863456.5</v>
      </c>
      <c r="K237" s="253">
        <f t="shared" si="79"/>
        <v>4586269.833333333</v>
      </c>
      <c r="L237" s="253">
        <f t="shared" si="79"/>
        <v>4505917.25</v>
      </c>
      <c r="M237" s="252">
        <f t="shared" si="79"/>
        <v>2335898.625053707</v>
      </c>
      <c r="N237" s="252">
        <f t="shared" si="79"/>
        <v>2780512.9374901275</v>
      </c>
      <c r="O237" s="252">
        <f t="shared" si="79"/>
        <v>4356256.2306767292</v>
      </c>
      <c r="P237" s="252">
        <f t="shared" si="79"/>
        <v>848347.55209259747</v>
      </c>
      <c r="Q237" s="252">
        <f t="shared" si="79"/>
        <v>848347.55209259747</v>
      </c>
      <c r="R237" s="252">
        <f t="shared" si="77"/>
        <v>848347.55209259747</v>
      </c>
      <c r="S237" s="252">
        <f t="shared" ref="S237:S249" si="80">+S15</f>
        <v>65257.504007122887</v>
      </c>
      <c r="T237" s="260"/>
      <c r="U237" s="249">
        <f t="shared" si="58"/>
        <v>37290561.624662504</v>
      </c>
      <c r="V237" s="249">
        <f>R27-R15+S15</f>
        <v>848347.55209259759</v>
      </c>
      <c r="W237" s="249">
        <f t="shared" si="65"/>
        <v>37290561.624662504</v>
      </c>
      <c r="X237" s="248">
        <f t="shared" si="66"/>
        <v>37295.99974999643</v>
      </c>
      <c r="Y237" s="246">
        <f>$X237*VLOOKUP($A237,$W$28:$AC$33,5,FALSE)</f>
        <v>14380.038109466172</v>
      </c>
      <c r="Z237" s="246">
        <f>$X237*VLOOKUP($A237,$W$28:$AC$33,6,FALSE)</f>
        <v>17410.002862155718</v>
      </c>
      <c r="AA237" s="246">
        <f>$X237*VLOOKUP($A237,$W$28:$AC$33,7,FALSE)</f>
        <v>5505.9587783745419</v>
      </c>
      <c r="AB237" s="246">
        <f t="shared" si="67"/>
        <v>31790.040971621889</v>
      </c>
      <c r="AC237" s="248">
        <f t="shared" si="68"/>
        <v>5786.4612257051267</v>
      </c>
      <c r="AD237" s="248">
        <f t="shared" si="69"/>
        <v>973.41400112301835</v>
      </c>
      <c r="AE237" s="248"/>
      <c r="AF237" s="248"/>
    </row>
    <row r="238" spans="1:32" x14ac:dyDescent="0.25">
      <c r="A238" s="244">
        <f>A237</f>
        <v>2024</v>
      </c>
      <c r="B238" s="243" t="s">
        <v>316</v>
      </c>
      <c r="C238" s="223">
        <f t="shared" si="79"/>
        <v>0</v>
      </c>
      <c r="D238" s="242">
        <f t="shared" si="79"/>
        <v>0</v>
      </c>
      <c r="E238" s="223">
        <f t="shared" si="79"/>
        <v>0</v>
      </c>
      <c r="F238" s="223">
        <f t="shared" si="79"/>
        <v>1910481.5624263349</v>
      </c>
      <c r="G238" s="223">
        <f t="shared" si="79"/>
        <v>2571298.1037781877</v>
      </c>
      <c r="H238" s="223">
        <f t="shared" si="79"/>
        <v>3254362.3445941675</v>
      </c>
      <c r="I238" s="223">
        <f t="shared" si="79"/>
        <v>3515808.0770250005</v>
      </c>
      <c r="J238" s="241">
        <f t="shared" si="79"/>
        <v>4863456.5</v>
      </c>
      <c r="K238" s="241">
        <f t="shared" si="79"/>
        <v>4586269.833333333</v>
      </c>
      <c r="L238" s="241">
        <f t="shared" si="79"/>
        <v>4505917.25</v>
      </c>
      <c r="M238" s="223">
        <f t="shared" si="79"/>
        <v>2335898.625053707</v>
      </c>
      <c r="N238" s="223">
        <f t="shared" si="79"/>
        <v>2780512.9374901275</v>
      </c>
      <c r="O238" s="223">
        <f t="shared" si="79"/>
        <v>4356256.2306767292</v>
      </c>
      <c r="P238" s="223">
        <f t="shared" si="79"/>
        <v>848347.55209259747</v>
      </c>
      <c r="Q238" s="223">
        <f t="shared" si="79"/>
        <v>848347.55209259747</v>
      </c>
      <c r="R238" s="259">
        <f>+R$27</f>
        <v>848347.55209259747</v>
      </c>
      <c r="S238" s="223">
        <f t="shared" si="80"/>
        <v>130515.00801424577</v>
      </c>
      <c r="T238" s="258"/>
      <c r="U238" s="239">
        <f t="shared" ref="U238:U260" si="81">SUM(C238:T238)</f>
        <v>37355819.128669627</v>
      </c>
      <c r="V238" s="239">
        <f>R28-R16+S16</f>
        <v>848347.55209259747</v>
      </c>
      <c r="W238" s="239">
        <f t="shared" si="65"/>
        <v>37355819.12866962</v>
      </c>
      <c r="X238" s="238">
        <f t="shared" si="66"/>
        <v>37366.695379337471</v>
      </c>
      <c r="Y238" s="236">
        <f>$X238*VLOOKUP($A238,$W$28:$AC$33,5,FALSE)</f>
        <v>14407.295881101505</v>
      </c>
      <c r="Z238" s="236">
        <f>$X238*VLOOKUP($A238,$W$28:$AC$33,6,FALSE)</f>
        <v>17443.004018242693</v>
      </c>
      <c r="AA238" s="236">
        <f>$X238*VLOOKUP($A238,$W$28:$AC$33,7,FALSE)</f>
        <v>5516.3954799932735</v>
      </c>
      <c r="AB238" s="236">
        <f t="shared" si="67"/>
        <v>31850.299899344198</v>
      </c>
      <c r="AC238" s="238">
        <f t="shared" si="68"/>
        <v>5846.7201534274354</v>
      </c>
      <c r="AD238" s="238">
        <f t="shared" si="69"/>
        <v>983.85070274174996</v>
      </c>
      <c r="AE238" s="238"/>
      <c r="AF238" s="238"/>
    </row>
    <row r="239" spans="1:32" x14ac:dyDescent="0.25">
      <c r="A239" s="244">
        <f t="shared" ref="A239:A248" si="82">A238</f>
        <v>2024</v>
      </c>
      <c r="B239" s="243" t="s">
        <v>315</v>
      </c>
      <c r="C239" s="223">
        <f t="shared" si="79"/>
        <v>0</v>
      </c>
      <c r="D239" s="242">
        <f t="shared" si="79"/>
        <v>0</v>
      </c>
      <c r="E239" s="223">
        <f t="shared" si="79"/>
        <v>0</v>
      </c>
      <c r="F239" s="223">
        <f t="shared" si="79"/>
        <v>1910481.5624263349</v>
      </c>
      <c r="G239" s="223">
        <f t="shared" si="79"/>
        <v>2571298.1037781877</v>
      </c>
      <c r="H239" s="223">
        <f t="shared" si="79"/>
        <v>3254362.3445941675</v>
      </c>
      <c r="I239" s="223">
        <f t="shared" si="79"/>
        <v>3515808.0770250005</v>
      </c>
      <c r="J239" s="241">
        <f t="shared" si="79"/>
        <v>4863456.5</v>
      </c>
      <c r="K239" s="241">
        <f t="shared" si="79"/>
        <v>4586269.833333333</v>
      </c>
      <c r="L239" s="241">
        <f t="shared" si="79"/>
        <v>4505917.25</v>
      </c>
      <c r="M239" s="223">
        <f t="shared" si="79"/>
        <v>2335898.625053707</v>
      </c>
      <c r="N239" s="223">
        <f t="shared" si="79"/>
        <v>2780512.9374901275</v>
      </c>
      <c r="O239" s="223">
        <f t="shared" si="79"/>
        <v>4356256.2306767292</v>
      </c>
      <c r="P239" s="223">
        <f t="shared" si="79"/>
        <v>848347.55209259747</v>
      </c>
      <c r="Q239" s="223">
        <f t="shared" si="79"/>
        <v>848347.55209259747</v>
      </c>
      <c r="R239" s="223">
        <f>R238</f>
        <v>848347.55209259747</v>
      </c>
      <c r="S239" s="223">
        <f t="shared" si="80"/>
        <v>195772.51202136866</v>
      </c>
      <c r="T239" s="258"/>
      <c r="U239" s="239">
        <f t="shared" si="81"/>
        <v>37421076.63267675</v>
      </c>
      <c r="V239" s="239">
        <f>R29-R17+S17</f>
        <v>848347.55209259735</v>
      </c>
      <c r="W239" s="239">
        <f t="shared" si="65"/>
        <v>37421076.63267675</v>
      </c>
      <c r="X239" s="238">
        <f t="shared" si="66"/>
        <v>37437.391008678533</v>
      </c>
      <c r="Y239" s="236">
        <f>$X239*VLOOKUP($A239,$W$28:$AC$33,5,FALSE)</f>
        <v>14434.553652736846</v>
      </c>
      <c r="Z239" s="236">
        <f>$X239*VLOOKUP($A239,$W$28:$AC$33,6,FALSE)</f>
        <v>17476.005174329679</v>
      </c>
      <c r="AA239" s="236">
        <f>$X239*VLOOKUP($A239,$W$28:$AC$33,7,FALSE)</f>
        <v>5526.8321816120088</v>
      </c>
      <c r="AB239" s="236">
        <f t="shared" si="67"/>
        <v>31910.558827066525</v>
      </c>
      <c r="AC239" s="238">
        <f t="shared" si="68"/>
        <v>5906.9790811497624</v>
      </c>
      <c r="AD239" s="238">
        <f t="shared" si="69"/>
        <v>994.2874043604852</v>
      </c>
      <c r="AE239" s="238"/>
      <c r="AF239" s="238"/>
    </row>
    <row r="240" spans="1:32" x14ac:dyDescent="0.25">
      <c r="A240" s="244">
        <f t="shared" si="82"/>
        <v>2024</v>
      </c>
      <c r="B240" s="243" t="s">
        <v>314</v>
      </c>
      <c r="C240" s="223">
        <f t="shared" si="79"/>
        <v>0</v>
      </c>
      <c r="D240" s="242">
        <f t="shared" si="79"/>
        <v>0</v>
      </c>
      <c r="E240" s="223">
        <f t="shared" si="79"/>
        <v>0</v>
      </c>
      <c r="F240" s="223">
        <f t="shared" si="79"/>
        <v>1910481.5624263349</v>
      </c>
      <c r="G240" s="223">
        <f t="shared" si="79"/>
        <v>2571298.1037781877</v>
      </c>
      <c r="H240" s="223">
        <f t="shared" si="79"/>
        <v>3254362.3445941675</v>
      </c>
      <c r="I240" s="223">
        <f t="shared" si="79"/>
        <v>3515808.0770250005</v>
      </c>
      <c r="J240" s="241">
        <f t="shared" si="79"/>
        <v>4863456.5</v>
      </c>
      <c r="K240" s="241">
        <f t="shared" si="79"/>
        <v>4586269.833333333</v>
      </c>
      <c r="L240" s="241">
        <f t="shared" si="79"/>
        <v>4505917.25</v>
      </c>
      <c r="M240" s="223">
        <f t="shared" si="79"/>
        <v>2335898.625053707</v>
      </c>
      <c r="N240" s="223">
        <f t="shared" si="79"/>
        <v>2780512.9374901275</v>
      </c>
      <c r="O240" s="223">
        <f t="shared" si="79"/>
        <v>4356256.2306767292</v>
      </c>
      <c r="P240" s="223">
        <f t="shared" si="79"/>
        <v>848347.55209259747</v>
      </c>
      <c r="Q240" s="223">
        <f t="shared" si="79"/>
        <v>848347.55209259747</v>
      </c>
      <c r="R240" s="223">
        <f t="shared" si="79"/>
        <v>848347.55209259747</v>
      </c>
      <c r="S240" s="223">
        <f t="shared" si="80"/>
        <v>261030.01602849155</v>
      </c>
      <c r="T240" s="258"/>
      <c r="U240" s="239">
        <f t="shared" si="81"/>
        <v>37486334.136683874</v>
      </c>
      <c r="V240" s="239">
        <f>R30-R18+S18</f>
        <v>848347.55209259747</v>
      </c>
      <c r="W240" s="239">
        <f t="shared" si="65"/>
        <v>37486334.136683866</v>
      </c>
      <c r="X240" s="238">
        <f t="shared" si="66"/>
        <v>37508.086638019566</v>
      </c>
      <c r="Y240" s="236">
        <f>$X240*VLOOKUP($A240,$W$28:$AC$33,5,FALSE)</f>
        <v>14461.811424372177</v>
      </c>
      <c r="Z240" s="236">
        <f>$X240*VLOOKUP($A240,$W$28:$AC$33,6,FALSE)</f>
        <v>17509.006330416651</v>
      </c>
      <c r="AA240" s="236">
        <f>$X240*VLOOKUP($A240,$W$28:$AC$33,7,FALSE)</f>
        <v>5537.2688832307394</v>
      </c>
      <c r="AB240" s="236">
        <f t="shared" si="67"/>
        <v>31970.817754788826</v>
      </c>
      <c r="AC240" s="238">
        <f t="shared" si="68"/>
        <v>5967.2380088720638</v>
      </c>
      <c r="AD240" s="238">
        <f t="shared" si="69"/>
        <v>1004.7241059792159</v>
      </c>
      <c r="AE240" s="238"/>
      <c r="AF240" s="238"/>
    </row>
    <row r="241" spans="1:32" x14ac:dyDescent="0.25">
      <c r="A241" s="244">
        <f t="shared" si="82"/>
        <v>2024</v>
      </c>
      <c r="B241" s="243" t="s">
        <v>313</v>
      </c>
      <c r="C241" s="223">
        <f t="shared" si="79"/>
        <v>0</v>
      </c>
      <c r="D241" s="242">
        <f t="shared" si="79"/>
        <v>0</v>
      </c>
      <c r="E241" s="223">
        <f t="shared" si="79"/>
        <v>0</v>
      </c>
      <c r="F241" s="223">
        <f t="shared" si="79"/>
        <v>1910481.5624263349</v>
      </c>
      <c r="G241" s="223">
        <f t="shared" si="79"/>
        <v>2571298.1037781877</v>
      </c>
      <c r="H241" s="223">
        <f t="shared" si="79"/>
        <v>3254362.3445941675</v>
      </c>
      <c r="I241" s="223">
        <f t="shared" si="79"/>
        <v>3515808.0770250005</v>
      </c>
      <c r="J241" s="241">
        <f t="shared" si="79"/>
        <v>4863456.5</v>
      </c>
      <c r="K241" s="241">
        <f t="shared" si="79"/>
        <v>4586269.833333333</v>
      </c>
      <c r="L241" s="241">
        <f t="shared" si="79"/>
        <v>4505917.25</v>
      </c>
      <c r="M241" s="223">
        <f t="shared" si="79"/>
        <v>2335898.625053707</v>
      </c>
      <c r="N241" s="223">
        <f t="shared" si="79"/>
        <v>2780512.9374901275</v>
      </c>
      <c r="O241" s="223">
        <f t="shared" si="79"/>
        <v>4356256.2306767292</v>
      </c>
      <c r="P241" s="223">
        <f t="shared" si="79"/>
        <v>848347.55209259747</v>
      </c>
      <c r="Q241" s="223">
        <f t="shared" si="79"/>
        <v>848347.55209259747</v>
      </c>
      <c r="R241" s="223">
        <f t="shared" si="79"/>
        <v>848347.55209259747</v>
      </c>
      <c r="S241" s="223">
        <f t="shared" si="80"/>
        <v>326287.52003561443</v>
      </c>
      <c r="T241" s="258"/>
      <c r="U241" s="239">
        <f t="shared" si="81"/>
        <v>37551591.640690997</v>
      </c>
      <c r="V241" s="239">
        <f>R31-R19+S19</f>
        <v>848347.55209259747</v>
      </c>
      <c r="W241" s="239">
        <f t="shared" si="65"/>
        <v>37551591.640690997</v>
      </c>
      <c r="X241" s="238">
        <f t="shared" si="66"/>
        <v>37578.782267360621</v>
      </c>
      <c r="Y241" s="236">
        <f>$X241*VLOOKUP($A241,$W$28:$AC$33,5,FALSE)</f>
        <v>14489.069196007516</v>
      </c>
      <c r="Z241" s="236">
        <f>$X241*VLOOKUP($A241,$W$28:$AC$33,6,FALSE)</f>
        <v>17542.007486503629</v>
      </c>
      <c r="AA241" s="236">
        <f>$X241*VLOOKUP($A241,$W$28:$AC$33,7,FALSE)</f>
        <v>5547.7055848494738</v>
      </c>
      <c r="AB241" s="236">
        <f t="shared" si="67"/>
        <v>32031.076682511146</v>
      </c>
      <c r="AC241" s="238">
        <f t="shared" si="68"/>
        <v>6027.4969365943834</v>
      </c>
      <c r="AD241" s="238">
        <f t="shared" si="69"/>
        <v>1015.1608075979502</v>
      </c>
      <c r="AE241" s="238"/>
      <c r="AF241" s="238"/>
    </row>
    <row r="242" spans="1:32" x14ac:dyDescent="0.25">
      <c r="A242" s="244">
        <f t="shared" si="82"/>
        <v>2024</v>
      </c>
      <c r="B242" s="243" t="s">
        <v>312</v>
      </c>
      <c r="C242" s="223">
        <f t="shared" si="79"/>
        <v>0</v>
      </c>
      <c r="D242" s="242">
        <f t="shared" si="79"/>
        <v>0</v>
      </c>
      <c r="E242" s="223">
        <f t="shared" si="79"/>
        <v>0</v>
      </c>
      <c r="F242" s="223">
        <f t="shared" si="79"/>
        <v>1910481.5624263349</v>
      </c>
      <c r="G242" s="223">
        <f t="shared" si="79"/>
        <v>2571298.1037781877</v>
      </c>
      <c r="H242" s="223">
        <f t="shared" si="79"/>
        <v>3254362.3445941675</v>
      </c>
      <c r="I242" s="223">
        <f t="shared" si="79"/>
        <v>3515808.0770250005</v>
      </c>
      <c r="J242" s="241">
        <f t="shared" si="79"/>
        <v>4863456.5</v>
      </c>
      <c r="K242" s="241">
        <f t="shared" si="79"/>
        <v>4586269.833333333</v>
      </c>
      <c r="L242" s="241">
        <f t="shared" si="79"/>
        <v>4505917.25</v>
      </c>
      <c r="M242" s="223">
        <f t="shared" si="79"/>
        <v>2335898.625053707</v>
      </c>
      <c r="N242" s="223">
        <f t="shared" si="79"/>
        <v>2780512.9374901275</v>
      </c>
      <c r="O242" s="223">
        <f t="shared" si="79"/>
        <v>4356256.2306767292</v>
      </c>
      <c r="P242" s="223">
        <f t="shared" si="79"/>
        <v>848347.55209259747</v>
      </c>
      <c r="Q242" s="223">
        <f t="shared" si="79"/>
        <v>848347.55209259747</v>
      </c>
      <c r="R242" s="223">
        <f t="shared" si="79"/>
        <v>848347.55209259747</v>
      </c>
      <c r="S242" s="223">
        <f t="shared" si="80"/>
        <v>391545.02404273732</v>
      </c>
      <c r="T242" s="258"/>
      <c r="U242" s="239">
        <f t="shared" si="81"/>
        <v>37616849.144698121</v>
      </c>
      <c r="V242" s="239">
        <f>R32-R20+S20</f>
        <v>848347.55209259747</v>
      </c>
      <c r="W242" s="239">
        <f t="shared" si="65"/>
        <v>37616849.144698113</v>
      </c>
      <c r="X242" s="238">
        <f t="shared" si="66"/>
        <v>37649.477896701675</v>
      </c>
      <c r="Y242" s="236">
        <f>$X242*VLOOKUP($A242,$W$28:$AC$33,5,FALSE)</f>
        <v>14516.326967642855</v>
      </c>
      <c r="Z242" s="236">
        <f>$X242*VLOOKUP($A242,$W$28:$AC$33,6,FALSE)</f>
        <v>17575.008642590612</v>
      </c>
      <c r="AA242" s="236">
        <f>$X242*VLOOKUP($A242,$W$28:$AC$33,7,FALSE)</f>
        <v>5558.1422864682081</v>
      </c>
      <c r="AB242" s="236">
        <f t="shared" si="67"/>
        <v>32091.335610233466</v>
      </c>
      <c r="AC242" s="238">
        <f t="shared" si="68"/>
        <v>6087.7558643167031</v>
      </c>
      <c r="AD242" s="238">
        <f t="shared" si="69"/>
        <v>1025.5975092166846</v>
      </c>
      <c r="AE242" s="238"/>
      <c r="AF242" s="238"/>
    </row>
    <row r="243" spans="1:32" x14ac:dyDescent="0.25">
      <c r="A243" s="244">
        <f t="shared" si="82"/>
        <v>2024</v>
      </c>
      <c r="B243" s="243" t="s">
        <v>311</v>
      </c>
      <c r="C243" s="223">
        <f t="shared" si="79"/>
        <v>0</v>
      </c>
      <c r="D243" s="242">
        <f t="shared" si="79"/>
        <v>0</v>
      </c>
      <c r="E243" s="223">
        <f t="shared" si="79"/>
        <v>0</v>
      </c>
      <c r="F243" s="223">
        <f t="shared" si="79"/>
        <v>1910481.5624263349</v>
      </c>
      <c r="G243" s="223">
        <f t="shared" si="79"/>
        <v>2571298.1037781877</v>
      </c>
      <c r="H243" s="223">
        <f t="shared" si="79"/>
        <v>3254362.3445941675</v>
      </c>
      <c r="I243" s="223">
        <f t="shared" si="79"/>
        <v>3515808.0770250005</v>
      </c>
      <c r="J243" s="241">
        <f t="shared" si="79"/>
        <v>4863456.5</v>
      </c>
      <c r="K243" s="241">
        <f t="shared" si="79"/>
        <v>4586269.833333333</v>
      </c>
      <c r="L243" s="241">
        <f t="shared" si="79"/>
        <v>4505917.25</v>
      </c>
      <c r="M243" s="223">
        <f t="shared" si="79"/>
        <v>2335898.625053707</v>
      </c>
      <c r="N243" s="223">
        <f t="shared" si="79"/>
        <v>2780512.9374901275</v>
      </c>
      <c r="O243" s="223">
        <f t="shared" si="79"/>
        <v>4356256.2306767292</v>
      </c>
      <c r="P243" s="223">
        <f t="shared" si="79"/>
        <v>848347.55209259747</v>
      </c>
      <c r="Q243" s="223">
        <f t="shared" si="79"/>
        <v>848347.55209259747</v>
      </c>
      <c r="R243" s="223">
        <f t="shared" si="79"/>
        <v>848347.55209259747</v>
      </c>
      <c r="S243" s="223">
        <f t="shared" si="80"/>
        <v>456802.52804986021</v>
      </c>
      <c r="T243" s="258"/>
      <c r="U243" s="239">
        <f t="shared" si="81"/>
        <v>37682106.648705244</v>
      </c>
      <c r="V243" s="239">
        <f>R33-R21+S21</f>
        <v>848347.55209259747</v>
      </c>
      <c r="W243" s="239">
        <f t="shared" si="65"/>
        <v>37682106.648705237</v>
      </c>
      <c r="X243" s="238">
        <f t="shared" si="66"/>
        <v>37720.17352604273</v>
      </c>
      <c r="Y243" s="236">
        <f>$X243*VLOOKUP($A243,$W$28:$AC$33,5,FALSE)</f>
        <v>14543.584739278194</v>
      </c>
      <c r="Z243" s="236">
        <f>$X243*VLOOKUP($A243,$W$28:$AC$33,6,FALSE)</f>
        <v>17608.009798677595</v>
      </c>
      <c r="AA243" s="236">
        <f>$X243*VLOOKUP($A243,$W$28:$AC$33,7,FALSE)</f>
        <v>5568.5789880869415</v>
      </c>
      <c r="AB243" s="236">
        <f t="shared" si="67"/>
        <v>32151.594537955789</v>
      </c>
      <c r="AC243" s="238">
        <f t="shared" si="68"/>
        <v>6148.0147920390264</v>
      </c>
      <c r="AD243" s="238">
        <f t="shared" si="69"/>
        <v>1036.034210835418</v>
      </c>
      <c r="AE243" s="238"/>
      <c r="AF243" s="238"/>
    </row>
    <row r="244" spans="1:32" x14ac:dyDescent="0.25">
      <c r="A244" s="244">
        <f t="shared" si="82"/>
        <v>2024</v>
      </c>
      <c r="B244" s="243" t="s">
        <v>310</v>
      </c>
      <c r="C244" s="223">
        <f t="shared" si="79"/>
        <v>0</v>
      </c>
      <c r="D244" s="242">
        <f t="shared" si="79"/>
        <v>0</v>
      </c>
      <c r="E244" s="223">
        <f t="shared" si="79"/>
        <v>0</v>
      </c>
      <c r="F244" s="223">
        <f t="shared" si="79"/>
        <v>1910481.5624263349</v>
      </c>
      <c r="G244" s="223">
        <f t="shared" si="79"/>
        <v>2571298.1037781877</v>
      </c>
      <c r="H244" s="223">
        <f t="shared" si="79"/>
        <v>3254362.3445941675</v>
      </c>
      <c r="I244" s="223">
        <f t="shared" si="79"/>
        <v>3515808.0770250005</v>
      </c>
      <c r="J244" s="241">
        <f t="shared" si="79"/>
        <v>4863456.5</v>
      </c>
      <c r="K244" s="241">
        <f t="shared" si="79"/>
        <v>4586269.833333333</v>
      </c>
      <c r="L244" s="241">
        <f t="shared" si="79"/>
        <v>4505917.25</v>
      </c>
      <c r="M244" s="223">
        <f t="shared" si="79"/>
        <v>2335898.625053707</v>
      </c>
      <c r="N244" s="223">
        <f t="shared" si="79"/>
        <v>2780512.9374901275</v>
      </c>
      <c r="O244" s="223">
        <f t="shared" si="79"/>
        <v>4356256.2306767292</v>
      </c>
      <c r="P244" s="223">
        <f t="shared" si="79"/>
        <v>848347.55209259747</v>
      </c>
      <c r="Q244" s="223">
        <f t="shared" si="79"/>
        <v>848347.55209259747</v>
      </c>
      <c r="R244" s="223">
        <f t="shared" si="79"/>
        <v>848347.55209259747</v>
      </c>
      <c r="S244" s="223">
        <f t="shared" si="80"/>
        <v>522060.03205698309</v>
      </c>
      <c r="T244" s="258"/>
      <c r="U244" s="239">
        <f t="shared" si="81"/>
        <v>37747364.15271236</v>
      </c>
      <c r="V244" s="239">
        <f>R34-R22+S22</f>
        <v>848347.55209259747</v>
      </c>
      <c r="W244" s="239">
        <f t="shared" si="65"/>
        <v>37747364.15271236</v>
      </c>
      <c r="X244" s="238">
        <f t="shared" si="66"/>
        <v>37790.869155383778</v>
      </c>
      <c r="Y244" s="236">
        <f>$X244*VLOOKUP($A244,$W$28:$AC$33,5,FALSE)</f>
        <v>14570.842510913531</v>
      </c>
      <c r="Z244" s="236">
        <f>$X244*VLOOKUP($A244,$W$28:$AC$33,6,FALSE)</f>
        <v>17641.010954764573</v>
      </c>
      <c r="AA244" s="236">
        <f>$X244*VLOOKUP($A244,$W$28:$AC$33,7,FALSE)</f>
        <v>5579.015689705675</v>
      </c>
      <c r="AB244" s="236">
        <f t="shared" si="67"/>
        <v>32211.853465678105</v>
      </c>
      <c r="AC244" s="238">
        <f t="shared" si="68"/>
        <v>6208.2737197613424</v>
      </c>
      <c r="AD244" s="238">
        <f t="shared" si="69"/>
        <v>1046.4709124541514</v>
      </c>
      <c r="AE244" s="238"/>
      <c r="AF244" s="238"/>
    </row>
    <row r="245" spans="1:32" x14ac:dyDescent="0.25">
      <c r="A245" s="244">
        <f t="shared" si="82"/>
        <v>2024</v>
      </c>
      <c r="B245" s="243" t="s">
        <v>309</v>
      </c>
      <c r="C245" s="223">
        <f t="shared" si="79"/>
        <v>0</v>
      </c>
      <c r="D245" s="242">
        <f t="shared" si="79"/>
        <v>0</v>
      </c>
      <c r="E245" s="223">
        <f t="shared" si="79"/>
        <v>0</v>
      </c>
      <c r="F245" s="223">
        <f t="shared" si="79"/>
        <v>1910481.5624263349</v>
      </c>
      <c r="G245" s="223">
        <f t="shared" si="79"/>
        <v>2571298.1037781877</v>
      </c>
      <c r="H245" s="223">
        <f t="shared" si="79"/>
        <v>3254362.3445941675</v>
      </c>
      <c r="I245" s="223">
        <f t="shared" si="79"/>
        <v>3515808.0770250005</v>
      </c>
      <c r="J245" s="241">
        <f t="shared" si="79"/>
        <v>4863456.5</v>
      </c>
      <c r="K245" s="241">
        <f t="shared" si="79"/>
        <v>4586269.833333333</v>
      </c>
      <c r="L245" s="241">
        <f t="shared" si="79"/>
        <v>4505917.25</v>
      </c>
      <c r="M245" s="223">
        <f t="shared" si="79"/>
        <v>2335898.625053707</v>
      </c>
      <c r="N245" s="223">
        <f t="shared" si="79"/>
        <v>2780512.9374901275</v>
      </c>
      <c r="O245" s="223">
        <f t="shared" si="79"/>
        <v>4356256.2306767292</v>
      </c>
      <c r="P245" s="223">
        <f t="shared" si="79"/>
        <v>848347.55209259747</v>
      </c>
      <c r="Q245" s="223">
        <f t="shared" si="79"/>
        <v>848347.55209259747</v>
      </c>
      <c r="R245" s="223">
        <f t="shared" si="79"/>
        <v>848347.55209259747</v>
      </c>
      <c r="S245" s="223">
        <f t="shared" si="80"/>
        <v>587317.53606410604</v>
      </c>
      <c r="T245" s="258"/>
      <c r="U245" s="239">
        <f t="shared" si="81"/>
        <v>37812621.656719483</v>
      </c>
      <c r="V245" s="239">
        <f>R35-R23+S23</f>
        <v>848347.55209259747</v>
      </c>
      <c r="W245" s="239">
        <f t="shared" si="65"/>
        <v>37812621.656719483</v>
      </c>
      <c r="X245" s="238">
        <f t="shared" si="66"/>
        <v>37861.564784724833</v>
      </c>
      <c r="Y245" s="236">
        <f>$X245*VLOOKUP($A245,$W$28:$AC$33,5,FALSE)</f>
        <v>14598.10028254887</v>
      </c>
      <c r="Z245" s="236">
        <f>$X245*VLOOKUP($A245,$W$28:$AC$33,6,FALSE)</f>
        <v>17674.012110851556</v>
      </c>
      <c r="AA245" s="236">
        <f>$X245*VLOOKUP($A245,$W$28:$AC$33,7,FALSE)</f>
        <v>5589.4523913244093</v>
      </c>
      <c r="AB245" s="236">
        <f t="shared" si="67"/>
        <v>32272.112393400428</v>
      </c>
      <c r="AC245" s="238">
        <f t="shared" si="68"/>
        <v>6268.5326474836656</v>
      </c>
      <c r="AD245" s="238">
        <f t="shared" si="69"/>
        <v>1056.9076140728857</v>
      </c>
      <c r="AE245" s="238"/>
      <c r="AF245" s="238"/>
    </row>
    <row r="246" spans="1:32" x14ac:dyDescent="0.25">
      <c r="A246" s="244">
        <f t="shared" si="82"/>
        <v>2024</v>
      </c>
      <c r="B246" s="243" t="s">
        <v>308</v>
      </c>
      <c r="C246" s="223">
        <f t="shared" si="79"/>
        <v>0</v>
      </c>
      <c r="D246" s="242">
        <f t="shared" si="79"/>
        <v>0</v>
      </c>
      <c r="E246" s="223">
        <f t="shared" si="79"/>
        <v>0</v>
      </c>
      <c r="F246" s="223">
        <f t="shared" si="79"/>
        <v>1910481.5624263349</v>
      </c>
      <c r="G246" s="223">
        <f t="shared" si="79"/>
        <v>2571298.1037781877</v>
      </c>
      <c r="H246" s="223">
        <f t="shared" si="79"/>
        <v>3254362.3445941675</v>
      </c>
      <c r="I246" s="223">
        <f t="shared" si="79"/>
        <v>3515808.0770250005</v>
      </c>
      <c r="J246" s="241">
        <f t="shared" si="79"/>
        <v>4863456.5</v>
      </c>
      <c r="K246" s="241">
        <f t="shared" si="79"/>
        <v>4586269.833333333</v>
      </c>
      <c r="L246" s="241">
        <f t="shared" si="79"/>
        <v>4505917.25</v>
      </c>
      <c r="M246" s="223">
        <f t="shared" si="79"/>
        <v>2335898.625053707</v>
      </c>
      <c r="N246" s="223">
        <f t="shared" si="79"/>
        <v>2780512.9374901275</v>
      </c>
      <c r="O246" s="223">
        <f t="shared" si="79"/>
        <v>4356256.2306767292</v>
      </c>
      <c r="P246" s="223">
        <f t="shared" si="79"/>
        <v>848347.55209259747</v>
      </c>
      <c r="Q246" s="223">
        <f t="shared" si="79"/>
        <v>848347.55209259747</v>
      </c>
      <c r="R246" s="223">
        <f t="shared" si="79"/>
        <v>848347.55209259747</v>
      </c>
      <c r="S246" s="223">
        <f t="shared" si="80"/>
        <v>652575.04007122887</v>
      </c>
      <c r="T246" s="258"/>
      <c r="U246" s="239">
        <f t="shared" si="81"/>
        <v>37877879.160726607</v>
      </c>
      <c r="V246" s="239">
        <f>R36-R24+S24</f>
        <v>848347.55209259747</v>
      </c>
      <c r="W246" s="239">
        <f t="shared" si="65"/>
        <v>37877879.160726607</v>
      </c>
      <c r="X246" s="238">
        <f t="shared" si="66"/>
        <v>37932.260414065873</v>
      </c>
      <c r="Y246" s="236">
        <f>$X246*VLOOKUP($A246,$W$28:$AC$33,5,FALSE)</f>
        <v>14625.358054184204</v>
      </c>
      <c r="Z246" s="236">
        <f>$X246*VLOOKUP($A246,$W$28:$AC$33,6,FALSE)</f>
        <v>17707.013266938528</v>
      </c>
      <c r="AA246" s="236">
        <f>$X246*VLOOKUP($A246,$W$28:$AC$33,7,FALSE)</f>
        <v>5599.8890929431409</v>
      </c>
      <c r="AB246" s="236">
        <f t="shared" si="67"/>
        <v>32332.37132112273</v>
      </c>
      <c r="AC246" s="238">
        <f t="shared" si="68"/>
        <v>6328.7915752059671</v>
      </c>
      <c r="AD246" s="238">
        <f t="shared" si="69"/>
        <v>1067.3443156916173</v>
      </c>
      <c r="AE246" s="238"/>
      <c r="AF246" s="238"/>
    </row>
    <row r="247" spans="1:32" x14ac:dyDescent="0.25">
      <c r="A247" s="244">
        <f t="shared" si="82"/>
        <v>2024</v>
      </c>
      <c r="B247" s="243" t="s">
        <v>307</v>
      </c>
      <c r="C247" s="223">
        <f t="shared" si="79"/>
        <v>0</v>
      </c>
      <c r="D247" s="242">
        <f t="shared" si="79"/>
        <v>0</v>
      </c>
      <c r="E247" s="223">
        <f t="shared" si="79"/>
        <v>0</v>
      </c>
      <c r="F247" s="223">
        <f t="shared" si="79"/>
        <v>1910481.5624263349</v>
      </c>
      <c r="G247" s="223">
        <f t="shared" si="79"/>
        <v>2571298.1037781877</v>
      </c>
      <c r="H247" s="223">
        <f t="shared" si="79"/>
        <v>3254362.3445941675</v>
      </c>
      <c r="I247" s="223">
        <f t="shared" si="79"/>
        <v>3515808.0770250005</v>
      </c>
      <c r="J247" s="241">
        <f t="shared" si="79"/>
        <v>4863456.5</v>
      </c>
      <c r="K247" s="241">
        <f t="shared" si="79"/>
        <v>4586269.833333333</v>
      </c>
      <c r="L247" s="241">
        <f t="shared" si="79"/>
        <v>4505917.25</v>
      </c>
      <c r="M247" s="223">
        <f t="shared" si="79"/>
        <v>2335898.625053707</v>
      </c>
      <c r="N247" s="223">
        <f t="shared" si="79"/>
        <v>2780512.9374901275</v>
      </c>
      <c r="O247" s="223">
        <f t="shared" si="79"/>
        <v>4356256.2306767292</v>
      </c>
      <c r="P247" s="223">
        <f t="shared" si="79"/>
        <v>848347.55209259747</v>
      </c>
      <c r="Q247" s="223">
        <f t="shared" si="79"/>
        <v>848347.55209259747</v>
      </c>
      <c r="R247" s="223">
        <f t="shared" si="79"/>
        <v>848347.55209259747</v>
      </c>
      <c r="S247" s="223">
        <f t="shared" si="80"/>
        <v>717832.5440783517</v>
      </c>
      <c r="T247" s="258"/>
      <c r="U247" s="239">
        <f t="shared" si="81"/>
        <v>37943136.66473373</v>
      </c>
      <c r="V247" s="239">
        <f>R37-R25+S25</f>
        <v>848347.55209259747</v>
      </c>
      <c r="W247" s="239">
        <f t="shared" si="65"/>
        <v>37943136.664733723</v>
      </c>
      <c r="X247" s="238">
        <f t="shared" si="66"/>
        <v>38002.956043406935</v>
      </c>
      <c r="Y247" s="236">
        <f>$X247*VLOOKUP($A247,$W$28:$AC$33,5,FALSE)</f>
        <v>14652.615825819545</v>
      </c>
      <c r="Z247" s="236">
        <f>$X247*VLOOKUP($A247,$W$28:$AC$33,6,FALSE)</f>
        <v>17740.014423025514</v>
      </c>
      <c r="AA247" s="236">
        <f>$X247*VLOOKUP($A247,$W$28:$AC$33,7,FALSE)</f>
        <v>5610.3257945618761</v>
      </c>
      <c r="AB247" s="236">
        <f t="shared" si="67"/>
        <v>32392.63024884506</v>
      </c>
      <c r="AC247" s="238">
        <f t="shared" si="68"/>
        <v>6389.0505029282976</v>
      </c>
      <c r="AD247" s="238">
        <f t="shared" si="69"/>
        <v>1077.7810173103526</v>
      </c>
      <c r="AE247" s="238"/>
      <c r="AF247" s="238"/>
    </row>
    <row r="248" spans="1:32" x14ac:dyDescent="0.25">
      <c r="A248" s="235">
        <f t="shared" si="82"/>
        <v>2024</v>
      </c>
      <c r="B248" s="234" t="s">
        <v>306</v>
      </c>
      <c r="C248" s="178">
        <f t="shared" si="79"/>
        <v>0</v>
      </c>
      <c r="D248" s="177">
        <f t="shared" si="79"/>
        <v>0</v>
      </c>
      <c r="E248" s="178">
        <f t="shared" si="79"/>
        <v>0</v>
      </c>
      <c r="F248" s="178">
        <f t="shared" si="79"/>
        <v>1910481.5624263349</v>
      </c>
      <c r="G248" s="178">
        <f t="shared" si="79"/>
        <v>2571298.1037781877</v>
      </c>
      <c r="H248" s="178">
        <f t="shared" si="79"/>
        <v>3254362.3445941675</v>
      </c>
      <c r="I248" s="178">
        <f t="shared" si="79"/>
        <v>3515808.0770250005</v>
      </c>
      <c r="J248" s="233">
        <f t="shared" si="79"/>
        <v>4863456.5</v>
      </c>
      <c r="K248" s="233">
        <f t="shared" si="79"/>
        <v>4586269.833333333</v>
      </c>
      <c r="L248" s="233">
        <f t="shared" si="79"/>
        <v>4505917.25</v>
      </c>
      <c r="M248" s="178">
        <f t="shared" si="79"/>
        <v>2335898.625053707</v>
      </c>
      <c r="N248" s="178">
        <f t="shared" si="79"/>
        <v>2780512.9374901275</v>
      </c>
      <c r="O248" s="178">
        <f t="shared" si="79"/>
        <v>4356256.2306767292</v>
      </c>
      <c r="P248" s="178">
        <f t="shared" si="79"/>
        <v>848347.55209259747</v>
      </c>
      <c r="Q248" s="178">
        <f t="shared" si="79"/>
        <v>848347.55209259747</v>
      </c>
      <c r="R248" s="178">
        <f t="shared" si="79"/>
        <v>848347.55209259747</v>
      </c>
      <c r="S248" s="178">
        <f t="shared" si="80"/>
        <v>783090.04808547464</v>
      </c>
      <c r="T248" s="257"/>
      <c r="U248" s="231">
        <f t="shared" si="81"/>
        <v>38008394.168740854</v>
      </c>
      <c r="V248" s="231">
        <f>R38-R26+S26</f>
        <v>848347.55209259747</v>
      </c>
      <c r="W248" s="231">
        <f t="shared" si="65"/>
        <v>38008394.168740854</v>
      </c>
      <c r="X248" s="232">
        <f t="shared" si="66"/>
        <v>38073.651672747968</v>
      </c>
      <c r="Y248" s="230">
        <f>$X248*VLOOKUP($A248,$W$28:$AC$33,5,FALSE)</f>
        <v>14679.873597454876</v>
      </c>
      <c r="Z248" s="230">
        <f>$X248*VLOOKUP($A248,$W$28:$AC$33,6,FALSE)</f>
        <v>17773.015579112485</v>
      </c>
      <c r="AA248" s="230">
        <f>$X248*VLOOKUP($A248,$W$28:$AC$33,7,FALSE)</f>
        <v>5620.7624961806068</v>
      </c>
      <c r="AB248" s="230">
        <f t="shared" si="67"/>
        <v>32452.889176567362</v>
      </c>
      <c r="AC248" s="232">
        <f t="shared" si="68"/>
        <v>6449.3094306505991</v>
      </c>
      <c r="AD248" s="232">
        <f t="shared" si="69"/>
        <v>1088.2177189290833</v>
      </c>
      <c r="AE248" s="232">
        <f>SUM(AC237:AC248)</f>
        <v>73414.623938134362</v>
      </c>
      <c r="AF248" s="232">
        <f>SUM(AD237:AD248)</f>
        <v>12369.790320312613</v>
      </c>
    </row>
    <row r="249" spans="1:32" x14ac:dyDescent="0.25">
      <c r="A249" s="256">
        <f>A248+1</f>
        <v>2025</v>
      </c>
      <c r="B249" s="255" t="s">
        <v>317</v>
      </c>
      <c r="C249" s="252">
        <f t="shared" si="79"/>
        <v>0</v>
      </c>
      <c r="D249" s="254">
        <f t="shared" si="79"/>
        <v>0</v>
      </c>
      <c r="E249" s="252">
        <f t="shared" si="79"/>
        <v>0</v>
      </c>
      <c r="F249" s="252">
        <f t="shared" si="79"/>
        <v>1910481.5624263349</v>
      </c>
      <c r="G249" s="252">
        <f t="shared" si="79"/>
        <v>2571298.1037781877</v>
      </c>
      <c r="H249" s="252">
        <f t="shared" si="79"/>
        <v>3254362.3445941675</v>
      </c>
      <c r="I249" s="252">
        <f t="shared" si="79"/>
        <v>3515808.0770250005</v>
      </c>
      <c r="J249" s="253">
        <f t="shared" si="79"/>
        <v>4863456.5</v>
      </c>
      <c r="K249" s="253">
        <f t="shared" si="79"/>
        <v>4586269.833333333</v>
      </c>
      <c r="L249" s="253">
        <f t="shared" si="79"/>
        <v>4505917.25</v>
      </c>
      <c r="M249" s="252">
        <f t="shared" si="79"/>
        <v>2335898.625053707</v>
      </c>
      <c r="N249" s="252">
        <f t="shared" si="79"/>
        <v>2780512.9374901275</v>
      </c>
      <c r="O249" s="252">
        <f t="shared" si="79"/>
        <v>4356256.2306767292</v>
      </c>
      <c r="P249" s="252">
        <f t="shared" si="79"/>
        <v>848347.55209259747</v>
      </c>
      <c r="Q249" s="252">
        <f t="shared" si="79"/>
        <v>848347.55209259747</v>
      </c>
      <c r="R249" s="252">
        <f t="shared" si="79"/>
        <v>848347.55209259747</v>
      </c>
      <c r="S249" s="252">
        <f t="shared" si="80"/>
        <v>848347.55209259747</v>
      </c>
      <c r="T249" s="251">
        <f t="shared" ref="T249:T260" si="83">+T15</f>
        <v>65257.504007122887</v>
      </c>
      <c r="U249" s="249">
        <f t="shared" si="81"/>
        <v>38138909.1767551</v>
      </c>
      <c r="V249" s="249">
        <f>S27-S15+T15</f>
        <v>848347.55209259759</v>
      </c>
      <c r="W249" s="249">
        <f t="shared" si="65"/>
        <v>38138909.1767551</v>
      </c>
      <c r="X249" s="248">
        <f t="shared" si="66"/>
        <v>38144.347302089023</v>
      </c>
      <c r="Y249" s="246">
        <f>$X249*VLOOKUP($A249,$W$28:$AC$33,5,FALSE)</f>
        <v>14371.454577574645</v>
      </c>
      <c r="Z249" s="246">
        <f>$X249*VLOOKUP($A249,$W$28:$AC$33,6,FALSE)</f>
        <v>18196.524196982497</v>
      </c>
      <c r="AA249" s="246">
        <f>$X249*VLOOKUP($A249,$W$28:$AC$33,7,FALSE)</f>
        <v>5576.3685275318812</v>
      </c>
      <c r="AB249" s="246">
        <f t="shared" si="67"/>
        <v>32567.978774557141</v>
      </c>
      <c r="AC249" s="248">
        <f t="shared" si="68"/>
        <v>6564.3990286403787</v>
      </c>
      <c r="AD249" s="248">
        <f t="shared" si="69"/>
        <v>1043.8237502803577</v>
      </c>
      <c r="AE249" s="248"/>
      <c r="AF249" s="248"/>
    </row>
    <row r="250" spans="1:32" x14ac:dyDescent="0.25">
      <c r="A250" s="244">
        <f>A249</f>
        <v>2025</v>
      </c>
      <c r="B250" s="243" t="s">
        <v>316</v>
      </c>
      <c r="C250" s="223">
        <f t="shared" si="79"/>
        <v>0</v>
      </c>
      <c r="D250" s="242">
        <f t="shared" si="79"/>
        <v>0</v>
      </c>
      <c r="E250" s="223">
        <f t="shared" si="79"/>
        <v>0</v>
      </c>
      <c r="F250" s="223">
        <f t="shared" si="79"/>
        <v>1910481.5624263349</v>
      </c>
      <c r="G250" s="223">
        <f t="shared" si="79"/>
        <v>2571298.1037781877</v>
      </c>
      <c r="H250" s="223">
        <f t="shared" si="79"/>
        <v>3254362.3445941675</v>
      </c>
      <c r="I250" s="223">
        <f t="shared" si="79"/>
        <v>3515808.0770250005</v>
      </c>
      <c r="J250" s="241">
        <f t="shared" si="79"/>
        <v>4863456.5</v>
      </c>
      <c r="K250" s="241">
        <f t="shared" si="79"/>
        <v>4586269.833333333</v>
      </c>
      <c r="L250" s="241">
        <f t="shared" si="79"/>
        <v>4505917.25</v>
      </c>
      <c r="M250" s="223">
        <f t="shared" si="79"/>
        <v>2335898.625053707</v>
      </c>
      <c r="N250" s="223">
        <f t="shared" si="79"/>
        <v>2780512.9374901275</v>
      </c>
      <c r="O250" s="223">
        <f t="shared" si="79"/>
        <v>4356256.2306767292</v>
      </c>
      <c r="P250" s="223">
        <f t="shared" si="79"/>
        <v>848347.55209259747</v>
      </c>
      <c r="Q250" s="223">
        <f t="shared" si="79"/>
        <v>848347.55209259747</v>
      </c>
      <c r="R250" s="223">
        <f t="shared" si="79"/>
        <v>848347.55209259747</v>
      </c>
      <c r="S250" s="245">
        <f t="shared" ref="S250:S260" si="84">S249</f>
        <v>848347.55209259747</v>
      </c>
      <c r="T250" s="222">
        <f t="shared" si="83"/>
        <v>130515.00801424577</v>
      </c>
      <c r="U250" s="239">
        <f t="shared" si="81"/>
        <v>38204166.680762224</v>
      </c>
      <c r="V250" s="239">
        <f>S28-S16+T16</f>
        <v>848347.55209259747</v>
      </c>
      <c r="W250" s="239">
        <f t="shared" si="65"/>
        <v>38204166.680762216</v>
      </c>
      <c r="X250" s="238">
        <f t="shared" si="66"/>
        <v>38215.042931430071</v>
      </c>
      <c r="Y250" s="236">
        <f>$X250*VLOOKUP($A250,$W$28:$AC$33,5,FALSE)</f>
        <v>14398.090215559523</v>
      </c>
      <c r="Z250" s="236">
        <f>$X250*VLOOKUP($A250,$W$28:$AC$33,6,FALSE)</f>
        <v>18230.249108297336</v>
      </c>
      <c r="AA250" s="236">
        <f>$X250*VLOOKUP($A250,$W$28:$AC$33,7,FALSE)</f>
        <v>5586.703607573214</v>
      </c>
      <c r="AB250" s="236">
        <f t="shared" si="67"/>
        <v>32628.339323856861</v>
      </c>
      <c r="AC250" s="238">
        <f t="shared" si="68"/>
        <v>6624.7595779400981</v>
      </c>
      <c r="AD250" s="238">
        <f t="shared" si="69"/>
        <v>1054.1588303216904</v>
      </c>
      <c r="AE250" s="238"/>
      <c r="AF250" s="238"/>
    </row>
    <row r="251" spans="1:32" x14ac:dyDescent="0.25">
      <c r="A251" s="244">
        <f t="shared" ref="A251:A260" si="85">A250</f>
        <v>2025</v>
      </c>
      <c r="B251" s="243" t="s">
        <v>315</v>
      </c>
      <c r="C251" s="223">
        <f t="shared" ref="C251:R260" si="86">C250</f>
        <v>0</v>
      </c>
      <c r="D251" s="242">
        <f t="shared" si="86"/>
        <v>0</v>
      </c>
      <c r="E251" s="223">
        <f t="shared" si="86"/>
        <v>0</v>
      </c>
      <c r="F251" s="223">
        <f t="shared" si="86"/>
        <v>1910481.5624263349</v>
      </c>
      <c r="G251" s="223">
        <f t="shared" si="86"/>
        <v>2571298.1037781877</v>
      </c>
      <c r="H251" s="223">
        <f t="shared" si="86"/>
        <v>3254362.3445941675</v>
      </c>
      <c r="I251" s="223">
        <f t="shared" si="86"/>
        <v>3515808.0770250005</v>
      </c>
      <c r="J251" s="241">
        <f t="shared" si="86"/>
        <v>4863456.5</v>
      </c>
      <c r="K251" s="241">
        <f t="shared" si="86"/>
        <v>4586269.833333333</v>
      </c>
      <c r="L251" s="241">
        <f t="shared" si="86"/>
        <v>4505917.25</v>
      </c>
      <c r="M251" s="223">
        <f t="shared" si="86"/>
        <v>2335898.625053707</v>
      </c>
      <c r="N251" s="223">
        <f t="shared" si="86"/>
        <v>2780512.9374901275</v>
      </c>
      <c r="O251" s="223">
        <f t="shared" si="86"/>
        <v>4356256.2306767292</v>
      </c>
      <c r="P251" s="223">
        <f t="shared" si="86"/>
        <v>848347.55209259747</v>
      </c>
      <c r="Q251" s="223">
        <f t="shared" si="86"/>
        <v>848347.55209259747</v>
      </c>
      <c r="R251" s="223">
        <f t="shared" si="86"/>
        <v>848347.55209259747</v>
      </c>
      <c r="S251" s="223">
        <f t="shared" si="84"/>
        <v>848347.55209259747</v>
      </c>
      <c r="T251" s="222">
        <f t="shared" si="83"/>
        <v>195772.51202136866</v>
      </c>
      <c r="U251" s="239">
        <f t="shared" si="81"/>
        <v>38269424.184769347</v>
      </c>
      <c r="V251" s="239">
        <f>S29-S17+T17</f>
        <v>848347.55209259735</v>
      </c>
      <c r="W251" s="239">
        <f t="shared" si="65"/>
        <v>38269424.184769347</v>
      </c>
      <c r="X251" s="238">
        <f t="shared" si="66"/>
        <v>38285.738560771126</v>
      </c>
      <c r="Y251" s="236">
        <f>$X251*VLOOKUP($A251,$W$28:$AC$33,5,FALSE)</f>
        <v>14424.725853544405</v>
      </c>
      <c r="Z251" s="236">
        <f>$X251*VLOOKUP($A251,$W$28:$AC$33,6,FALSE)</f>
        <v>18263.974019612175</v>
      </c>
      <c r="AA251" s="236">
        <f>$X251*VLOOKUP($A251,$W$28:$AC$33,7,FALSE)</f>
        <v>5597.0386876145476</v>
      </c>
      <c r="AB251" s="236">
        <f t="shared" si="67"/>
        <v>32688.69987315658</v>
      </c>
      <c r="AC251" s="238">
        <f t="shared" si="68"/>
        <v>6685.1201272398175</v>
      </c>
      <c r="AD251" s="238">
        <f t="shared" si="69"/>
        <v>1064.493910363024</v>
      </c>
      <c r="AE251" s="238"/>
      <c r="AF251" s="238"/>
    </row>
    <row r="252" spans="1:32" x14ac:dyDescent="0.25">
      <c r="A252" s="244">
        <f t="shared" si="85"/>
        <v>2025</v>
      </c>
      <c r="B252" s="243" t="s">
        <v>314</v>
      </c>
      <c r="C252" s="223">
        <f t="shared" si="86"/>
        <v>0</v>
      </c>
      <c r="D252" s="242">
        <f t="shared" si="86"/>
        <v>0</v>
      </c>
      <c r="E252" s="223">
        <f t="shared" si="86"/>
        <v>0</v>
      </c>
      <c r="F252" s="223">
        <f t="shared" si="86"/>
        <v>1910481.5624263349</v>
      </c>
      <c r="G252" s="223">
        <f t="shared" si="86"/>
        <v>2571298.1037781877</v>
      </c>
      <c r="H252" s="223">
        <f t="shared" si="86"/>
        <v>3254362.3445941675</v>
      </c>
      <c r="I252" s="223">
        <f t="shared" si="86"/>
        <v>3515808.0770250005</v>
      </c>
      <c r="J252" s="241">
        <f t="shared" si="86"/>
        <v>4863456.5</v>
      </c>
      <c r="K252" s="241">
        <f t="shared" si="86"/>
        <v>4586269.833333333</v>
      </c>
      <c r="L252" s="241">
        <f t="shared" si="86"/>
        <v>4505917.25</v>
      </c>
      <c r="M252" s="223">
        <f t="shared" si="86"/>
        <v>2335898.625053707</v>
      </c>
      <c r="N252" s="223">
        <f t="shared" si="86"/>
        <v>2780512.9374901275</v>
      </c>
      <c r="O252" s="223">
        <f t="shared" si="86"/>
        <v>4356256.2306767292</v>
      </c>
      <c r="P252" s="223">
        <f t="shared" si="86"/>
        <v>848347.55209259747</v>
      </c>
      <c r="Q252" s="223">
        <f t="shared" si="86"/>
        <v>848347.55209259747</v>
      </c>
      <c r="R252" s="223">
        <f t="shared" si="86"/>
        <v>848347.55209259747</v>
      </c>
      <c r="S252" s="223">
        <f t="shared" si="84"/>
        <v>848347.55209259747</v>
      </c>
      <c r="T252" s="222">
        <f t="shared" si="83"/>
        <v>261030.01602849155</v>
      </c>
      <c r="U252" s="239">
        <f t="shared" si="81"/>
        <v>38334681.688776471</v>
      </c>
      <c r="V252" s="239">
        <f>S30-S18+T18</f>
        <v>848347.55209259747</v>
      </c>
      <c r="W252" s="239">
        <f t="shared" si="65"/>
        <v>38334681.688776463</v>
      </c>
      <c r="X252" s="238">
        <f t="shared" si="66"/>
        <v>38356.434190112173</v>
      </c>
      <c r="Y252" s="236">
        <f>$X252*VLOOKUP($A252,$W$28:$AC$33,5,FALSE)</f>
        <v>14451.361491529284</v>
      </c>
      <c r="Z252" s="236">
        <f>$X252*VLOOKUP($A252,$W$28:$AC$33,6,FALSE)</f>
        <v>18297.69893092701</v>
      </c>
      <c r="AA252" s="236">
        <f>$X252*VLOOKUP($A252,$W$28:$AC$33,7,FALSE)</f>
        <v>5607.3737676558803</v>
      </c>
      <c r="AB252" s="236">
        <f t="shared" si="67"/>
        <v>32749.060422456292</v>
      </c>
      <c r="AC252" s="238">
        <f t="shared" si="68"/>
        <v>6745.4806765395297</v>
      </c>
      <c r="AD252" s="238">
        <f t="shared" si="69"/>
        <v>1074.8289904043568</v>
      </c>
      <c r="AE252" s="238"/>
      <c r="AF252" s="238"/>
    </row>
    <row r="253" spans="1:32" x14ac:dyDescent="0.25">
      <c r="A253" s="244">
        <f t="shared" si="85"/>
        <v>2025</v>
      </c>
      <c r="B253" s="243" t="s">
        <v>313</v>
      </c>
      <c r="C253" s="223">
        <f t="shared" si="86"/>
        <v>0</v>
      </c>
      <c r="D253" s="242">
        <f t="shared" si="86"/>
        <v>0</v>
      </c>
      <c r="E253" s="223">
        <f t="shared" si="86"/>
        <v>0</v>
      </c>
      <c r="F253" s="223">
        <f t="shared" si="86"/>
        <v>1910481.5624263349</v>
      </c>
      <c r="G253" s="223">
        <f t="shared" si="86"/>
        <v>2571298.1037781877</v>
      </c>
      <c r="H253" s="223">
        <f t="shared" si="86"/>
        <v>3254362.3445941675</v>
      </c>
      <c r="I253" s="223">
        <f t="shared" si="86"/>
        <v>3515808.0770250005</v>
      </c>
      <c r="J253" s="241">
        <f t="shared" si="86"/>
        <v>4863456.5</v>
      </c>
      <c r="K253" s="241">
        <f t="shared" si="86"/>
        <v>4586269.833333333</v>
      </c>
      <c r="L253" s="241">
        <f t="shared" si="86"/>
        <v>4505917.25</v>
      </c>
      <c r="M253" s="223">
        <f t="shared" si="86"/>
        <v>2335898.625053707</v>
      </c>
      <c r="N253" s="223">
        <f t="shared" si="86"/>
        <v>2780512.9374901275</v>
      </c>
      <c r="O253" s="223">
        <f t="shared" si="86"/>
        <v>4356256.2306767292</v>
      </c>
      <c r="P253" s="223">
        <f t="shared" si="86"/>
        <v>848347.55209259747</v>
      </c>
      <c r="Q253" s="223">
        <f t="shared" si="86"/>
        <v>848347.55209259747</v>
      </c>
      <c r="R253" s="223">
        <f t="shared" si="86"/>
        <v>848347.55209259747</v>
      </c>
      <c r="S253" s="223">
        <f t="shared" si="84"/>
        <v>848347.55209259747</v>
      </c>
      <c r="T253" s="222">
        <f t="shared" si="83"/>
        <v>326287.52003561443</v>
      </c>
      <c r="U253" s="239">
        <f t="shared" si="81"/>
        <v>38399939.192783594</v>
      </c>
      <c r="V253" s="239">
        <f>S31-S19+T19</f>
        <v>848347.55209259747</v>
      </c>
      <c r="W253" s="239">
        <f t="shared" si="65"/>
        <v>38399939.192783594</v>
      </c>
      <c r="X253" s="238">
        <f t="shared" si="66"/>
        <v>38427.129819453221</v>
      </c>
      <c r="Y253" s="236">
        <f>$X253*VLOOKUP($A253,$W$28:$AC$33,5,FALSE)</f>
        <v>14477.997129514162</v>
      </c>
      <c r="Z253" s="236">
        <f>$X253*VLOOKUP($A253,$W$28:$AC$33,6,FALSE)</f>
        <v>18331.423842241846</v>
      </c>
      <c r="AA253" s="236">
        <f>$X253*VLOOKUP($A253,$W$28:$AC$33,7,FALSE)</f>
        <v>5617.7088476972131</v>
      </c>
      <c r="AB253" s="236">
        <f t="shared" si="67"/>
        <v>32809.420971756008</v>
      </c>
      <c r="AC253" s="238">
        <f t="shared" si="68"/>
        <v>6805.8412258392455</v>
      </c>
      <c r="AD253" s="238">
        <f t="shared" si="69"/>
        <v>1085.1640704456895</v>
      </c>
      <c r="AE253" s="238"/>
      <c r="AF253" s="238"/>
    </row>
    <row r="254" spans="1:32" x14ac:dyDescent="0.25">
      <c r="A254" s="244">
        <f t="shared" si="85"/>
        <v>2025</v>
      </c>
      <c r="B254" s="243" t="s">
        <v>312</v>
      </c>
      <c r="C254" s="223">
        <f t="shared" si="86"/>
        <v>0</v>
      </c>
      <c r="D254" s="242">
        <f t="shared" si="86"/>
        <v>0</v>
      </c>
      <c r="E254" s="223">
        <f t="shared" si="86"/>
        <v>0</v>
      </c>
      <c r="F254" s="223">
        <f t="shared" si="86"/>
        <v>1910481.5624263349</v>
      </c>
      <c r="G254" s="223">
        <f t="shared" si="86"/>
        <v>2571298.1037781877</v>
      </c>
      <c r="H254" s="223">
        <f t="shared" si="86"/>
        <v>3254362.3445941675</v>
      </c>
      <c r="I254" s="223">
        <f t="shared" si="86"/>
        <v>3515808.0770250005</v>
      </c>
      <c r="J254" s="241">
        <f t="shared" si="86"/>
        <v>4863456.5</v>
      </c>
      <c r="K254" s="241">
        <f t="shared" si="86"/>
        <v>4586269.833333333</v>
      </c>
      <c r="L254" s="241">
        <f t="shared" si="86"/>
        <v>4505917.25</v>
      </c>
      <c r="M254" s="223">
        <f t="shared" si="86"/>
        <v>2335898.625053707</v>
      </c>
      <c r="N254" s="223">
        <f t="shared" si="86"/>
        <v>2780512.9374901275</v>
      </c>
      <c r="O254" s="223">
        <f t="shared" si="86"/>
        <v>4356256.2306767292</v>
      </c>
      <c r="P254" s="223">
        <f t="shared" si="86"/>
        <v>848347.55209259747</v>
      </c>
      <c r="Q254" s="223">
        <f t="shared" si="86"/>
        <v>848347.55209259747</v>
      </c>
      <c r="R254" s="223">
        <f t="shared" si="86"/>
        <v>848347.55209259747</v>
      </c>
      <c r="S254" s="223">
        <f t="shared" si="84"/>
        <v>848347.55209259747</v>
      </c>
      <c r="T254" s="222">
        <f t="shared" si="83"/>
        <v>391545.02404273732</v>
      </c>
      <c r="U254" s="239">
        <f t="shared" si="81"/>
        <v>38465196.696790718</v>
      </c>
      <c r="V254" s="239">
        <f>S32-S20+T20</f>
        <v>848347.55209259747</v>
      </c>
      <c r="W254" s="239">
        <f t="shared" ref="W254:W260" si="87">V254+W242</f>
        <v>38465196.69679071</v>
      </c>
      <c r="X254" s="238">
        <f t="shared" ref="X254:X255" si="88">AVERAGE(W249:W260)/1000</f>
        <v>38497.825448794276</v>
      </c>
      <c r="Y254" s="236">
        <f>$X254*VLOOKUP($A254,$W$28:$AC$33,5,FALSE)</f>
        <v>14504.632767499043</v>
      </c>
      <c r="Z254" s="236">
        <f>$X254*VLOOKUP($A254,$W$28:$AC$33,6,FALSE)</f>
        <v>18365.148753556688</v>
      </c>
      <c r="AA254" s="236">
        <f>$X254*VLOOKUP($A254,$W$28:$AC$33,7,FALSE)</f>
        <v>5628.0439277385467</v>
      </c>
      <c r="AB254" s="236">
        <f t="shared" ref="AB254:AB260" si="89">Y254+Z254</f>
        <v>32869.781521055731</v>
      </c>
      <c r="AC254" s="238">
        <f t="shared" ref="AC254:AC260" si="90">AB254-$AB$188</f>
        <v>6866.2017751389685</v>
      </c>
      <c r="AD254" s="238">
        <f t="shared" ref="AD254:AD260" si="91">AA254-$AA$188</f>
        <v>1095.4991504870231</v>
      </c>
      <c r="AE254" s="238"/>
      <c r="AF254" s="238"/>
    </row>
    <row r="255" spans="1:32" x14ac:dyDescent="0.25">
      <c r="A255" s="244">
        <f t="shared" si="85"/>
        <v>2025</v>
      </c>
      <c r="B255" s="243" t="s">
        <v>311</v>
      </c>
      <c r="C255" s="223">
        <f t="shared" si="86"/>
        <v>0</v>
      </c>
      <c r="D255" s="242">
        <f t="shared" si="86"/>
        <v>0</v>
      </c>
      <c r="E255" s="223">
        <f t="shared" si="86"/>
        <v>0</v>
      </c>
      <c r="F255" s="223">
        <f t="shared" si="86"/>
        <v>1910481.5624263349</v>
      </c>
      <c r="G255" s="223">
        <f t="shared" si="86"/>
        <v>2571298.1037781877</v>
      </c>
      <c r="H255" s="223">
        <f t="shared" si="86"/>
        <v>3254362.3445941675</v>
      </c>
      <c r="I255" s="223">
        <f t="shared" si="86"/>
        <v>3515808.0770250005</v>
      </c>
      <c r="J255" s="241">
        <f t="shared" si="86"/>
        <v>4863456.5</v>
      </c>
      <c r="K255" s="241">
        <f t="shared" si="86"/>
        <v>4586269.833333333</v>
      </c>
      <c r="L255" s="241">
        <f t="shared" si="86"/>
        <v>4505917.25</v>
      </c>
      <c r="M255" s="223">
        <f t="shared" si="86"/>
        <v>2335898.625053707</v>
      </c>
      <c r="N255" s="223">
        <f t="shared" si="86"/>
        <v>2780512.9374901275</v>
      </c>
      <c r="O255" s="223">
        <f t="shared" si="86"/>
        <v>4356256.2306767292</v>
      </c>
      <c r="P255" s="223">
        <f t="shared" si="86"/>
        <v>848347.55209259747</v>
      </c>
      <c r="Q255" s="223">
        <f t="shared" si="86"/>
        <v>848347.55209259747</v>
      </c>
      <c r="R255" s="223">
        <f t="shared" si="86"/>
        <v>848347.55209259747</v>
      </c>
      <c r="S255" s="223">
        <f t="shared" si="84"/>
        <v>848347.55209259747</v>
      </c>
      <c r="T255" s="222">
        <f t="shared" si="83"/>
        <v>456802.52804986021</v>
      </c>
      <c r="U255" s="239">
        <f t="shared" si="81"/>
        <v>38530454.200797841</v>
      </c>
      <c r="V255" s="239">
        <f>S33-S21+T21</f>
        <v>848347.55209259747</v>
      </c>
      <c r="W255" s="239">
        <f t="shared" si="87"/>
        <v>38530454.200797834</v>
      </c>
      <c r="X255" s="238">
        <f t="shared" si="88"/>
        <v>38530.454200797838</v>
      </c>
      <c r="Y255" s="236">
        <f>$X255*VLOOKUP($A255,$W$28:$AC$33,5,FALSE)</f>
        <v>14516.926138876681</v>
      </c>
      <c r="Z255" s="236">
        <f>$X255*VLOOKUP($A255,$W$28:$AC$33,6,FALSE)</f>
        <v>18380.71409724046</v>
      </c>
      <c r="AA255" s="236">
        <f>$X255*VLOOKUP($A255,$W$28:$AC$33,7,FALSE)</f>
        <v>5632.8139646807003</v>
      </c>
      <c r="AB255" s="236">
        <f t="shared" si="89"/>
        <v>32897.640236117142</v>
      </c>
      <c r="AC255" s="238">
        <f t="shared" si="90"/>
        <v>6894.0604902003797</v>
      </c>
      <c r="AD255" s="238">
        <f t="shared" si="91"/>
        <v>1100.2691874291768</v>
      </c>
      <c r="AE255" s="238"/>
      <c r="AF255" s="238"/>
    </row>
    <row r="256" spans="1:32" x14ac:dyDescent="0.25">
      <c r="A256" s="244">
        <f t="shared" si="85"/>
        <v>2025</v>
      </c>
      <c r="B256" s="243" t="s">
        <v>310</v>
      </c>
      <c r="C256" s="223">
        <f t="shared" si="86"/>
        <v>0</v>
      </c>
      <c r="D256" s="242">
        <f t="shared" si="86"/>
        <v>0</v>
      </c>
      <c r="E256" s="223">
        <f t="shared" si="86"/>
        <v>0</v>
      </c>
      <c r="F256" s="223">
        <f t="shared" si="86"/>
        <v>1910481.5624263349</v>
      </c>
      <c r="G256" s="223">
        <f t="shared" si="86"/>
        <v>2571298.1037781877</v>
      </c>
      <c r="H256" s="223">
        <f t="shared" si="86"/>
        <v>3254362.3445941675</v>
      </c>
      <c r="I256" s="223">
        <f t="shared" si="86"/>
        <v>3515808.0770250005</v>
      </c>
      <c r="J256" s="241">
        <f t="shared" si="86"/>
        <v>4863456.5</v>
      </c>
      <c r="K256" s="241">
        <f t="shared" si="86"/>
        <v>4586269.833333333</v>
      </c>
      <c r="L256" s="241">
        <f t="shared" si="86"/>
        <v>4505917.25</v>
      </c>
      <c r="M256" s="223">
        <f t="shared" si="86"/>
        <v>2335898.625053707</v>
      </c>
      <c r="N256" s="223">
        <f t="shared" si="86"/>
        <v>2780512.9374901275</v>
      </c>
      <c r="O256" s="223">
        <f t="shared" si="86"/>
        <v>4356256.2306767292</v>
      </c>
      <c r="P256" s="223">
        <f t="shared" si="86"/>
        <v>848347.55209259747</v>
      </c>
      <c r="Q256" s="223">
        <f t="shared" si="86"/>
        <v>848347.55209259747</v>
      </c>
      <c r="R256" s="223">
        <f t="shared" si="86"/>
        <v>848347.55209259747</v>
      </c>
      <c r="S256" s="223">
        <f t="shared" si="84"/>
        <v>848347.55209259747</v>
      </c>
      <c r="T256" s="222">
        <f t="shared" si="83"/>
        <v>522060.03205698309</v>
      </c>
      <c r="U256" s="239">
        <f t="shared" si="81"/>
        <v>38595711.704804957</v>
      </c>
      <c r="V256" s="239">
        <f>S34-S22+T22</f>
        <v>848347.55209259747</v>
      </c>
      <c r="W256" s="239">
        <f t="shared" si="87"/>
        <v>38595711.704804957</v>
      </c>
      <c r="X256" s="238">
        <f>AVERAGE(W251:W263)/1000</f>
        <v>38563.082952801393</v>
      </c>
      <c r="Y256" s="236">
        <f>$X256*VLOOKUP($A256,$W$28:$AC$33,5,FALSE)</f>
        <v>14529.219510254314</v>
      </c>
      <c r="Z256" s="236">
        <f>$X256*VLOOKUP($A256,$W$28:$AC$33,6,FALSE)</f>
        <v>18396.279440924227</v>
      </c>
      <c r="AA256" s="236">
        <f>$X256*VLOOKUP($A256,$W$28:$AC$33,7,FALSE)</f>
        <v>5637.5840016228531</v>
      </c>
      <c r="AB256" s="236">
        <f t="shared" si="89"/>
        <v>32925.498951178539</v>
      </c>
      <c r="AC256" s="238">
        <f t="shared" si="90"/>
        <v>6921.9192052617764</v>
      </c>
      <c r="AD256" s="238">
        <f t="shared" si="91"/>
        <v>1105.0392243713295</v>
      </c>
      <c r="AE256" s="238"/>
      <c r="AF256" s="238"/>
    </row>
    <row r="257" spans="1:32" x14ac:dyDescent="0.25">
      <c r="A257" s="244">
        <f t="shared" si="85"/>
        <v>2025</v>
      </c>
      <c r="B257" s="243" t="s">
        <v>309</v>
      </c>
      <c r="C257" s="223">
        <f t="shared" si="86"/>
        <v>0</v>
      </c>
      <c r="D257" s="242">
        <f t="shared" si="86"/>
        <v>0</v>
      </c>
      <c r="E257" s="223">
        <f t="shared" si="86"/>
        <v>0</v>
      </c>
      <c r="F257" s="223">
        <f t="shared" si="86"/>
        <v>1910481.5624263349</v>
      </c>
      <c r="G257" s="223">
        <f t="shared" si="86"/>
        <v>2571298.1037781877</v>
      </c>
      <c r="H257" s="223">
        <f t="shared" si="86"/>
        <v>3254362.3445941675</v>
      </c>
      <c r="I257" s="223">
        <f t="shared" si="86"/>
        <v>3515808.0770250005</v>
      </c>
      <c r="J257" s="241">
        <f t="shared" si="86"/>
        <v>4863456.5</v>
      </c>
      <c r="K257" s="241">
        <f t="shared" si="86"/>
        <v>4586269.833333333</v>
      </c>
      <c r="L257" s="241">
        <f t="shared" si="86"/>
        <v>4505917.25</v>
      </c>
      <c r="M257" s="223">
        <f t="shared" si="86"/>
        <v>2335898.625053707</v>
      </c>
      <c r="N257" s="223">
        <f t="shared" si="86"/>
        <v>2780512.9374901275</v>
      </c>
      <c r="O257" s="223">
        <f t="shared" si="86"/>
        <v>4356256.2306767292</v>
      </c>
      <c r="P257" s="223">
        <f t="shared" si="86"/>
        <v>848347.55209259747</v>
      </c>
      <c r="Q257" s="223">
        <f t="shared" si="86"/>
        <v>848347.55209259747</v>
      </c>
      <c r="R257" s="223">
        <f t="shared" si="86"/>
        <v>848347.55209259747</v>
      </c>
      <c r="S257" s="223">
        <f t="shared" si="84"/>
        <v>848347.55209259747</v>
      </c>
      <c r="T257" s="222">
        <f t="shared" si="83"/>
        <v>587317.53606410604</v>
      </c>
      <c r="U257" s="239">
        <f t="shared" si="81"/>
        <v>38660969.20881208</v>
      </c>
      <c r="V257" s="239">
        <f>S35-S23+T23</f>
        <v>848347.55209259747</v>
      </c>
      <c r="W257" s="239">
        <f t="shared" si="87"/>
        <v>38660969.20881208</v>
      </c>
      <c r="X257" s="238">
        <f>AVERAGE(W252:W263)/1000</f>
        <v>38595.711704804962</v>
      </c>
      <c r="Y257" s="236">
        <f>$X257*VLOOKUP($A257,$W$28:$AC$33,5,FALSE)</f>
        <v>14541.512881631954</v>
      </c>
      <c r="Z257" s="236">
        <f>$X257*VLOOKUP($A257,$W$28:$AC$33,6,FALSE)</f>
        <v>18411.844784608002</v>
      </c>
      <c r="AA257" s="236">
        <f>$X257*VLOOKUP($A257,$W$28:$AC$33,7,FALSE)</f>
        <v>5642.3540385650076</v>
      </c>
      <c r="AB257" s="236">
        <f t="shared" si="89"/>
        <v>32953.357666239957</v>
      </c>
      <c r="AC257" s="238">
        <f t="shared" si="90"/>
        <v>6949.7779203231948</v>
      </c>
      <c r="AD257" s="238">
        <f t="shared" si="91"/>
        <v>1109.8092613134841</v>
      </c>
      <c r="AE257" s="238"/>
      <c r="AF257" s="238"/>
    </row>
    <row r="258" spans="1:32" x14ac:dyDescent="0.25">
      <c r="A258" s="244">
        <f t="shared" si="85"/>
        <v>2025</v>
      </c>
      <c r="B258" s="243" t="s">
        <v>308</v>
      </c>
      <c r="C258" s="223">
        <f t="shared" si="86"/>
        <v>0</v>
      </c>
      <c r="D258" s="242">
        <f t="shared" si="86"/>
        <v>0</v>
      </c>
      <c r="E258" s="223">
        <f t="shared" si="86"/>
        <v>0</v>
      </c>
      <c r="F258" s="223">
        <f t="shared" si="86"/>
        <v>1910481.5624263349</v>
      </c>
      <c r="G258" s="223">
        <f t="shared" si="86"/>
        <v>2571298.1037781877</v>
      </c>
      <c r="H258" s="223">
        <f t="shared" si="86"/>
        <v>3254362.3445941675</v>
      </c>
      <c r="I258" s="223">
        <f t="shared" si="86"/>
        <v>3515808.0770250005</v>
      </c>
      <c r="J258" s="241">
        <f t="shared" si="86"/>
        <v>4863456.5</v>
      </c>
      <c r="K258" s="241">
        <f t="shared" si="86"/>
        <v>4586269.833333333</v>
      </c>
      <c r="L258" s="241">
        <f t="shared" si="86"/>
        <v>4505917.25</v>
      </c>
      <c r="M258" s="223">
        <f t="shared" si="86"/>
        <v>2335898.625053707</v>
      </c>
      <c r="N258" s="223">
        <f t="shared" si="86"/>
        <v>2780512.9374901275</v>
      </c>
      <c r="O258" s="223">
        <f t="shared" si="86"/>
        <v>4356256.2306767292</v>
      </c>
      <c r="P258" s="223">
        <f t="shared" si="86"/>
        <v>848347.55209259747</v>
      </c>
      <c r="Q258" s="223">
        <f t="shared" si="86"/>
        <v>848347.55209259747</v>
      </c>
      <c r="R258" s="223">
        <f t="shared" si="86"/>
        <v>848347.55209259747</v>
      </c>
      <c r="S258" s="223">
        <f t="shared" si="84"/>
        <v>848347.55209259747</v>
      </c>
      <c r="T258" s="222">
        <f t="shared" si="83"/>
        <v>652575.04007122887</v>
      </c>
      <c r="U258" s="239">
        <f t="shared" si="81"/>
        <v>38726226.712819204</v>
      </c>
      <c r="V258" s="239">
        <f>S36-S24+T24</f>
        <v>848347.55209259747</v>
      </c>
      <c r="W258" s="239">
        <f t="shared" si="87"/>
        <v>38726226.712819204</v>
      </c>
      <c r="X258" s="238">
        <f>AVERAGE(W253:W261)/1000</f>
        <v>38628.340456808524</v>
      </c>
      <c r="Y258" s="236">
        <f>$X258*VLOOKUP($A258,$W$28:$AC$33,5,FALSE)</f>
        <v>14553.80625300959</v>
      </c>
      <c r="Z258" s="236">
        <f>$X258*VLOOKUP($A258,$W$28:$AC$33,6,FALSE)</f>
        <v>18427.410128291773</v>
      </c>
      <c r="AA258" s="236">
        <f>$X258*VLOOKUP($A258,$W$28:$AC$33,7,FALSE)</f>
        <v>5647.1240755071613</v>
      </c>
      <c r="AB258" s="236">
        <f t="shared" si="89"/>
        <v>32981.216381301361</v>
      </c>
      <c r="AC258" s="238">
        <f t="shared" si="90"/>
        <v>6977.6366353845988</v>
      </c>
      <c r="AD258" s="238">
        <f t="shared" si="91"/>
        <v>1114.5792982556377</v>
      </c>
      <c r="AE258" s="238"/>
      <c r="AF258" s="238"/>
    </row>
    <row r="259" spans="1:32" x14ac:dyDescent="0.25">
      <c r="A259" s="244">
        <f t="shared" si="85"/>
        <v>2025</v>
      </c>
      <c r="B259" s="243" t="s">
        <v>307</v>
      </c>
      <c r="C259" s="223">
        <f t="shared" si="86"/>
        <v>0</v>
      </c>
      <c r="D259" s="242">
        <f t="shared" si="86"/>
        <v>0</v>
      </c>
      <c r="E259" s="223">
        <f t="shared" si="86"/>
        <v>0</v>
      </c>
      <c r="F259" s="223">
        <f t="shared" si="86"/>
        <v>1910481.5624263349</v>
      </c>
      <c r="G259" s="223">
        <f t="shared" si="86"/>
        <v>2571298.1037781877</v>
      </c>
      <c r="H259" s="223">
        <f t="shared" si="86"/>
        <v>3254362.3445941675</v>
      </c>
      <c r="I259" s="223">
        <f t="shared" si="86"/>
        <v>3515808.0770250005</v>
      </c>
      <c r="J259" s="241">
        <f t="shared" si="86"/>
        <v>4863456.5</v>
      </c>
      <c r="K259" s="241">
        <f t="shared" si="86"/>
        <v>4586269.833333333</v>
      </c>
      <c r="L259" s="241">
        <f t="shared" si="86"/>
        <v>4505917.25</v>
      </c>
      <c r="M259" s="223">
        <f t="shared" si="86"/>
        <v>2335898.625053707</v>
      </c>
      <c r="N259" s="223">
        <f t="shared" si="86"/>
        <v>2780512.9374901275</v>
      </c>
      <c r="O259" s="223">
        <f t="shared" si="86"/>
        <v>4356256.2306767292</v>
      </c>
      <c r="P259" s="223">
        <f t="shared" si="86"/>
        <v>848347.55209259747</v>
      </c>
      <c r="Q259" s="223">
        <f t="shared" si="86"/>
        <v>848347.55209259747</v>
      </c>
      <c r="R259" s="223">
        <f t="shared" si="86"/>
        <v>848347.55209259747</v>
      </c>
      <c r="S259" s="223">
        <f t="shared" si="84"/>
        <v>848347.55209259747</v>
      </c>
      <c r="T259" s="222">
        <f t="shared" si="83"/>
        <v>717832.5440783517</v>
      </c>
      <c r="U259" s="239">
        <f t="shared" si="81"/>
        <v>38791484.216826327</v>
      </c>
      <c r="V259" s="239">
        <f>S37-S25+T25</f>
        <v>848347.55209259747</v>
      </c>
      <c r="W259" s="239">
        <f t="shared" si="87"/>
        <v>38791484.21682632</v>
      </c>
      <c r="X259" s="238">
        <f>AVERAGE(W254:W261)/1000</f>
        <v>38660.969208812079</v>
      </c>
      <c r="Y259" s="236">
        <f>$X259*VLOOKUP($A259,$W$28:$AC$33,5,FALSE)</f>
        <v>14566.099624387225</v>
      </c>
      <c r="Z259" s="236">
        <f>$X259*VLOOKUP($A259,$W$28:$AC$33,6,FALSE)</f>
        <v>18442.97547197554</v>
      </c>
      <c r="AA259" s="236">
        <f>$X259*VLOOKUP($A259,$W$28:$AC$33,7,FALSE)</f>
        <v>5651.894112449314</v>
      </c>
      <c r="AB259" s="236">
        <f t="shared" si="89"/>
        <v>33009.075096362765</v>
      </c>
      <c r="AC259" s="238">
        <f t="shared" si="90"/>
        <v>7005.4953504460027</v>
      </c>
      <c r="AD259" s="238">
        <f t="shared" si="91"/>
        <v>1119.3493351977904</v>
      </c>
      <c r="AE259" s="238"/>
      <c r="AF259" s="238"/>
    </row>
    <row r="260" spans="1:32" x14ac:dyDescent="0.25">
      <c r="A260" s="235">
        <f t="shared" si="85"/>
        <v>2025</v>
      </c>
      <c r="B260" s="234" t="s">
        <v>306</v>
      </c>
      <c r="C260" s="178">
        <f t="shared" si="86"/>
        <v>0</v>
      </c>
      <c r="D260" s="177">
        <f t="shared" si="86"/>
        <v>0</v>
      </c>
      <c r="E260" s="178">
        <f t="shared" si="86"/>
        <v>0</v>
      </c>
      <c r="F260" s="178">
        <f t="shared" si="86"/>
        <v>1910481.5624263349</v>
      </c>
      <c r="G260" s="178">
        <f t="shared" si="86"/>
        <v>2571298.1037781877</v>
      </c>
      <c r="H260" s="178">
        <f t="shared" si="86"/>
        <v>3254362.3445941675</v>
      </c>
      <c r="I260" s="178">
        <f t="shared" si="86"/>
        <v>3515808.0770250005</v>
      </c>
      <c r="J260" s="233">
        <f t="shared" si="86"/>
        <v>4863456.5</v>
      </c>
      <c r="K260" s="233">
        <f t="shared" si="86"/>
        <v>4586269.833333333</v>
      </c>
      <c r="L260" s="233">
        <f t="shared" si="86"/>
        <v>4505917.25</v>
      </c>
      <c r="M260" s="178">
        <f t="shared" si="86"/>
        <v>2335898.625053707</v>
      </c>
      <c r="N260" s="178">
        <f t="shared" si="86"/>
        <v>2780512.9374901275</v>
      </c>
      <c r="O260" s="178">
        <f t="shared" si="86"/>
        <v>4356256.2306767292</v>
      </c>
      <c r="P260" s="178">
        <f t="shared" si="86"/>
        <v>848347.55209259747</v>
      </c>
      <c r="Q260" s="178">
        <f t="shared" si="86"/>
        <v>848347.55209259747</v>
      </c>
      <c r="R260" s="178">
        <f t="shared" si="86"/>
        <v>848347.55209259747</v>
      </c>
      <c r="S260" s="178">
        <f t="shared" si="84"/>
        <v>848347.55209259747</v>
      </c>
      <c r="T260" s="220">
        <f t="shared" si="83"/>
        <v>783090.04808547464</v>
      </c>
      <c r="U260" s="231">
        <f t="shared" si="81"/>
        <v>38856741.720833451</v>
      </c>
      <c r="V260" s="231">
        <f>S38-S26+T26</f>
        <v>848347.55209259747</v>
      </c>
      <c r="W260" s="231">
        <f t="shared" si="87"/>
        <v>38856741.720833451</v>
      </c>
      <c r="X260" s="232">
        <f>AVERAGE(W255:W261)/1000</f>
        <v>38693.597960815649</v>
      </c>
      <c r="Y260" s="230">
        <f>$X260*VLOOKUP($A260,$W$28:$AC$33,5,FALSE)</f>
        <v>14578.392995764865</v>
      </c>
      <c r="Z260" s="230">
        <f>$X260*VLOOKUP($A260,$W$28:$AC$33,6,FALSE)</f>
        <v>18458.540815659315</v>
      </c>
      <c r="AA260" s="230">
        <f>$X260*VLOOKUP($A260,$W$28:$AC$33,7,FALSE)</f>
        <v>5656.6641493914685</v>
      </c>
      <c r="AB260" s="230">
        <f t="shared" si="89"/>
        <v>33036.933811424184</v>
      </c>
      <c r="AC260" s="232">
        <f t="shared" si="90"/>
        <v>7033.3540655074212</v>
      </c>
      <c r="AD260" s="232">
        <f t="shared" si="91"/>
        <v>1124.119372139945</v>
      </c>
      <c r="AE260" s="232">
        <f>SUM(AC249:AC260)</f>
        <v>82074.046078461397</v>
      </c>
      <c r="AF260" s="232">
        <f>SUM(AD249:AD260)</f>
        <v>13091.134381009506</v>
      </c>
    </row>
    <row r="261" spans="1:32" x14ac:dyDescent="0.25">
      <c r="D261" s="229"/>
      <c r="E261" s="229"/>
      <c r="F261" s="229"/>
      <c r="G261" s="229"/>
      <c r="H261" s="229"/>
      <c r="I261" s="229"/>
      <c r="J261" s="229"/>
      <c r="K261" s="229"/>
      <c r="L261" s="229"/>
      <c r="M261" s="229"/>
      <c r="N261" s="229"/>
      <c r="O261" s="229"/>
      <c r="P261" s="229"/>
      <c r="Q261" s="229"/>
      <c r="R261" s="229"/>
      <c r="S261" s="229"/>
      <c r="T261" s="229"/>
    </row>
    <row r="263" spans="1:32" x14ac:dyDescent="0.25">
      <c r="A263" s="1" t="s">
        <v>305</v>
      </c>
      <c r="C263" s="228">
        <f>+C1</f>
        <v>2008</v>
      </c>
      <c r="D263" s="228">
        <f>+D1</f>
        <v>2009</v>
      </c>
      <c r="E263" s="228">
        <f>+E1</f>
        <v>2010</v>
      </c>
      <c r="F263" s="228">
        <f>+F1</f>
        <v>2011</v>
      </c>
      <c r="G263" s="228">
        <f>+G1</f>
        <v>2012</v>
      </c>
      <c r="H263" s="228">
        <f>+H1</f>
        <v>2013</v>
      </c>
      <c r="I263" s="228">
        <f>+I1</f>
        <v>2014</v>
      </c>
      <c r="J263" s="228">
        <f>+J1</f>
        <v>2015</v>
      </c>
      <c r="K263" s="228">
        <f>+K1</f>
        <v>2016</v>
      </c>
      <c r="L263" s="228">
        <f>+L1</f>
        <v>2017</v>
      </c>
      <c r="M263" s="228">
        <f>+M1</f>
        <v>2018</v>
      </c>
      <c r="N263" s="228">
        <f>+N1</f>
        <v>2019</v>
      </c>
      <c r="O263" s="228">
        <f>+O1</f>
        <v>2020</v>
      </c>
      <c r="P263" s="227">
        <f>+P1</f>
        <v>2021</v>
      </c>
      <c r="Q263" s="226">
        <f>+Q1</f>
        <v>2022</v>
      </c>
      <c r="R263" s="226">
        <f>+R1</f>
        <v>2023</v>
      </c>
      <c r="S263" s="226">
        <f>+S1</f>
        <v>2024</v>
      </c>
      <c r="T263" s="225">
        <f>+T1</f>
        <v>2025</v>
      </c>
      <c r="U263" s="224" t="s">
        <v>43</v>
      </c>
    </row>
    <row r="264" spans="1:32" x14ac:dyDescent="0.25">
      <c r="A264" t="s">
        <v>320</v>
      </c>
      <c r="C264" s="173"/>
      <c r="D264" s="173"/>
      <c r="E264" s="173"/>
      <c r="F264" s="173"/>
      <c r="G264" s="173"/>
      <c r="H264" s="173"/>
      <c r="I264" s="173"/>
      <c r="J264" s="173"/>
      <c r="K264" s="173"/>
      <c r="L264" s="173"/>
      <c r="M264" s="173"/>
      <c r="N264" s="173"/>
      <c r="O264" s="173"/>
      <c r="P264" s="221">
        <f>+$AE212</f>
        <v>45971.037754964636</v>
      </c>
      <c r="Q264" s="178">
        <f>+$AE224</f>
        <v>55369.486112154802</v>
      </c>
      <c r="R264" s="178">
        <f>+$AE236</f>
        <v>64289.907868876631</v>
      </c>
      <c r="S264" s="178">
        <f>+$AE248</f>
        <v>73414.623938134362</v>
      </c>
      <c r="T264" s="220">
        <f>+$AE260</f>
        <v>82074.046078461397</v>
      </c>
    </row>
    <row r="265" spans="1:32" x14ac:dyDescent="0.25">
      <c r="A265" t="s">
        <v>320</v>
      </c>
      <c r="P265" s="285">
        <f>+$AF212</f>
        <v>8485.8338348767647</v>
      </c>
      <c r="Q265" s="286">
        <f>+$AF224</f>
        <v>10054.586896069857</v>
      </c>
      <c r="R265" s="286">
        <f>+$AF236</f>
        <v>11314.335764459194</v>
      </c>
      <c r="S265" s="286">
        <f>+$AF248</f>
        <v>12369.790320312613</v>
      </c>
      <c r="T265" s="287">
        <f>+$AF260</f>
        <v>13091.134381009506</v>
      </c>
    </row>
  </sheetData>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63"/>
  <sheetViews>
    <sheetView workbookViewId="0">
      <pane xSplit="2" ySplit="1" topLeftCell="J239" activePane="bottomRight" state="frozen"/>
      <selection pane="topRight" activeCell="C1" sqref="C1"/>
      <selection pane="bottomLeft" activeCell="A2" sqref="A2"/>
      <selection pane="bottomRight" activeCell="Q272" sqref="Q272"/>
    </sheetView>
  </sheetViews>
  <sheetFormatPr defaultRowHeight="15" x14ac:dyDescent="0.25"/>
  <cols>
    <col min="1" max="1" width="20.7109375" bestFit="1" customWidth="1"/>
    <col min="2" max="2" width="9" customWidth="1"/>
    <col min="3" max="4" width="12" customWidth="1"/>
    <col min="5" max="17" width="12" style="219" customWidth="1"/>
    <col min="18" max="21" width="12.5703125" style="219" bestFit="1" customWidth="1"/>
    <col min="22" max="22" width="12.140625" style="219" bestFit="1" customWidth="1"/>
    <col min="23" max="23" width="15.7109375" style="219" bestFit="1" customWidth="1"/>
    <col min="24" max="24" width="12.42578125" style="219" bestFit="1" customWidth="1"/>
    <col min="25" max="25" width="12.28515625" style="219" bestFit="1" customWidth="1"/>
  </cols>
  <sheetData>
    <row r="1" spans="1:25" x14ac:dyDescent="0.25">
      <c r="A1" s="1" t="str">
        <f>+'[1]New CDM By Rate Class'!A59</f>
        <v>&gt;1500 KW &lt; 5,000</v>
      </c>
      <c r="B1" t="s">
        <v>338</v>
      </c>
      <c r="C1" s="1">
        <v>2008</v>
      </c>
      <c r="D1" s="1">
        <f>C1+1</f>
        <v>2009</v>
      </c>
      <c r="E1" s="1">
        <f t="shared" ref="E1:T1" si="0">D1+1</f>
        <v>2010</v>
      </c>
      <c r="F1" s="1">
        <f t="shared" si="0"/>
        <v>2011</v>
      </c>
      <c r="G1" s="1">
        <f t="shared" si="0"/>
        <v>2012</v>
      </c>
      <c r="H1" s="1">
        <f t="shared" si="0"/>
        <v>2013</v>
      </c>
      <c r="I1" s="1">
        <f t="shared" si="0"/>
        <v>2014</v>
      </c>
      <c r="J1" s="1">
        <f t="shared" si="0"/>
        <v>2015</v>
      </c>
      <c r="K1" s="1">
        <f t="shared" si="0"/>
        <v>2016</v>
      </c>
      <c r="L1" s="1">
        <f t="shared" si="0"/>
        <v>2017</v>
      </c>
      <c r="M1" s="1">
        <f t="shared" si="0"/>
        <v>2018</v>
      </c>
      <c r="N1" s="1">
        <f t="shared" si="0"/>
        <v>2019</v>
      </c>
      <c r="O1" s="1">
        <f t="shared" si="0"/>
        <v>2020</v>
      </c>
      <c r="P1" s="1">
        <f t="shared" si="0"/>
        <v>2021</v>
      </c>
      <c r="Q1" s="1">
        <f t="shared" si="0"/>
        <v>2022</v>
      </c>
      <c r="R1" s="1">
        <f t="shared" si="0"/>
        <v>2023</v>
      </c>
      <c r="S1" s="1">
        <f t="shared" si="0"/>
        <v>2024</v>
      </c>
      <c r="T1" s="1">
        <f t="shared" si="0"/>
        <v>2025</v>
      </c>
    </row>
    <row r="2" spans="1:25" x14ac:dyDescent="0.25">
      <c r="A2" t="s">
        <v>337</v>
      </c>
      <c r="B2" t="s">
        <v>335</v>
      </c>
      <c r="C2" s="282">
        <v>0</v>
      </c>
      <c r="D2" s="282">
        <v>0</v>
      </c>
      <c r="E2" s="282">
        <v>0</v>
      </c>
      <c r="F2" s="282">
        <v>0</v>
      </c>
      <c r="G2" s="282">
        <v>0</v>
      </c>
      <c r="H2" s="282">
        <v>0</v>
      </c>
      <c r="I2" s="282">
        <v>0</v>
      </c>
      <c r="J2" s="282">
        <v>0</v>
      </c>
      <c r="K2" s="282">
        <v>0</v>
      </c>
      <c r="L2" s="282">
        <v>0</v>
      </c>
      <c r="M2" s="282">
        <v>0</v>
      </c>
      <c r="N2" s="282">
        <v>0</v>
      </c>
      <c r="O2" s="281">
        <f>+'[1]New CDM By Rate Class'!B48</f>
        <v>46104441.738977611</v>
      </c>
      <c r="P2" s="281">
        <f>+'[1]New CDM By Rate Class'!C48</f>
        <v>4988614.6284108609</v>
      </c>
      <c r="Q2" s="281">
        <f>+'[1]New CDM By Rate Class'!D48</f>
        <v>4988614.6284108609</v>
      </c>
      <c r="R2" s="281">
        <f>+'[1]New CDM By Rate Class'!E48</f>
        <v>4988614.6284108609</v>
      </c>
      <c r="S2" s="281">
        <f>+'[1]New CDM By Rate Class'!F48</f>
        <v>4988614.6284108609</v>
      </c>
      <c r="T2" s="281">
        <f>+'[1]New CDM By Rate Class'!G48</f>
        <v>4988614.6284108609</v>
      </c>
    </row>
    <row r="3" spans="1:25" x14ac:dyDescent="0.25">
      <c r="A3" t="s">
        <v>336</v>
      </c>
      <c r="B3" t="s">
        <v>335</v>
      </c>
      <c r="C3">
        <f>C2</f>
        <v>0</v>
      </c>
      <c r="D3">
        <f t="shared" ref="D3:T3" si="1">C3+D2</f>
        <v>0</v>
      </c>
      <c r="E3">
        <f t="shared" si="1"/>
        <v>0</v>
      </c>
      <c r="F3">
        <f t="shared" si="1"/>
        <v>0</v>
      </c>
      <c r="G3">
        <f t="shared" si="1"/>
        <v>0</v>
      </c>
      <c r="H3">
        <f t="shared" si="1"/>
        <v>0</v>
      </c>
      <c r="I3">
        <f t="shared" si="1"/>
        <v>0</v>
      </c>
      <c r="J3">
        <f t="shared" si="1"/>
        <v>0</v>
      </c>
      <c r="K3">
        <f t="shared" si="1"/>
        <v>0</v>
      </c>
      <c r="L3">
        <f t="shared" si="1"/>
        <v>0</v>
      </c>
      <c r="M3">
        <f t="shared" si="1"/>
        <v>0</v>
      </c>
      <c r="N3">
        <f t="shared" si="1"/>
        <v>0</v>
      </c>
      <c r="O3" s="85">
        <f t="shared" si="1"/>
        <v>46104441.738977611</v>
      </c>
      <c r="P3" s="85">
        <f t="shared" si="1"/>
        <v>51093056.367388472</v>
      </c>
      <c r="Q3" s="85">
        <f t="shared" si="1"/>
        <v>56081670.995799333</v>
      </c>
      <c r="R3" s="85">
        <f t="shared" si="1"/>
        <v>61070285.624210194</v>
      </c>
      <c r="S3" s="85">
        <f t="shared" si="1"/>
        <v>66058900.252621055</v>
      </c>
      <c r="T3" s="85">
        <f t="shared" si="1"/>
        <v>71047514.881031916</v>
      </c>
    </row>
    <row r="5" spans="1:25" x14ac:dyDescent="0.25">
      <c r="D5" s="85"/>
      <c r="E5" s="280"/>
      <c r="I5"/>
      <c r="J5"/>
      <c r="K5" s="85"/>
      <c r="L5" s="277"/>
      <c r="M5" s="85"/>
      <c r="N5" s="173"/>
      <c r="O5" s="173"/>
    </row>
    <row r="6" spans="1:25" x14ac:dyDescent="0.25">
      <c r="C6" s="228">
        <f>+C1</f>
        <v>2008</v>
      </c>
      <c r="D6" s="228">
        <f t="shared" ref="D6:T6" si="2">+D1</f>
        <v>2009</v>
      </c>
      <c r="E6" s="228">
        <f t="shared" si="2"/>
        <v>2010</v>
      </c>
      <c r="F6" s="228">
        <f t="shared" si="2"/>
        <v>2011</v>
      </c>
      <c r="G6" s="228">
        <f t="shared" si="2"/>
        <v>2012</v>
      </c>
      <c r="H6" s="228">
        <f t="shared" si="2"/>
        <v>2013</v>
      </c>
      <c r="I6" s="228">
        <f t="shared" si="2"/>
        <v>2014</v>
      </c>
      <c r="J6" s="228">
        <f t="shared" si="2"/>
        <v>2015</v>
      </c>
      <c r="K6" s="228">
        <f t="shared" si="2"/>
        <v>2016</v>
      </c>
      <c r="L6" s="228">
        <f t="shared" si="2"/>
        <v>2017</v>
      </c>
      <c r="M6" s="228">
        <f t="shared" si="2"/>
        <v>2018</v>
      </c>
      <c r="N6" s="228">
        <f t="shared" si="2"/>
        <v>2019</v>
      </c>
      <c r="O6" s="228">
        <f t="shared" si="2"/>
        <v>2020</v>
      </c>
      <c r="P6" s="228">
        <f t="shared" si="2"/>
        <v>2021</v>
      </c>
      <c r="Q6" s="228">
        <f t="shared" si="2"/>
        <v>2022</v>
      </c>
      <c r="R6" s="228">
        <f t="shared" si="2"/>
        <v>2023</v>
      </c>
      <c r="S6" s="228">
        <f t="shared" si="2"/>
        <v>2024</v>
      </c>
      <c r="T6" s="228">
        <f t="shared" si="2"/>
        <v>2025</v>
      </c>
    </row>
    <row r="7" spans="1:25" x14ac:dyDescent="0.25">
      <c r="B7" s="219" t="s">
        <v>334</v>
      </c>
      <c r="C7" s="85">
        <f t="shared" ref="C7:T7" si="3">HLOOKUP(C$6,$C$1:$T$2,2,FALSE)</f>
        <v>0</v>
      </c>
      <c r="D7" s="85">
        <f t="shared" si="3"/>
        <v>0</v>
      </c>
      <c r="E7" s="85">
        <f t="shared" si="3"/>
        <v>0</v>
      </c>
      <c r="F7" s="85">
        <f t="shared" si="3"/>
        <v>0</v>
      </c>
      <c r="G7" s="85">
        <f t="shared" si="3"/>
        <v>0</v>
      </c>
      <c r="H7" s="85">
        <f t="shared" si="3"/>
        <v>0</v>
      </c>
      <c r="I7" s="85">
        <f t="shared" si="3"/>
        <v>0</v>
      </c>
      <c r="J7" s="85">
        <f t="shared" si="3"/>
        <v>0</v>
      </c>
      <c r="K7" s="85">
        <f t="shared" si="3"/>
        <v>0</v>
      </c>
      <c r="L7" s="85">
        <f t="shared" si="3"/>
        <v>0</v>
      </c>
      <c r="M7" s="85">
        <f t="shared" si="3"/>
        <v>0</v>
      </c>
      <c r="N7" s="85">
        <f t="shared" si="3"/>
        <v>0</v>
      </c>
      <c r="O7" s="85">
        <f t="shared" si="3"/>
        <v>46104441.738977611</v>
      </c>
      <c r="P7" s="85">
        <f t="shared" si="3"/>
        <v>4988614.6284108609</v>
      </c>
      <c r="Q7" s="85">
        <f t="shared" si="3"/>
        <v>4988614.6284108609</v>
      </c>
      <c r="R7" s="85">
        <f t="shared" si="3"/>
        <v>4988614.6284108609</v>
      </c>
      <c r="S7" s="85">
        <f t="shared" si="3"/>
        <v>4988614.6284108609</v>
      </c>
      <c r="T7" s="85">
        <f t="shared" si="3"/>
        <v>4988614.6284108609</v>
      </c>
    </row>
    <row r="8" spans="1:25" x14ac:dyDescent="0.25">
      <c r="B8" t="s">
        <v>333</v>
      </c>
      <c r="C8" s="85">
        <f t="shared" ref="C8:G8" si="4">C7/2</f>
        <v>0</v>
      </c>
      <c r="D8" s="85">
        <f t="shared" si="4"/>
        <v>0</v>
      </c>
      <c r="E8" s="85">
        <f t="shared" si="4"/>
        <v>0</v>
      </c>
      <c r="F8" s="85">
        <f t="shared" si="4"/>
        <v>0</v>
      </c>
      <c r="G8" s="85">
        <f t="shared" si="4"/>
        <v>0</v>
      </c>
      <c r="H8" s="85">
        <f>H7/2</f>
        <v>0</v>
      </c>
      <c r="I8" s="85">
        <f>I7/2</f>
        <v>0</v>
      </c>
      <c r="J8" s="85">
        <f t="shared" ref="J8:T8" si="5">J7/2</f>
        <v>0</v>
      </c>
      <c r="K8" s="85">
        <f t="shared" si="5"/>
        <v>0</v>
      </c>
      <c r="L8" s="85">
        <f t="shared" si="5"/>
        <v>0</v>
      </c>
      <c r="M8" s="85">
        <f t="shared" si="5"/>
        <v>0</v>
      </c>
      <c r="N8" s="85">
        <f t="shared" si="5"/>
        <v>0</v>
      </c>
      <c r="O8" s="85">
        <f t="shared" si="5"/>
        <v>23052220.869488806</v>
      </c>
      <c r="P8" s="85">
        <f t="shared" si="5"/>
        <v>2494307.3142054304</v>
      </c>
      <c r="Q8" s="85">
        <f t="shared" si="5"/>
        <v>2494307.3142054304</v>
      </c>
      <c r="R8" s="85">
        <f t="shared" si="5"/>
        <v>2494307.3142054304</v>
      </c>
      <c r="S8" s="85">
        <f t="shared" si="5"/>
        <v>2494307.3142054304</v>
      </c>
      <c r="T8" s="85">
        <f t="shared" si="5"/>
        <v>2494307.3142054304</v>
      </c>
    </row>
    <row r="9" spans="1:25" x14ac:dyDescent="0.25">
      <c r="B9" s="219" t="s">
        <v>332</v>
      </c>
      <c r="C9" s="173">
        <f t="shared" ref="C9:G9" si="6">C$7/12</f>
        <v>0</v>
      </c>
      <c r="D9" s="173">
        <f t="shared" si="6"/>
        <v>0</v>
      </c>
      <c r="E9" s="173">
        <f t="shared" si="6"/>
        <v>0</v>
      </c>
      <c r="F9" s="173">
        <f t="shared" si="6"/>
        <v>0</v>
      </c>
      <c r="G9" s="173">
        <f t="shared" si="6"/>
        <v>0</v>
      </c>
      <c r="H9" s="173">
        <f>H$7/12</f>
        <v>0</v>
      </c>
      <c r="I9" s="173">
        <f>I$7/12</f>
        <v>0</v>
      </c>
      <c r="J9" s="173">
        <f t="shared" ref="J9:T9" si="7">J$7/12</f>
        <v>0</v>
      </c>
      <c r="K9" s="173">
        <f t="shared" si="7"/>
        <v>0</v>
      </c>
      <c r="L9" s="173">
        <f t="shared" si="7"/>
        <v>0</v>
      </c>
      <c r="M9" s="173">
        <f t="shared" si="7"/>
        <v>0</v>
      </c>
      <c r="N9" s="173">
        <f t="shared" si="7"/>
        <v>0</v>
      </c>
      <c r="O9" s="173">
        <f t="shared" si="7"/>
        <v>3842036.8115814677</v>
      </c>
      <c r="P9" s="173">
        <f t="shared" si="7"/>
        <v>415717.88570090506</v>
      </c>
      <c r="Q9" s="173">
        <f t="shared" si="7"/>
        <v>415717.88570090506</v>
      </c>
      <c r="R9" s="173">
        <f t="shared" si="7"/>
        <v>415717.88570090506</v>
      </c>
      <c r="S9" s="173">
        <f t="shared" si="7"/>
        <v>415717.88570090506</v>
      </c>
      <c r="T9" s="173">
        <f t="shared" si="7"/>
        <v>415717.88570090506</v>
      </c>
    </row>
    <row r="10" spans="1:25" x14ac:dyDescent="0.25">
      <c r="A10" t="s">
        <v>331</v>
      </c>
      <c r="B10" s="279">
        <f>1+2+3+4+5+6+7+8+9+10+11+12</f>
        <v>78</v>
      </c>
      <c r="C10" s="278">
        <f t="shared" ref="C10:G10" si="8">C8/$B$10</f>
        <v>0</v>
      </c>
      <c r="D10" s="278">
        <f t="shared" si="8"/>
        <v>0</v>
      </c>
      <c r="E10" s="278">
        <f t="shared" si="8"/>
        <v>0</v>
      </c>
      <c r="F10" s="278">
        <f t="shared" si="8"/>
        <v>0</v>
      </c>
      <c r="G10" s="278">
        <f t="shared" si="8"/>
        <v>0</v>
      </c>
      <c r="H10" s="278">
        <f>H8/$B$10</f>
        <v>0</v>
      </c>
      <c r="I10" s="278">
        <f>I8/$B$10</f>
        <v>0</v>
      </c>
      <c r="J10" s="278">
        <f t="shared" ref="J10:T10" si="9">J8/$B$10</f>
        <v>0</v>
      </c>
      <c r="K10" s="278">
        <f t="shared" si="9"/>
        <v>0</v>
      </c>
      <c r="L10" s="278">
        <f t="shared" si="9"/>
        <v>0</v>
      </c>
      <c r="M10" s="278">
        <f t="shared" si="9"/>
        <v>0</v>
      </c>
      <c r="N10" s="278">
        <f t="shared" si="9"/>
        <v>0</v>
      </c>
      <c r="O10" s="278">
        <f t="shared" si="9"/>
        <v>295541.29319857445</v>
      </c>
      <c r="P10" s="278">
        <f t="shared" si="9"/>
        <v>31978.298900069622</v>
      </c>
      <c r="Q10" s="278">
        <f t="shared" si="9"/>
        <v>31978.298900069622</v>
      </c>
      <c r="R10" s="278">
        <f t="shared" si="9"/>
        <v>31978.298900069622</v>
      </c>
      <c r="S10" s="278">
        <f t="shared" si="9"/>
        <v>31978.298900069622</v>
      </c>
      <c r="T10" s="278">
        <f t="shared" si="9"/>
        <v>31978.298900069622</v>
      </c>
    </row>
    <row r="11" spans="1:25" x14ac:dyDescent="0.25">
      <c r="B11" s="173"/>
      <c r="I11" s="85"/>
      <c r="J11"/>
      <c r="K11" s="85"/>
      <c r="L11" s="277"/>
      <c r="M11" s="85"/>
      <c r="N11" s="173"/>
      <c r="O11" s="173"/>
      <c r="P11" s="85"/>
      <c r="Q11" s="85"/>
    </row>
    <row r="12" spans="1:25" x14ac:dyDescent="0.25">
      <c r="J12"/>
      <c r="K12" s="85"/>
      <c r="L12" s="277"/>
      <c r="M12" s="85"/>
      <c r="N12" s="173"/>
      <c r="O12" s="173"/>
    </row>
    <row r="13" spans="1:25" x14ac:dyDescent="0.25">
      <c r="J13"/>
      <c r="K13" s="85"/>
      <c r="L13" s="277"/>
      <c r="M13" s="85"/>
      <c r="N13" s="173"/>
      <c r="O13" s="173"/>
      <c r="P13" s="173"/>
      <c r="Q13" s="173"/>
    </row>
    <row r="14" spans="1:25" x14ac:dyDescent="0.25">
      <c r="B14" s="1" t="s">
        <v>330</v>
      </c>
      <c r="G14"/>
      <c r="I14"/>
      <c r="J14"/>
      <c r="K14" s="85"/>
      <c r="L14" s="277"/>
      <c r="M14" s="85"/>
      <c r="N14" s="173"/>
      <c r="O14" s="173"/>
      <c r="R14"/>
      <c r="S14"/>
      <c r="T14"/>
      <c r="U14"/>
      <c r="V14"/>
      <c r="W14"/>
      <c r="X14"/>
      <c r="Y14"/>
    </row>
    <row r="15" spans="1:25" x14ac:dyDescent="0.25">
      <c r="A15" s="256" t="s">
        <v>329</v>
      </c>
      <c r="B15" s="255">
        <v>1</v>
      </c>
      <c r="C15" s="254">
        <f t="shared" ref="C15:R26" si="10">C$10*$B15</f>
        <v>0</v>
      </c>
      <c r="D15" s="254">
        <f t="shared" si="10"/>
        <v>0</v>
      </c>
      <c r="E15" s="254">
        <f t="shared" si="10"/>
        <v>0</v>
      </c>
      <c r="F15" s="254">
        <f t="shared" si="10"/>
        <v>0</v>
      </c>
      <c r="G15" s="254">
        <f t="shared" si="10"/>
        <v>0</v>
      </c>
      <c r="H15" s="254">
        <f t="shared" si="10"/>
        <v>0</v>
      </c>
      <c r="I15" s="254">
        <f t="shared" si="10"/>
        <v>0</v>
      </c>
      <c r="J15" s="254">
        <f t="shared" si="10"/>
        <v>0</v>
      </c>
      <c r="K15" s="254">
        <f t="shared" si="10"/>
        <v>0</v>
      </c>
      <c r="L15" s="254">
        <f t="shared" si="10"/>
        <v>0</v>
      </c>
      <c r="M15" s="254">
        <f t="shared" si="10"/>
        <v>0</v>
      </c>
      <c r="N15" s="254">
        <f t="shared" si="10"/>
        <v>0</v>
      </c>
      <c r="O15" s="254">
        <f t="shared" si="10"/>
        <v>295541.29319857445</v>
      </c>
      <c r="P15" s="254">
        <f t="shared" si="10"/>
        <v>31978.298900069622</v>
      </c>
      <c r="Q15" s="254">
        <f t="shared" si="10"/>
        <v>31978.298900069622</v>
      </c>
      <c r="R15" s="254">
        <f t="shared" si="10"/>
        <v>31978.298900069622</v>
      </c>
      <c r="S15" s="254">
        <f t="shared" ref="S15:T26" si="11">S$10*$B15</f>
        <v>31978.298900069622</v>
      </c>
      <c r="T15" s="276">
        <f t="shared" si="11"/>
        <v>31978.298900069622</v>
      </c>
      <c r="U15"/>
      <c r="V15"/>
      <c r="W15"/>
      <c r="X15"/>
      <c r="Y15"/>
    </row>
    <row r="16" spans="1:25" x14ac:dyDescent="0.25">
      <c r="A16" s="275"/>
      <c r="B16" s="243">
        <v>2</v>
      </c>
      <c r="C16" s="242">
        <f t="shared" si="10"/>
        <v>0</v>
      </c>
      <c r="D16" s="242">
        <f t="shared" si="10"/>
        <v>0</v>
      </c>
      <c r="E16" s="242">
        <f t="shared" si="10"/>
        <v>0</v>
      </c>
      <c r="F16" s="242">
        <f t="shared" si="10"/>
        <v>0</v>
      </c>
      <c r="G16" s="242">
        <f t="shared" si="10"/>
        <v>0</v>
      </c>
      <c r="H16" s="242">
        <f t="shared" si="10"/>
        <v>0</v>
      </c>
      <c r="I16" s="242">
        <f t="shared" si="10"/>
        <v>0</v>
      </c>
      <c r="J16" s="242">
        <f t="shared" si="10"/>
        <v>0</v>
      </c>
      <c r="K16" s="242">
        <f t="shared" si="10"/>
        <v>0</v>
      </c>
      <c r="L16" s="242">
        <f t="shared" si="10"/>
        <v>0</v>
      </c>
      <c r="M16" s="242">
        <f t="shared" si="10"/>
        <v>0</v>
      </c>
      <c r="N16" s="242">
        <f t="shared" si="10"/>
        <v>0</v>
      </c>
      <c r="O16" s="242">
        <f t="shared" si="10"/>
        <v>591082.5863971489</v>
      </c>
      <c r="P16" s="242">
        <f t="shared" si="10"/>
        <v>63956.597800139243</v>
      </c>
      <c r="Q16" s="242">
        <f t="shared" si="10"/>
        <v>63956.597800139243</v>
      </c>
      <c r="R16" s="242">
        <f t="shared" si="10"/>
        <v>63956.597800139243</v>
      </c>
      <c r="S16" s="242">
        <f t="shared" si="11"/>
        <v>63956.597800139243</v>
      </c>
      <c r="T16" s="274">
        <f t="shared" si="11"/>
        <v>63956.597800139243</v>
      </c>
      <c r="U16"/>
      <c r="V16"/>
      <c r="W16"/>
      <c r="X16"/>
      <c r="Y16"/>
    </row>
    <row r="17" spans="1:25" x14ac:dyDescent="0.25">
      <c r="A17" s="275"/>
      <c r="B17" s="243">
        <v>3</v>
      </c>
      <c r="C17" s="242">
        <f t="shared" si="10"/>
        <v>0</v>
      </c>
      <c r="D17" s="242">
        <f t="shared" si="10"/>
        <v>0</v>
      </c>
      <c r="E17" s="242">
        <f t="shared" si="10"/>
        <v>0</v>
      </c>
      <c r="F17" s="242">
        <f t="shared" si="10"/>
        <v>0</v>
      </c>
      <c r="G17" s="242">
        <f t="shared" si="10"/>
        <v>0</v>
      </c>
      <c r="H17" s="242">
        <f t="shared" si="10"/>
        <v>0</v>
      </c>
      <c r="I17" s="242">
        <f t="shared" si="10"/>
        <v>0</v>
      </c>
      <c r="J17" s="242">
        <f t="shared" si="10"/>
        <v>0</v>
      </c>
      <c r="K17" s="242">
        <f t="shared" si="10"/>
        <v>0</v>
      </c>
      <c r="L17" s="242">
        <f t="shared" si="10"/>
        <v>0</v>
      </c>
      <c r="M17" s="242">
        <f t="shared" si="10"/>
        <v>0</v>
      </c>
      <c r="N17" s="242">
        <f t="shared" si="10"/>
        <v>0</v>
      </c>
      <c r="O17" s="242">
        <f t="shared" si="10"/>
        <v>886623.87959572335</v>
      </c>
      <c r="P17" s="242">
        <f t="shared" si="10"/>
        <v>95934.896700208861</v>
      </c>
      <c r="Q17" s="242">
        <f t="shared" si="10"/>
        <v>95934.896700208861</v>
      </c>
      <c r="R17" s="242">
        <f t="shared" si="10"/>
        <v>95934.896700208861</v>
      </c>
      <c r="S17" s="242">
        <f t="shared" si="11"/>
        <v>95934.896700208861</v>
      </c>
      <c r="T17" s="274">
        <f t="shared" si="11"/>
        <v>95934.896700208861</v>
      </c>
      <c r="U17"/>
      <c r="V17"/>
      <c r="W17"/>
      <c r="X17"/>
      <c r="Y17"/>
    </row>
    <row r="18" spans="1:25" x14ac:dyDescent="0.25">
      <c r="A18" s="275"/>
      <c r="B18" s="243">
        <v>4</v>
      </c>
      <c r="C18" s="242">
        <f t="shared" si="10"/>
        <v>0</v>
      </c>
      <c r="D18" s="242">
        <f t="shared" si="10"/>
        <v>0</v>
      </c>
      <c r="E18" s="242">
        <f t="shared" si="10"/>
        <v>0</v>
      </c>
      <c r="F18" s="242">
        <f t="shared" si="10"/>
        <v>0</v>
      </c>
      <c r="G18" s="242">
        <f t="shared" si="10"/>
        <v>0</v>
      </c>
      <c r="H18" s="242">
        <f t="shared" si="10"/>
        <v>0</v>
      </c>
      <c r="I18" s="242">
        <f t="shared" si="10"/>
        <v>0</v>
      </c>
      <c r="J18" s="242">
        <f t="shared" si="10"/>
        <v>0</v>
      </c>
      <c r="K18" s="242">
        <f t="shared" si="10"/>
        <v>0</v>
      </c>
      <c r="L18" s="242">
        <f t="shared" si="10"/>
        <v>0</v>
      </c>
      <c r="M18" s="242">
        <f t="shared" si="10"/>
        <v>0</v>
      </c>
      <c r="N18" s="242">
        <f t="shared" si="10"/>
        <v>0</v>
      </c>
      <c r="O18" s="242">
        <f t="shared" si="10"/>
        <v>1182165.1727942978</v>
      </c>
      <c r="P18" s="242">
        <f t="shared" si="10"/>
        <v>127913.19560027849</v>
      </c>
      <c r="Q18" s="242">
        <f t="shared" si="10"/>
        <v>127913.19560027849</v>
      </c>
      <c r="R18" s="242">
        <f t="shared" si="10"/>
        <v>127913.19560027849</v>
      </c>
      <c r="S18" s="242">
        <f t="shared" si="11"/>
        <v>127913.19560027849</v>
      </c>
      <c r="T18" s="274">
        <f t="shared" si="11"/>
        <v>127913.19560027849</v>
      </c>
      <c r="U18"/>
      <c r="V18"/>
      <c r="W18"/>
      <c r="X18"/>
      <c r="Y18"/>
    </row>
    <row r="19" spans="1:25" x14ac:dyDescent="0.25">
      <c r="A19" s="275"/>
      <c r="B19" s="243">
        <v>5</v>
      </c>
      <c r="C19" s="242">
        <f t="shared" si="10"/>
        <v>0</v>
      </c>
      <c r="D19" s="242">
        <f t="shared" si="10"/>
        <v>0</v>
      </c>
      <c r="E19" s="242">
        <f t="shared" si="10"/>
        <v>0</v>
      </c>
      <c r="F19" s="242">
        <f t="shared" si="10"/>
        <v>0</v>
      </c>
      <c r="G19" s="242">
        <f t="shared" si="10"/>
        <v>0</v>
      </c>
      <c r="H19" s="242">
        <f t="shared" si="10"/>
        <v>0</v>
      </c>
      <c r="I19" s="242">
        <f t="shared" si="10"/>
        <v>0</v>
      </c>
      <c r="J19" s="242">
        <f t="shared" si="10"/>
        <v>0</v>
      </c>
      <c r="K19" s="242">
        <f t="shared" si="10"/>
        <v>0</v>
      </c>
      <c r="L19" s="242">
        <f t="shared" si="10"/>
        <v>0</v>
      </c>
      <c r="M19" s="242">
        <f t="shared" si="10"/>
        <v>0</v>
      </c>
      <c r="N19" s="242">
        <f t="shared" si="10"/>
        <v>0</v>
      </c>
      <c r="O19" s="242">
        <f t="shared" si="10"/>
        <v>1477706.4659928721</v>
      </c>
      <c r="P19" s="242">
        <f t="shared" si="10"/>
        <v>159891.49450034811</v>
      </c>
      <c r="Q19" s="242">
        <f t="shared" si="10"/>
        <v>159891.49450034811</v>
      </c>
      <c r="R19" s="242">
        <f t="shared" si="10"/>
        <v>159891.49450034811</v>
      </c>
      <c r="S19" s="242">
        <f t="shared" si="11"/>
        <v>159891.49450034811</v>
      </c>
      <c r="T19" s="274">
        <f t="shared" si="11"/>
        <v>159891.49450034811</v>
      </c>
      <c r="U19"/>
      <c r="V19"/>
      <c r="W19"/>
      <c r="X19"/>
      <c r="Y19"/>
    </row>
    <row r="20" spans="1:25" x14ac:dyDescent="0.25">
      <c r="A20" s="275"/>
      <c r="B20" s="243">
        <v>6</v>
      </c>
      <c r="C20" s="242">
        <f t="shared" si="10"/>
        <v>0</v>
      </c>
      <c r="D20" s="242">
        <f t="shared" si="10"/>
        <v>0</v>
      </c>
      <c r="E20" s="242">
        <f t="shared" si="10"/>
        <v>0</v>
      </c>
      <c r="F20" s="242">
        <f t="shared" si="10"/>
        <v>0</v>
      </c>
      <c r="G20" s="242">
        <f t="shared" si="10"/>
        <v>0</v>
      </c>
      <c r="H20" s="242">
        <f t="shared" si="10"/>
        <v>0</v>
      </c>
      <c r="I20" s="242">
        <f t="shared" si="10"/>
        <v>0</v>
      </c>
      <c r="J20" s="242">
        <f t="shared" si="10"/>
        <v>0</v>
      </c>
      <c r="K20" s="242">
        <f t="shared" si="10"/>
        <v>0</v>
      </c>
      <c r="L20" s="242">
        <f t="shared" si="10"/>
        <v>0</v>
      </c>
      <c r="M20" s="242">
        <f t="shared" si="10"/>
        <v>0</v>
      </c>
      <c r="N20" s="242">
        <f t="shared" si="10"/>
        <v>0</v>
      </c>
      <c r="O20" s="242">
        <f t="shared" si="10"/>
        <v>1773247.7591914467</v>
      </c>
      <c r="P20" s="242">
        <f t="shared" si="10"/>
        <v>191869.79340041772</v>
      </c>
      <c r="Q20" s="242">
        <f t="shared" si="10"/>
        <v>191869.79340041772</v>
      </c>
      <c r="R20" s="242">
        <f t="shared" si="10"/>
        <v>191869.79340041772</v>
      </c>
      <c r="S20" s="242">
        <f t="shared" si="11"/>
        <v>191869.79340041772</v>
      </c>
      <c r="T20" s="274">
        <f t="shared" si="11"/>
        <v>191869.79340041772</v>
      </c>
      <c r="U20"/>
      <c r="V20"/>
      <c r="W20"/>
      <c r="X20"/>
      <c r="Y20"/>
    </row>
    <row r="21" spans="1:25" x14ac:dyDescent="0.25">
      <c r="A21" s="275"/>
      <c r="B21" s="243">
        <v>7</v>
      </c>
      <c r="C21" s="242">
        <f t="shared" si="10"/>
        <v>0</v>
      </c>
      <c r="D21" s="242">
        <f t="shared" si="10"/>
        <v>0</v>
      </c>
      <c r="E21" s="242">
        <f t="shared" si="10"/>
        <v>0</v>
      </c>
      <c r="F21" s="242">
        <f t="shared" si="10"/>
        <v>0</v>
      </c>
      <c r="G21" s="242">
        <f t="shared" si="10"/>
        <v>0</v>
      </c>
      <c r="H21" s="242">
        <f t="shared" si="10"/>
        <v>0</v>
      </c>
      <c r="I21" s="242">
        <f t="shared" si="10"/>
        <v>0</v>
      </c>
      <c r="J21" s="242">
        <f t="shared" si="10"/>
        <v>0</v>
      </c>
      <c r="K21" s="242">
        <f t="shared" si="10"/>
        <v>0</v>
      </c>
      <c r="L21" s="242">
        <f t="shared" si="10"/>
        <v>0</v>
      </c>
      <c r="M21" s="242">
        <f t="shared" si="10"/>
        <v>0</v>
      </c>
      <c r="N21" s="242">
        <f t="shared" si="10"/>
        <v>0</v>
      </c>
      <c r="O21" s="242">
        <f t="shared" si="10"/>
        <v>2068789.0523900213</v>
      </c>
      <c r="P21" s="242">
        <f t="shared" si="10"/>
        <v>223848.09230048736</v>
      </c>
      <c r="Q21" s="242">
        <f t="shared" si="10"/>
        <v>223848.09230048736</v>
      </c>
      <c r="R21" s="242">
        <f t="shared" si="10"/>
        <v>223848.09230048736</v>
      </c>
      <c r="S21" s="242">
        <f t="shared" si="11"/>
        <v>223848.09230048736</v>
      </c>
      <c r="T21" s="274">
        <f t="shared" si="11"/>
        <v>223848.09230048736</v>
      </c>
      <c r="U21"/>
      <c r="V21"/>
      <c r="W21"/>
      <c r="X21"/>
      <c r="Y21"/>
    </row>
    <row r="22" spans="1:25" x14ac:dyDescent="0.25">
      <c r="A22" s="275"/>
      <c r="B22" s="243">
        <v>8</v>
      </c>
      <c r="C22" s="242">
        <f t="shared" si="10"/>
        <v>0</v>
      </c>
      <c r="D22" s="242">
        <f t="shared" si="10"/>
        <v>0</v>
      </c>
      <c r="E22" s="242">
        <f t="shared" si="10"/>
        <v>0</v>
      </c>
      <c r="F22" s="242">
        <f t="shared" si="10"/>
        <v>0</v>
      </c>
      <c r="G22" s="242">
        <f t="shared" si="10"/>
        <v>0</v>
      </c>
      <c r="H22" s="242">
        <f t="shared" si="10"/>
        <v>0</v>
      </c>
      <c r="I22" s="242">
        <f t="shared" si="10"/>
        <v>0</v>
      </c>
      <c r="J22" s="242">
        <f t="shared" si="10"/>
        <v>0</v>
      </c>
      <c r="K22" s="242">
        <f t="shared" si="10"/>
        <v>0</v>
      </c>
      <c r="L22" s="242">
        <f t="shared" si="10"/>
        <v>0</v>
      </c>
      <c r="M22" s="242">
        <f t="shared" si="10"/>
        <v>0</v>
      </c>
      <c r="N22" s="242">
        <f t="shared" si="10"/>
        <v>0</v>
      </c>
      <c r="O22" s="242">
        <f t="shared" si="10"/>
        <v>2364330.3455885956</v>
      </c>
      <c r="P22" s="242">
        <f t="shared" si="10"/>
        <v>255826.39120055697</v>
      </c>
      <c r="Q22" s="242">
        <f t="shared" si="10"/>
        <v>255826.39120055697</v>
      </c>
      <c r="R22" s="242">
        <f t="shared" si="10"/>
        <v>255826.39120055697</v>
      </c>
      <c r="S22" s="242">
        <f t="shared" si="11"/>
        <v>255826.39120055697</v>
      </c>
      <c r="T22" s="274">
        <f t="shared" si="11"/>
        <v>255826.39120055697</v>
      </c>
      <c r="U22"/>
      <c r="V22"/>
      <c r="W22"/>
      <c r="X22"/>
      <c r="Y22"/>
    </row>
    <row r="23" spans="1:25" x14ac:dyDescent="0.25">
      <c r="A23" s="275"/>
      <c r="B23" s="243">
        <v>9</v>
      </c>
      <c r="C23" s="242">
        <f t="shared" si="10"/>
        <v>0</v>
      </c>
      <c r="D23" s="242">
        <f t="shared" si="10"/>
        <v>0</v>
      </c>
      <c r="E23" s="242">
        <f t="shared" si="10"/>
        <v>0</v>
      </c>
      <c r="F23" s="242">
        <f t="shared" si="10"/>
        <v>0</v>
      </c>
      <c r="G23" s="242">
        <f t="shared" si="10"/>
        <v>0</v>
      </c>
      <c r="H23" s="242">
        <f t="shared" si="10"/>
        <v>0</v>
      </c>
      <c r="I23" s="242">
        <f t="shared" si="10"/>
        <v>0</v>
      </c>
      <c r="J23" s="242">
        <f t="shared" si="10"/>
        <v>0</v>
      </c>
      <c r="K23" s="242">
        <f t="shared" si="10"/>
        <v>0</v>
      </c>
      <c r="L23" s="242">
        <f t="shared" si="10"/>
        <v>0</v>
      </c>
      <c r="M23" s="242">
        <f t="shared" si="10"/>
        <v>0</v>
      </c>
      <c r="N23" s="242">
        <f t="shared" si="10"/>
        <v>0</v>
      </c>
      <c r="O23" s="242">
        <f t="shared" si="10"/>
        <v>2659871.6387871699</v>
      </c>
      <c r="P23" s="242">
        <f t="shared" si="10"/>
        <v>287804.69010062661</v>
      </c>
      <c r="Q23" s="242">
        <f t="shared" si="10"/>
        <v>287804.69010062661</v>
      </c>
      <c r="R23" s="242">
        <f t="shared" si="10"/>
        <v>287804.69010062661</v>
      </c>
      <c r="S23" s="242">
        <f t="shared" si="11"/>
        <v>287804.69010062661</v>
      </c>
      <c r="T23" s="274">
        <f t="shared" si="11"/>
        <v>287804.69010062661</v>
      </c>
      <c r="U23"/>
      <c r="V23"/>
      <c r="W23"/>
      <c r="X23"/>
      <c r="Y23"/>
    </row>
    <row r="24" spans="1:25" x14ac:dyDescent="0.25">
      <c r="A24" s="275"/>
      <c r="B24" s="243">
        <v>10</v>
      </c>
      <c r="C24" s="242">
        <f t="shared" si="10"/>
        <v>0</v>
      </c>
      <c r="D24" s="242">
        <f t="shared" si="10"/>
        <v>0</v>
      </c>
      <c r="E24" s="242">
        <f t="shared" si="10"/>
        <v>0</v>
      </c>
      <c r="F24" s="242">
        <f t="shared" si="10"/>
        <v>0</v>
      </c>
      <c r="G24" s="242">
        <f t="shared" si="10"/>
        <v>0</v>
      </c>
      <c r="H24" s="242">
        <f t="shared" si="10"/>
        <v>0</v>
      </c>
      <c r="I24" s="242">
        <f t="shared" si="10"/>
        <v>0</v>
      </c>
      <c r="J24" s="242">
        <f t="shared" si="10"/>
        <v>0</v>
      </c>
      <c r="K24" s="242">
        <f t="shared" si="10"/>
        <v>0</v>
      </c>
      <c r="L24" s="242">
        <f t="shared" si="10"/>
        <v>0</v>
      </c>
      <c r="M24" s="242">
        <f t="shared" si="10"/>
        <v>0</v>
      </c>
      <c r="N24" s="242">
        <f t="shared" si="10"/>
        <v>0</v>
      </c>
      <c r="O24" s="242">
        <f t="shared" si="10"/>
        <v>2955412.9319857443</v>
      </c>
      <c r="P24" s="242">
        <f t="shared" si="10"/>
        <v>319782.98900069622</v>
      </c>
      <c r="Q24" s="242">
        <f t="shared" si="10"/>
        <v>319782.98900069622</v>
      </c>
      <c r="R24" s="242">
        <f t="shared" si="10"/>
        <v>319782.98900069622</v>
      </c>
      <c r="S24" s="242">
        <f t="shared" si="11"/>
        <v>319782.98900069622</v>
      </c>
      <c r="T24" s="274">
        <f t="shared" si="11"/>
        <v>319782.98900069622</v>
      </c>
      <c r="U24"/>
      <c r="V24"/>
      <c r="W24"/>
      <c r="X24"/>
      <c r="Y24"/>
    </row>
    <row r="25" spans="1:25" x14ac:dyDescent="0.25">
      <c r="A25" s="275"/>
      <c r="B25" s="243">
        <v>11</v>
      </c>
      <c r="C25" s="242">
        <f t="shared" si="10"/>
        <v>0</v>
      </c>
      <c r="D25" s="242">
        <f t="shared" si="10"/>
        <v>0</v>
      </c>
      <c r="E25" s="242">
        <f t="shared" si="10"/>
        <v>0</v>
      </c>
      <c r="F25" s="242">
        <f t="shared" si="10"/>
        <v>0</v>
      </c>
      <c r="G25" s="242">
        <f t="shared" si="10"/>
        <v>0</v>
      </c>
      <c r="H25" s="242">
        <f t="shared" si="10"/>
        <v>0</v>
      </c>
      <c r="I25" s="242">
        <f t="shared" si="10"/>
        <v>0</v>
      </c>
      <c r="J25" s="242">
        <f t="shared" si="10"/>
        <v>0</v>
      </c>
      <c r="K25" s="242">
        <f t="shared" si="10"/>
        <v>0</v>
      </c>
      <c r="L25" s="242">
        <f t="shared" si="10"/>
        <v>0</v>
      </c>
      <c r="M25" s="242">
        <f t="shared" si="10"/>
        <v>0</v>
      </c>
      <c r="N25" s="242">
        <f t="shared" si="10"/>
        <v>0</v>
      </c>
      <c r="O25" s="242">
        <f t="shared" si="10"/>
        <v>3250954.2251843191</v>
      </c>
      <c r="P25" s="242">
        <f t="shared" si="10"/>
        <v>351761.28790076583</v>
      </c>
      <c r="Q25" s="242">
        <f t="shared" si="10"/>
        <v>351761.28790076583</v>
      </c>
      <c r="R25" s="242">
        <f t="shared" si="10"/>
        <v>351761.28790076583</v>
      </c>
      <c r="S25" s="242">
        <f t="shared" si="11"/>
        <v>351761.28790076583</v>
      </c>
      <c r="T25" s="274">
        <f t="shared" si="11"/>
        <v>351761.28790076583</v>
      </c>
      <c r="U25"/>
      <c r="V25"/>
      <c r="W25"/>
      <c r="X25"/>
      <c r="Y25"/>
    </row>
    <row r="26" spans="1:25" x14ac:dyDescent="0.25">
      <c r="A26" s="273"/>
      <c r="B26" s="234">
        <v>12</v>
      </c>
      <c r="C26" s="177">
        <f t="shared" si="10"/>
        <v>0</v>
      </c>
      <c r="D26" s="177">
        <f t="shared" si="10"/>
        <v>0</v>
      </c>
      <c r="E26" s="177">
        <f t="shared" si="10"/>
        <v>0</v>
      </c>
      <c r="F26" s="177">
        <f t="shared" si="10"/>
        <v>0</v>
      </c>
      <c r="G26" s="177">
        <f t="shared" si="10"/>
        <v>0</v>
      </c>
      <c r="H26" s="177">
        <f t="shared" si="10"/>
        <v>0</v>
      </c>
      <c r="I26" s="177">
        <f t="shared" si="10"/>
        <v>0</v>
      </c>
      <c r="J26" s="177">
        <f t="shared" si="10"/>
        <v>0</v>
      </c>
      <c r="K26" s="177">
        <f t="shared" si="10"/>
        <v>0</v>
      </c>
      <c r="L26" s="177">
        <f t="shared" si="10"/>
        <v>0</v>
      </c>
      <c r="M26" s="177">
        <f t="shared" si="10"/>
        <v>0</v>
      </c>
      <c r="N26" s="177">
        <f t="shared" si="10"/>
        <v>0</v>
      </c>
      <c r="O26" s="177">
        <f t="shared" si="10"/>
        <v>3546495.5183828934</v>
      </c>
      <c r="P26" s="177">
        <f t="shared" si="10"/>
        <v>383739.58680083544</v>
      </c>
      <c r="Q26" s="177">
        <f t="shared" si="10"/>
        <v>383739.58680083544</v>
      </c>
      <c r="R26" s="177">
        <f t="shared" si="10"/>
        <v>383739.58680083544</v>
      </c>
      <c r="S26" s="177">
        <f t="shared" si="11"/>
        <v>383739.58680083544</v>
      </c>
      <c r="T26" s="272">
        <f t="shared" si="11"/>
        <v>383739.58680083544</v>
      </c>
      <c r="U26"/>
      <c r="V26"/>
      <c r="W26"/>
      <c r="X26"/>
      <c r="Y26"/>
    </row>
    <row r="27" spans="1:25" x14ac:dyDescent="0.25">
      <c r="A27" s="256" t="s">
        <v>328</v>
      </c>
      <c r="B27" s="255">
        <f t="shared" ref="B27:B38" si="12">B15</f>
        <v>1</v>
      </c>
      <c r="C27" s="254">
        <f t="shared" ref="C27:R38" si="13">+C$9</f>
        <v>0</v>
      </c>
      <c r="D27" s="254">
        <f t="shared" si="13"/>
        <v>0</v>
      </c>
      <c r="E27" s="254">
        <f t="shared" si="13"/>
        <v>0</v>
      </c>
      <c r="F27" s="254">
        <f t="shared" si="13"/>
        <v>0</v>
      </c>
      <c r="G27" s="254">
        <f t="shared" si="13"/>
        <v>0</v>
      </c>
      <c r="H27" s="254">
        <f t="shared" si="13"/>
        <v>0</v>
      </c>
      <c r="I27" s="254">
        <f t="shared" si="13"/>
        <v>0</v>
      </c>
      <c r="J27" s="254">
        <f t="shared" si="13"/>
        <v>0</v>
      </c>
      <c r="K27" s="254">
        <f t="shared" si="13"/>
        <v>0</v>
      </c>
      <c r="L27" s="254">
        <f t="shared" si="13"/>
        <v>0</v>
      </c>
      <c r="M27" s="254">
        <f t="shared" si="13"/>
        <v>0</v>
      </c>
      <c r="N27" s="254">
        <f t="shared" si="13"/>
        <v>0</v>
      </c>
      <c r="O27" s="254">
        <f t="shared" si="13"/>
        <v>3842036.8115814677</v>
      </c>
      <c r="P27" s="254">
        <f t="shared" si="13"/>
        <v>415717.88570090506</v>
      </c>
      <c r="Q27" s="254">
        <f t="shared" si="13"/>
        <v>415717.88570090506</v>
      </c>
      <c r="R27" s="254">
        <f t="shared" si="13"/>
        <v>415717.88570090506</v>
      </c>
      <c r="S27" s="254">
        <f t="shared" ref="S27:T38" si="14">+S$9</f>
        <v>415717.88570090506</v>
      </c>
      <c r="T27" s="276">
        <f t="shared" si="14"/>
        <v>415717.88570090506</v>
      </c>
      <c r="U27"/>
      <c r="V27"/>
      <c r="W27"/>
      <c r="X27"/>
      <c r="Y27"/>
    </row>
    <row r="28" spans="1:25" x14ac:dyDescent="0.25">
      <c r="A28" s="275"/>
      <c r="B28" s="243">
        <f t="shared" si="12"/>
        <v>2</v>
      </c>
      <c r="C28" s="242">
        <f t="shared" si="13"/>
        <v>0</v>
      </c>
      <c r="D28" s="242">
        <f t="shared" si="13"/>
        <v>0</v>
      </c>
      <c r="E28" s="242">
        <f t="shared" si="13"/>
        <v>0</v>
      </c>
      <c r="F28" s="242">
        <f t="shared" si="13"/>
        <v>0</v>
      </c>
      <c r="G28" s="242">
        <f t="shared" si="13"/>
        <v>0</v>
      </c>
      <c r="H28" s="242">
        <f t="shared" si="13"/>
        <v>0</v>
      </c>
      <c r="I28" s="242">
        <f t="shared" si="13"/>
        <v>0</v>
      </c>
      <c r="J28" s="242">
        <f t="shared" si="13"/>
        <v>0</v>
      </c>
      <c r="K28" s="242">
        <f t="shared" si="13"/>
        <v>0</v>
      </c>
      <c r="L28" s="242">
        <f t="shared" si="13"/>
        <v>0</v>
      </c>
      <c r="M28" s="242">
        <f t="shared" si="13"/>
        <v>0</v>
      </c>
      <c r="N28" s="242">
        <f t="shared" si="13"/>
        <v>0</v>
      </c>
      <c r="O28" s="242">
        <f t="shared" si="13"/>
        <v>3842036.8115814677</v>
      </c>
      <c r="P28" s="242">
        <f t="shared" si="13"/>
        <v>415717.88570090506</v>
      </c>
      <c r="Q28" s="242">
        <f t="shared" si="13"/>
        <v>415717.88570090506</v>
      </c>
      <c r="R28" s="242">
        <f t="shared" si="13"/>
        <v>415717.88570090506</v>
      </c>
      <c r="S28" s="242">
        <f t="shared" si="14"/>
        <v>415717.88570090506</v>
      </c>
      <c r="T28" s="274">
        <f t="shared" si="14"/>
        <v>415717.88570090506</v>
      </c>
      <c r="U28"/>
      <c r="V28"/>
      <c r="W28"/>
      <c r="X28"/>
      <c r="Y28"/>
    </row>
    <row r="29" spans="1:25" x14ac:dyDescent="0.25">
      <c r="A29" s="275"/>
      <c r="B29" s="243">
        <f t="shared" si="12"/>
        <v>3</v>
      </c>
      <c r="C29" s="242">
        <f t="shared" si="13"/>
        <v>0</v>
      </c>
      <c r="D29" s="242">
        <f t="shared" si="13"/>
        <v>0</v>
      </c>
      <c r="E29" s="242">
        <f t="shared" si="13"/>
        <v>0</v>
      </c>
      <c r="F29" s="242">
        <f t="shared" si="13"/>
        <v>0</v>
      </c>
      <c r="G29" s="242">
        <f t="shared" si="13"/>
        <v>0</v>
      </c>
      <c r="H29" s="242">
        <f t="shared" si="13"/>
        <v>0</v>
      </c>
      <c r="I29" s="242">
        <f t="shared" si="13"/>
        <v>0</v>
      </c>
      <c r="J29" s="242">
        <f t="shared" si="13"/>
        <v>0</v>
      </c>
      <c r="K29" s="242">
        <f t="shared" si="13"/>
        <v>0</v>
      </c>
      <c r="L29" s="242">
        <f t="shared" si="13"/>
        <v>0</v>
      </c>
      <c r="M29" s="242">
        <f t="shared" si="13"/>
        <v>0</v>
      </c>
      <c r="N29" s="242">
        <f t="shared" si="13"/>
        <v>0</v>
      </c>
      <c r="O29" s="242">
        <f t="shared" si="13"/>
        <v>3842036.8115814677</v>
      </c>
      <c r="P29" s="242">
        <f t="shared" si="13"/>
        <v>415717.88570090506</v>
      </c>
      <c r="Q29" s="242">
        <f t="shared" si="13"/>
        <v>415717.88570090506</v>
      </c>
      <c r="R29" s="242">
        <f t="shared" si="13"/>
        <v>415717.88570090506</v>
      </c>
      <c r="S29" s="242">
        <f t="shared" si="14"/>
        <v>415717.88570090506</v>
      </c>
      <c r="T29" s="274">
        <f t="shared" si="14"/>
        <v>415717.88570090506</v>
      </c>
      <c r="U29"/>
      <c r="V29"/>
      <c r="W29"/>
      <c r="X29"/>
      <c r="Y29"/>
    </row>
    <row r="30" spans="1:25" x14ac:dyDescent="0.25">
      <c r="A30" s="275"/>
      <c r="B30" s="243">
        <f t="shared" si="12"/>
        <v>4</v>
      </c>
      <c r="C30" s="242">
        <f t="shared" si="13"/>
        <v>0</v>
      </c>
      <c r="D30" s="242">
        <f t="shared" si="13"/>
        <v>0</v>
      </c>
      <c r="E30" s="242">
        <f t="shared" si="13"/>
        <v>0</v>
      </c>
      <c r="F30" s="242">
        <f t="shared" si="13"/>
        <v>0</v>
      </c>
      <c r="G30" s="242">
        <f t="shared" si="13"/>
        <v>0</v>
      </c>
      <c r="H30" s="242">
        <f t="shared" si="13"/>
        <v>0</v>
      </c>
      <c r="I30" s="242">
        <f t="shared" si="13"/>
        <v>0</v>
      </c>
      <c r="J30" s="242">
        <f t="shared" si="13"/>
        <v>0</v>
      </c>
      <c r="K30" s="242">
        <f t="shared" si="13"/>
        <v>0</v>
      </c>
      <c r="L30" s="242">
        <f t="shared" si="13"/>
        <v>0</v>
      </c>
      <c r="M30" s="242">
        <f t="shared" si="13"/>
        <v>0</v>
      </c>
      <c r="N30" s="242">
        <f t="shared" si="13"/>
        <v>0</v>
      </c>
      <c r="O30" s="242">
        <f t="shared" si="13"/>
        <v>3842036.8115814677</v>
      </c>
      <c r="P30" s="242">
        <f t="shared" si="13"/>
        <v>415717.88570090506</v>
      </c>
      <c r="Q30" s="242">
        <f t="shared" si="13"/>
        <v>415717.88570090506</v>
      </c>
      <c r="R30" s="242">
        <f t="shared" si="13"/>
        <v>415717.88570090506</v>
      </c>
      <c r="S30" s="242">
        <f t="shared" si="14"/>
        <v>415717.88570090506</v>
      </c>
      <c r="T30" s="274">
        <f t="shared" si="14"/>
        <v>415717.88570090506</v>
      </c>
      <c r="U30"/>
      <c r="V30"/>
      <c r="W30"/>
      <c r="X30"/>
      <c r="Y30"/>
    </row>
    <row r="31" spans="1:25" x14ac:dyDescent="0.25">
      <c r="A31" s="275"/>
      <c r="B31" s="243">
        <f t="shared" si="12"/>
        <v>5</v>
      </c>
      <c r="C31" s="242">
        <f t="shared" si="13"/>
        <v>0</v>
      </c>
      <c r="D31" s="242">
        <f t="shared" si="13"/>
        <v>0</v>
      </c>
      <c r="E31" s="242">
        <f t="shared" si="13"/>
        <v>0</v>
      </c>
      <c r="F31" s="242">
        <f t="shared" si="13"/>
        <v>0</v>
      </c>
      <c r="G31" s="242">
        <f t="shared" si="13"/>
        <v>0</v>
      </c>
      <c r="H31" s="242">
        <f t="shared" si="13"/>
        <v>0</v>
      </c>
      <c r="I31" s="242">
        <f t="shared" si="13"/>
        <v>0</v>
      </c>
      <c r="J31" s="242">
        <f t="shared" si="13"/>
        <v>0</v>
      </c>
      <c r="K31" s="242">
        <f t="shared" si="13"/>
        <v>0</v>
      </c>
      <c r="L31" s="242">
        <f t="shared" si="13"/>
        <v>0</v>
      </c>
      <c r="M31" s="242">
        <f t="shared" si="13"/>
        <v>0</v>
      </c>
      <c r="N31" s="242">
        <f t="shared" si="13"/>
        <v>0</v>
      </c>
      <c r="O31" s="242">
        <f t="shared" si="13"/>
        <v>3842036.8115814677</v>
      </c>
      <c r="P31" s="242">
        <f t="shared" si="13"/>
        <v>415717.88570090506</v>
      </c>
      <c r="Q31" s="242">
        <f t="shared" si="13"/>
        <v>415717.88570090506</v>
      </c>
      <c r="R31" s="242">
        <f t="shared" si="13"/>
        <v>415717.88570090506</v>
      </c>
      <c r="S31" s="242">
        <f t="shared" si="14"/>
        <v>415717.88570090506</v>
      </c>
      <c r="T31" s="274">
        <f t="shared" si="14"/>
        <v>415717.88570090506</v>
      </c>
      <c r="U31"/>
      <c r="V31"/>
      <c r="W31"/>
      <c r="X31"/>
      <c r="Y31"/>
    </row>
    <row r="32" spans="1:25" x14ac:dyDescent="0.25">
      <c r="A32" s="275"/>
      <c r="B32" s="243">
        <f t="shared" si="12"/>
        <v>6</v>
      </c>
      <c r="C32" s="242">
        <f t="shared" si="13"/>
        <v>0</v>
      </c>
      <c r="D32" s="242">
        <f t="shared" si="13"/>
        <v>0</v>
      </c>
      <c r="E32" s="242">
        <f t="shared" si="13"/>
        <v>0</v>
      </c>
      <c r="F32" s="242">
        <f t="shared" si="13"/>
        <v>0</v>
      </c>
      <c r="G32" s="242">
        <f t="shared" si="13"/>
        <v>0</v>
      </c>
      <c r="H32" s="242">
        <f t="shared" si="13"/>
        <v>0</v>
      </c>
      <c r="I32" s="242">
        <f t="shared" si="13"/>
        <v>0</v>
      </c>
      <c r="J32" s="242">
        <f t="shared" si="13"/>
        <v>0</v>
      </c>
      <c r="K32" s="242">
        <f t="shared" si="13"/>
        <v>0</v>
      </c>
      <c r="L32" s="242">
        <f t="shared" si="13"/>
        <v>0</v>
      </c>
      <c r="M32" s="242">
        <f t="shared" si="13"/>
        <v>0</v>
      </c>
      <c r="N32" s="242">
        <f t="shared" si="13"/>
        <v>0</v>
      </c>
      <c r="O32" s="242">
        <f t="shared" si="13"/>
        <v>3842036.8115814677</v>
      </c>
      <c r="P32" s="242">
        <f t="shared" si="13"/>
        <v>415717.88570090506</v>
      </c>
      <c r="Q32" s="242">
        <f t="shared" si="13"/>
        <v>415717.88570090506</v>
      </c>
      <c r="R32" s="242">
        <f t="shared" si="13"/>
        <v>415717.88570090506</v>
      </c>
      <c r="S32" s="242">
        <f t="shared" si="14"/>
        <v>415717.88570090506</v>
      </c>
      <c r="T32" s="274">
        <f t="shared" si="14"/>
        <v>415717.88570090506</v>
      </c>
      <c r="U32"/>
      <c r="V32"/>
      <c r="W32"/>
      <c r="X32"/>
      <c r="Y32"/>
    </row>
    <row r="33" spans="1:26" x14ac:dyDescent="0.25">
      <c r="A33" s="275"/>
      <c r="B33" s="243">
        <f t="shared" si="12"/>
        <v>7</v>
      </c>
      <c r="C33" s="242">
        <f t="shared" si="13"/>
        <v>0</v>
      </c>
      <c r="D33" s="242">
        <f t="shared" si="13"/>
        <v>0</v>
      </c>
      <c r="E33" s="242">
        <f t="shared" si="13"/>
        <v>0</v>
      </c>
      <c r="F33" s="242">
        <f t="shared" si="13"/>
        <v>0</v>
      </c>
      <c r="G33" s="242">
        <f t="shared" si="13"/>
        <v>0</v>
      </c>
      <c r="H33" s="242">
        <f t="shared" si="13"/>
        <v>0</v>
      </c>
      <c r="I33" s="242">
        <f t="shared" si="13"/>
        <v>0</v>
      </c>
      <c r="J33" s="242">
        <f t="shared" si="13"/>
        <v>0</v>
      </c>
      <c r="K33" s="242">
        <f t="shared" si="13"/>
        <v>0</v>
      </c>
      <c r="L33" s="242">
        <f t="shared" si="13"/>
        <v>0</v>
      </c>
      <c r="M33" s="242">
        <f t="shared" si="13"/>
        <v>0</v>
      </c>
      <c r="N33" s="242">
        <f t="shared" si="13"/>
        <v>0</v>
      </c>
      <c r="O33" s="242">
        <f t="shared" si="13"/>
        <v>3842036.8115814677</v>
      </c>
      <c r="P33" s="242">
        <f t="shared" si="13"/>
        <v>415717.88570090506</v>
      </c>
      <c r="Q33" s="242">
        <f t="shared" si="13"/>
        <v>415717.88570090506</v>
      </c>
      <c r="R33" s="242">
        <f t="shared" si="13"/>
        <v>415717.88570090506</v>
      </c>
      <c r="S33" s="242">
        <f t="shared" si="14"/>
        <v>415717.88570090506</v>
      </c>
      <c r="T33" s="274">
        <f t="shared" si="14"/>
        <v>415717.88570090506</v>
      </c>
      <c r="U33"/>
      <c r="V33"/>
      <c r="W33"/>
      <c r="X33"/>
      <c r="Y33"/>
    </row>
    <row r="34" spans="1:26" x14ac:dyDescent="0.25">
      <c r="A34" s="275"/>
      <c r="B34" s="243">
        <f t="shared" si="12"/>
        <v>8</v>
      </c>
      <c r="C34" s="242">
        <f t="shared" si="13"/>
        <v>0</v>
      </c>
      <c r="D34" s="242">
        <f t="shared" si="13"/>
        <v>0</v>
      </c>
      <c r="E34" s="242">
        <f t="shared" si="13"/>
        <v>0</v>
      </c>
      <c r="F34" s="242">
        <f t="shared" si="13"/>
        <v>0</v>
      </c>
      <c r="G34" s="242">
        <f t="shared" si="13"/>
        <v>0</v>
      </c>
      <c r="H34" s="242">
        <f t="shared" si="13"/>
        <v>0</v>
      </c>
      <c r="I34" s="242">
        <f t="shared" si="13"/>
        <v>0</v>
      </c>
      <c r="J34" s="242">
        <f t="shared" si="13"/>
        <v>0</v>
      </c>
      <c r="K34" s="242">
        <f t="shared" si="13"/>
        <v>0</v>
      </c>
      <c r="L34" s="242">
        <f t="shared" si="13"/>
        <v>0</v>
      </c>
      <c r="M34" s="242">
        <f t="shared" si="13"/>
        <v>0</v>
      </c>
      <c r="N34" s="242">
        <f t="shared" si="13"/>
        <v>0</v>
      </c>
      <c r="O34" s="242">
        <f t="shared" si="13"/>
        <v>3842036.8115814677</v>
      </c>
      <c r="P34" s="242">
        <f t="shared" si="13"/>
        <v>415717.88570090506</v>
      </c>
      <c r="Q34" s="242">
        <f t="shared" si="13"/>
        <v>415717.88570090506</v>
      </c>
      <c r="R34" s="242">
        <f t="shared" si="13"/>
        <v>415717.88570090506</v>
      </c>
      <c r="S34" s="242">
        <f t="shared" si="14"/>
        <v>415717.88570090506</v>
      </c>
      <c r="T34" s="274">
        <f t="shared" si="14"/>
        <v>415717.88570090506</v>
      </c>
      <c r="U34"/>
      <c r="V34"/>
      <c r="W34"/>
      <c r="X34"/>
      <c r="Y34"/>
    </row>
    <row r="35" spans="1:26" x14ac:dyDescent="0.25">
      <c r="A35" s="275"/>
      <c r="B35" s="243">
        <f t="shared" si="12"/>
        <v>9</v>
      </c>
      <c r="C35" s="242">
        <f t="shared" si="13"/>
        <v>0</v>
      </c>
      <c r="D35" s="242">
        <f t="shared" si="13"/>
        <v>0</v>
      </c>
      <c r="E35" s="242">
        <f t="shared" si="13"/>
        <v>0</v>
      </c>
      <c r="F35" s="242">
        <f t="shared" si="13"/>
        <v>0</v>
      </c>
      <c r="G35" s="242">
        <f t="shared" si="13"/>
        <v>0</v>
      </c>
      <c r="H35" s="242">
        <f t="shared" si="13"/>
        <v>0</v>
      </c>
      <c r="I35" s="242">
        <f t="shared" si="13"/>
        <v>0</v>
      </c>
      <c r="J35" s="242">
        <f t="shared" si="13"/>
        <v>0</v>
      </c>
      <c r="K35" s="242">
        <f t="shared" si="13"/>
        <v>0</v>
      </c>
      <c r="L35" s="242">
        <f t="shared" si="13"/>
        <v>0</v>
      </c>
      <c r="M35" s="242">
        <f t="shared" si="13"/>
        <v>0</v>
      </c>
      <c r="N35" s="242">
        <f t="shared" si="13"/>
        <v>0</v>
      </c>
      <c r="O35" s="242">
        <f t="shared" si="13"/>
        <v>3842036.8115814677</v>
      </c>
      <c r="P35" s="242">
        <f t="shared" si="13"/>
        <v>415717.88570090506</v>
      </c>
      <c r="Q35" s="242">
        <f t="shared" si="13"/>
        <v>415717.88570090506</v>
      </c>
      <c r="R35" s="242">
        <f t="shared" si="13"/>
        <v>415717.88570090506</v>
      </c>
      <c r="S35" s="242">
        <f t="shared" si="14"/>
        <v>415717.88570090506</v>
      </c>
      <c r="T35" s="274">
        <f t="shared" si="14"/>
        <v>415717.88570090506</v>
      </c>
      <c r="U35"/>
      <c r="V35"/>
      <c r="W35"/>
      <c r="X35"/>
      <c r="Y35"/>
    </row>
    <row r="36" spans="1:26" x14ac:dyDescent="0.25">
      <c r="A36" s="275"/>
      <c r="B36" s="243">
        <f t="shared" si="12"/>
        <v>10</v>
      </c>
      <c r="C36" s="242">
        <f t="shared" si="13"/>
        <v>0</v>
      </c>
      <c r="D36" s="242">
        <f t="shared" si="13"/>
        <v>0</v>
      </c>
      <c r="E36" s="242">
        <f t="shared" si="13"/>
        <v>0</v>
      </c>
      <c r="F36" s="242">
        <f t="shared" si="13"/>
        <v>0</v>
      </c>
      <c r="G36" s="242">
        <f t="shared" si="13"/>
        <v>0</v>
      </c>
      <c r="H36" s="242">
        <f t="shared" si="13"/>
        <v>0</v>
      </c>
      <c r="I36" s="242">
        <f t="shared" si="13"/>
        <v>0</v>
      </c>
      <c r="J36" s="242">
        <f t="shared" si="13"/>
        <v>0</v>
      </c>
      <c r="K36" s="242">
        <f t="shared" si="13"/>
        <v>0</v>
      </c>
      <c r="L36" s="242">
        <f t="shared" si="13"/>
        <v>0</v>
      </c>
      <c r="M36" s="242">
        <f t="shared" si="13"/>
        <v>0</v>
      </c>
      <c r="N36" s="242">
        <f t="shared" si="13"/>
        <v>0</v>
      </c>
      <c r="O36" s="242">
        <f t="shared" si="13"/>
        <v>3842036.8115814677</v>
      </c>
      <c r="P36" s="242">
        <f t="shared" si="13"/>
        <v>415717.88570090506</v>
      </c>
      <c r="Q36" s="242">
        <f t="shared" si="13"/>
        <v>415717.88570090506</v>
      </c>
      <c r="R36" s="242">
        <f t="shared" si="13"/>
        <v>415717.88570090506</v>
      </c>
      <c r="S36" s="242">
        <f t="shared" si="14"/>
        <v>415717.88570090506</v>
      </c>
      <c r="T36" s="274">
        <f t="shared" si="14"/>
        <v>415717.88570090506</v>
      </c>
      <c r="U36"/>
      <c r="V36"/>
      <c r="W36"/>
      <c r="X36"/>
      <c r="Y36"/>
    </row>
    <row r="37" spans="1:26" x14ac:dyDescent="0.25">
      <c r="A37" s="275"/>
      <c r="B37" s="243">
        <f t="shared" si="12"/>
        <v>11</v>
      </c>
      <c r="C37" s="242">
        <f t="shared" si="13"/>
        <v>0</v>
      </c>
      <c r="D37" s="242">
        <f t="shared" si="13"/>
        <v>0</v>
      </c>
      <c r="E37" s="242">
        <f t="shared" si="13"/>
        <v>0</v>
      </c>
      <c r="F37" s="242">
        <f t="shared" si="13"/>
        <v>0</v>
      </c>
      <c r="G37" s="242">
        <f t="shared" si="13"/>
        <v>0</v>
      </c>
      <c r="H37" s="242">
        <f t="shared" si="13"/>
        <v>0</v>
      </c>
      <c r="I37" s="242">
        <f t="shared" si="13"/>
        <v>0</v>
      </c>
      <c r="J37" s="242">
        <f t="shared" si="13"/>
        <v>0</v>
      </c>
      <c r="K37" s="242">
        <f t="shared" si="13"/>
        <v>0</v>
      </c>
      <c r="L37" s="242">
        <f t="shared" si="13"/>
        <v>0</v>
      </c>
      <c r="M37" s="242">
        <f t="shared" si="13"/>
        <v>0</v>
      </c>
      <c r="N37" s="242">
        <f t="shared" si="13"/>
        <v>0</v>
      </c>
      <c r="O37" s="242">
        <f t="shared" si="13"/>
        <v>3842036.8115814677</v>
      </c>
      <c r="P37" s="242">
        <f t="shared" si="13"/>
        <v>415717.88570090506</v>
      </c>
      <c r="Q37" s="242">
        <f t="shared" si="13"/>
        <v>415717.88570090506</v>
      </c>
      <c r="R37" s="242">
        <f t="shared" si="13"/>
        <v>415717.88570090506</v>
      </c>
      <c r="S37" s="242">
        <f t="shared" si="14"/>
        <v>415717.88570090506</v>
      </c>
      <c r="T37" s="274">
        <f t="shared" si="14"/>
        <v>415717.88570090506</v>
      </c>
      <c r="U37"/>
      <c r="V37"/>
      <c r="W37"/>
      <c r="X37"/>
      <c r="Y37"/>
    </row>
    <row r="38" spans="1:26" x14ac:dyDescent="0.25">
      <c r="A38" s="273"/>
      <c r="B38" s="234">
        <f t="shared" si="12"/>
        <v>12</v>
      </c>
      <c r="C38" s="177">
        <f t="shared" si="13"/>
        <v>0</v>
      </c>
      <c r="D38" s="177">
        <f t="shared" si="13"/>
        <v>0</v>
      </c>
      <c r="E38" s="177">
        <f t="shared" si="13"/>
        <v>0</v>
      </c>
      <c r="F38" s="177">
        <f t="shared" si="13"/>
        <v>0</v>
      </c>
      <c r="G38" s="177">
        <f t="shared" si="13"/>
        <v>0</v>
      </c>
      <c r="H38" s="177">
        <f t="shared" si="13"/>
        <v>0</v>
      </c>
      <c r="I38" s="177">
        <f t="shared" si="13"/>
        <v>0</v>
      </c>
      <c r="J38" s="177">
        <f t="shared" si="13"/>
        <v>0</v>
      </c>
      <c r="K38" s="177">
        <f t="shared" si="13"/>
        <v>0</v>
      </c>
      <c r="L38" s="177">
        <f t="shared" si="13"/>
        <v>0</v>
      </c>
      <c r="M38" s="177">
        <f t="shared" si="13"/>
        <v>0</v>
      </c>
      <c r="N38" s="177">
        <f t="shared" si="13"/>
        <v>0</v>
      </c>
      <c r="O38" s="177">
        <f t="shared" si="13"/>
        <v>3842036.8115814677</v>
      </c>
      <c r="P38" s="177">
        <f t="shared" si="13"/>
        <v>415717.88570090506</v>
      </c>
      <c r="Q38" s="177">
        <f t="shared" si="13"/>
        <v>415717.88570090506</v>
      </c>
      <c r="R38" s="177">
        <f t="shared" si="13"/>
        <v>415717.88570090506</v>
      </c>
      <c r="S38" s="177">
        <f t="shared" si="14"/>
        <v>415717.88570090506</v>
      </c>
      <c r="T38" s="272">
        <f t="shared" si="14"/>
        <v>415717.88570090506</v>
      </c>
      <c r="U38"/>
      <c r="V38"/>
      <c r="W38"/>
      <c r="X38"/>
      <c r="Y38"/>
    </row>
    <row r="39" spans="1:26" x14ac:dyDescent="0.25">
      <c r="C39" s="219"/>
      <c r="D39" s="219"/>
      <c r="I39" s="85"/>
      <c r="J39" s="85"/>
      <c r="K39" s="85"/>
      <c r="L39" s="85"/>
      <c r="M39" s="85"/>
      <c r="N39" s="85"/>
      <c r="O39" s="85"/>
      <c r="P39" s="85"/>
      <c r="Q39" s="85"/>
      <c r="R39" s="85"/>
      <c r="S39" s="85"/>
      <c r="T39" s="85"/>
      <c r="U39"/>
      <c r="V39"/>
      <c r="W39"/>
      <c r="X39"/>
      <c r="Y39"/>
    </row>
    <row r="40" spans="1:26" x14ac:dyDescent="0.25">
      <c r="A40" s="1" t="s">
        <v>327</v>
      </c>
      <c r="C40" s="173">
        <f t="shared" ref="C40:G40" si="15">SUM(C15:C26)</f>
        <v>0</v>
      </c>
      <c r="D40" s="173">
        <f t="shared" si="15"/>
        <v>0</v>
      </c>
      <c r="E40" s="173">
        <f t="shared" si="15"/>
        <v>0</v>
      </c>
      <c r="F40" s="173">
        <f t="shared" si="15"/>
        <v>0</v>
      </c>
      <c r="G40" s="173">
        <f t="shared" si="15"/>
        <v>0</v>
      </c>
      <c r="H40" s="173">
        <f>SUM(H15:H26)</f>
        <v>0</v>
      </c>
      <c r="I40" s="173">
        <f>SUM(I15:I26)</f>
        <v>0</v>
      </c>
      <c r="J40" s="173">
        <f t="shared" ref="J40:T40" si="16">SUM(J15:J26)</f>
        <v>0</v>
      </c>
      <c r="K40" s="173">
        <f t="shared" si="16"/>
        <v>0</v>
      </c>
      <c r="L40" s="173">
        <f t="shared" si="16"/>
        <v>0</v>
      </c>
      <c r="M40" s="173">
        <f t="shared" si="16"/>
        <v>0</v>
      </c>
      <c r="N40" s="173">
        <f t="shared" si="16"/>
        <v>0</v>
      </c>
      <c r="O40" s="173">
        <f t="shared" si="16"/>
        <v>23052220.869488802</v>
      </c>
      <c r="P40" s="173">
        <f t="shared" si="16"/>
        <v>2494307.3142054304</v>
      </c>
      <c r="Q40" s="173">
        <f t="shared" si="16"/>
        <v>2494307.3142054304</v>
      </c>
      <c r="R40" s="173">
        <f t="shared" si="16"/>
        <v>2494307.3142054304</v>
      </c>
      <c r="S40" s="173">
        <f t="shared" si="16"/>
        <v>2494307.3142054304</v>
      </c>
      <c r="T40" s="173">
        <f t="shared" si="16"/>
        <v>2494307.3142054304</v>
      </c>
      <c r="U40"/>
      <c r="V40"/>
      <c r="W40"/>
      <c r="X40"/>
      <c r="Y40"/>
    </row>
    <row r="41" spans="1:26" x14ac:dyDescent="0.25">
      <c r="A41" s="1" t="s">
        <v>326</v>
      </c>
      <c r="C41" s="173">
        <f t="shared" ref="C41:G41" si="17">SUM(C27:C38)</f>
        <v>0</v>
      </c>
      <c r="D41" s="173">
        <f t="shared" si="17"/>
        <v>0</v>
      </c>
      <c r="E41" s="173">
        <f t="shared" si="17"/>
        <v>0</v>
      </c>
      <c r="F41" s="173">
        <f t="shared" si="17"/>
        <v>0</v>
      </c>
      <c r="G41" s="173">
        <f t="shared" si="17"/>
        <v>0</v>
      </c>
      <c r="H41" s="173">
        <f>SUM(H27:H38)</f>
        <v>0</v>
      </c>
      <c r="I41" s="173">
        <f>SUM(I27:I38)</f>
        <v>0</v>
      </c>
      <c r="J41" s="173">
        <f t="shared" ref="J41:T41" si="18">SUM(J27:J38)</f>
        <v>0</v>
      </c>
      <c r="K41" s="173">
        <f t="shared" si="18"/>
        <v>0</v>
      </c>
      <c r="L41" s="173">
        <f t="shared" si="18"/>
        <v>0</v>
      </c>
      <c r="M41" s="173">
        <f t="shared" si="18"/>
        <v>0</v>
      </c>
      <c r="N41" s="173">
        <f t="shared" si="18"/>
        <v>0</v>
      </c>
      <c r="O41" s="173">
        <f t="shared" si="18"/>
        <v>46104441.738977619</v>
      </c>
      <c r="P41" s="173">
        <f t="shared" si="18"/>
        <v>4988614.6284108609</v>
      </c>
      <c r="Q41" s="173">
        <f t="shared" si="18"/>
        <v>4988614.6284108609</v>
      </c>
      <c r="R41" s="173">
        <f t="shared" si="18"/>
        <v>4988614.6284108609</v>
      </c>
      <c r="S41" s="173">
        <f t="shared" si="18"/>
        <v>4988614.6284108609</v>
      </c>
      <c r="T41" s="173">
        <f t="shared" si="18"/>
        <v>4988614.6284108609</v>
      </c>
      <c r="U41"/>
      <c r="V41"/>
      <c r="W41"/>
      <c r="X41"/>
      <c r="Y41"/>
    </row>
    <row r="42" spans="1:26" x14ac:dyDescent="0.25">
      <c r="A42" s="271" t="s">
        <v>325</v>
      </c>
      <c r="C42" s="180">
        <f>C40-C8</f>
        <v>0</v>
      </c>
      <c r="D42" s="180">
        <f t="shared" ref="D42:T42" si="19">D40-D8</f>
        <v>0</v>
      </c>
      <c r="E42" s="180">
        <f t="shared" si="19"/>
        <v>0</v>
      </c>
      <c r="F42" s="180">
        <f t="shared" si="19"/>
        <v>0</v>
      </c>
      <c r="G42" s="180">
        <f t="shared" si="19"/>
        <v>0</v>
      </c>
      <c r="H42" s="180">
        <f t="shared" si="19"/>
        <v>0</v>
      </c>
      <c r="I42" s="180">
        <f t="shared" si="19"/>
        <v>0</v>
      </c>
      <c r="J42" s="180">
        <f t="shared" si="19"/>
        <v>0</v>
      </c>
      <c r="K42" s="180">
        <f t="shared" si="19"/>
        <v>0</v>
      </c>
      <c r="L42" s="180">
        <f t="shared" si="19"/>
        <v>0</v>
      </c>
      <c r="M42" s="180">
        <f t="shared" si="19"/>
        <v>0</v>
      </c>
      <c r="N42" s="180">
        <f t="shared" si="19"/>
        <v>0</v>
      </c>
      <c r="O42" s="180">
        <f t="shared" si="19"/>
        <v>0</v>
      </c>
      <c r="P42" s="180">
        <f t="shared" si="19"/>
        <v>0</v>
      </c>
      <c r="Q42" s="180">
        <f t="shared" si="19"/>
        <v>0</v>
      </c>
      <c r="R42" s="180">
        <f t="shared" si="19"/>
        <v>0</v>
      </c>
      <c r="S42" s="180">
        <f t="shared" si="19"/>
        <v>0</v>
      </c>
      <c r="T42" s="180">
        <f t="shared" si="19"/>
        <v>0</v>
      </c>
      <c r="U42"/>
      <c r="V42"/>
      <c r="W42"/>
      <c r="X42"/>
      <c r="Y42"/>
    </row>
    <row r="43" spans="1:26" x14ac:dyDescent="0.25">
      <c r="C43" s="173"/>
      <c r="D43" s="173"/>
      <c r="E43" s="173"/>
      <c r="F43" s="173"/>
      <c r="G43" s="173"/>
      <c r="H43" s="173"/>
      <c r="I43" s="173"/>
      <c r="J43" s="173"/>
      <c r="K43" s="173"/>
      <c r="L43" s="173"/>
      <c r="M43" s="173"/>
      <c r="N43" s="173"/>
      <c r="O43" s="173"/>
      <c r="P43" s="173"/>
      <c r="Q43" s="173"/>
      <c r="R43" s="173"/>
      <c r="S43" s="173"/>
      <c r="T43" s="173"/>
      <c r="U43"/>
      <c r="V43"/>
      <c r="W43"/>
      <c r="X43"/>
      <c r="Y43"/>
    </row>
    <row r="44" spans="1:26" x14ac:dyDescent="0.25">
      <c r="C44" s="228">
        <f>+C1</f>
        <v>2008</v>
      </c>
      <c r="D44" s="228">
        <f t="shared" ref="D44:T44" si="20">+D1</f>
        <v>2009</v>
      </c>
      <c r="E44" s="228">
        <f t="shared" si="20"/>
        <v>2010</v>
      </c>
      <c r="F44" s="228">
        <f t="shared" si="20"/>
        <v>2011</v>
      </c>
      <c r="G44" s="228">
        <f t="shared" si="20"/>
        <v>2012</v>
      </c>
      <c r="H44" s="228">
        <f t="shared" si="20"/>
        <v>2013</v>
      </c>
      <c r="I44" s="228">
        <f t="shared" si="20"/>
        <v>2014</v>
      </c>
      <c r="J44" s="228">
        <f t="shared" si="20"/>
        <v>2015</v>
      </c>
      <c r="K44" s="228">
        <f t="shared" si="20"/>
        <v>2016</v>
      </c>
      <c r="L44" s="228">
        <f t="shared" si="20"/>
        <v>2017</v>
      </c>
      <c r="M44" s="228">
        <f t="shared" si="20"/>
        <v>2018</v>
      </c>
      <c r="N44" s="228">
        <f t="shared" si="20"/>
        <v>2019</v>
      </c>
      <c r="O44" s="228">
        <f t="shared" si="20"/>
        <v>2020</v>
      </c>
      <c r="P44" s="228">
        <f t="shared" si="20"/>
        <v>2021</v>
      </c>
      <c r="Q44" s="228">
        <f t="shared" si="20"/>
        <v>2022</v>
      </c>
      <c r="R44" s="228">
        <f t="shared" si="20"/>
        <v>2023</v>
      </c>
      <c r="S44" s="228">
        <f t="shared" si="20"/>
        <v>2024</v>
      </c>
      <c r="T44" s="228">
        <f t="shared" si="20"/>
        <v>2025</v>
      </c>
      <c r="U44" s="199" t="s">
        <v>43</v>
      </c>
      <c r="V44" s="199" t="s">
        <v>324</v>
      </c>
      <c r="W44" s="1" t="s">
        <v>323</v>
      </c>
      <c r="X44" s="1" t="s">
        <v>322</v>
      </c>
      <c r="Y44" s="1" t="s">
        <v>321</v>
      </c>
      <c r="Z44" s="1" t="s">
        <v>320</v>
      </c>
    </row>
    <row r="45" spans="1:26" x14ac:dyDescent="0.25">
      <c r="A45" s="256">
        <f>+C1</f>
        <v>2008</v>
      </c>
      <c r="B45" s="267" t="s">
        <v>317</v>
      </c>
      <c r="C45" s="252">
        <f t="shared" ref="C45:C57" si="21">+C15</f>
        <v>0</v>
      </c>
      <c r="D45" s="252"/>
      <c r="E45" s="263"/>
      <c r="F45" s="263"/>
      <c r="G45" s="263"/>
      <c r="H45" s="263"/>
      <c r="I45" s="267"/>
      <c r="J45" s="267"/>
      <c r="K45" s="267"/>
      <c r="L45" s="267"/>
      <c r="M45" s="267"/>
      <c r="N45" s="267"/>
      <c r="O45" s="267"/>
      <c r="P45" s="267"/>
      <c r="Q45" s="267"/>
      <c r="R45" s="267"/>
      <c r="S45" s="267"/>
      <c r="T45" s="267"/>
      <c r="U45" s="249">
        <f>SUM(C45:T45)</f>
        <v>0</v>
      </c>
      <c r="V45" s="250"/>
      <c r="W45" s="249"/>
      <c r="X45" s="249"/>
      <c r="Y45" s="248"/>
      <c r="Z45" s="247"/>
    </row>
    <row r="46" spans="1:26" x14ac:dyDescent="0.25">
      <c r="A46" s="244">
        <f>A45</f>
        <v>2008</v>
      </c>
      <c r="B46" s="265" t="s">
        <v>316</v>
      </c>
      <c r="C46" s="223">
        <f t="shared" si="21"/>
        <v>0</v>
      </c>
      <c r="D46" s="223"/>
      <c r="E46" s="262"/>
      <c r="F46" s="262"/>
      <c r="G46" s="262"/>
      <c r="H46" s="262"/>
      <c r="I46" s="265"/>
      <c r="J46" s="265"/>
      <c r="K46" s="265"/>
      <c r="L46" s="265"/>
      <c r="M46" s="265"/>
      <c r="N46" s="265"/>
      <c r="O46" s="265"/>
      <c r="P46" s="265"/>
      <c r="Q46" s="265"/>
      <c r="R46" s="265"/>
      <c r="S46" s="265"/>
      <c r="T46" s="265"/>
      <c r="U46" s="239">
        <f t="shared" ref="U46:U109" si="22">SUM(C46:T46)</f>
        <v>0</v>
      </c>
      <c r="V46" s="240"/>
      <c r="W46" s="239"/>
      <c r="X46" s="239"/>
      <c r="Y46" s="238"/>
      <c r="Z46" s="237"/>
    </row>
    <row r="47" spans="1:26" x14ac:dyDescent="0.25">
      <c r="A47" s="244">
        <f t="shared" ref="A47:A56" si="23">A46</f>
        <v>2008</v>
      </c>
      <c r="B47" s="265" t="s">
        <v>315</v>
      </c>
      <c r="C47" s="223">
        <f t="shared" si="21"/>
        <v>0</v>
      </c>
      <c r="D47" s="223"/>
      <c r="E47" s="262"/>
      <c r="F47" s="262"/>
      <c r="G47" s="262"/>
      <c r="H47" s="262"/>
      <c r="I47" s="265"/>
      <c r="J47" s="265"/>
      <c r="K47" s="265"/>
      <c r="L47" s="265"/>
      <c r="M47" s="265"/>
      <c r="N47" s="265"/>
      <c r="O47" s="265"/>
      <c r="P47" s="265"/>
      <c r="Q47" s="265"/>
      <c r="R47" s="265"/>
      <c r="S47" s="265"/>
      <c r="T47" s="265"/>
      <c r="U47" s="239">
        <f t="shared" si="22"/>
        <v>0</v>
      </c>
      <c r="V47" s="240"/>
      <c r="W47" s="239"/>
      <c r="X47" s="239"/>
      <c r="Y47" s="238"/>
      <c r="Z47" s="237"/>
    </row>
    <row r="48" spans="1:26" x14ac:dyDescent="0.25">
      <c r="A48" s="244">
        <f t="shared" si="23"/>
        <v>2008</v>
      </c>
      <c r="B48" s="265" t="s">
        <v>314</v>
      </c>
      <c r="C48" s="223">
        <f t="shared" si="21"/>
        <v>0</v>
      </c>
      <c r="D48" s="223"/>
      <c r="E48" s="262"/>
      <c r="F48" s="262"/>
      <c r="G48" s="265"/>
      <c r="H48" s="265"/>
      <c r="I48" s="265"/>
      <c r="J48" s="265"/>
      <c r="K48" s="265"/>
      <c r="L48" s="265"/>
      <c r="M48" s="265"/>
      <c r="N48" s="265"/>
      <c r="O48" s="265"/>
      <c r="P48" s="265"/>
      <c r="Q48" s="265"/>
      <c r="R48" s="265"/>
      <c r="S48" s="265"/>
      <c r="T48" s="265"/>
      <c r="U48" s="239">
        <f t="shared" si="22"/>
        <v>0</v>
      </c>
      <c r="V48" s="240"/>
      <c r="W48" s="239"/>
      <c r="X48" s="239"/>
      <c r="Y48" s="238"/>
      <c r="Z48" s="237"/>
    </row>
    <row r="49" spans="1:26" x14ac:dyDescent="0.25">
      <c r="A49" s="244">
        <f t="shared" si="23"/>
        <v>2008</v>
      </c>
      <c r="B49" s="265" t="s">
        <v>313</v>
      </c>
      <c r="C49" s="223">
        <f t="shared" si="21"/>
        <v>0</v>
      </c>
      <c r="D49" s="223"/>
      <c r="E49" s="262"/>
      <c r="F49" s="262"/>
      <c r="G49" s="265"/>
      <c r="H49" s="265"/>
      <c r="I49" s="265"/>
      <c r="J49" s="265"/>
      <c r="K49" s="265"/>
      <c r="L49" s="265"/>
      <c r="M49" s="265"/>
      <c r="N49" s="265"/>
      <c r="O49" s="265"/>
      <c r="P49" s="265"/>
      <c r="Q49" s="265"/>
      <c r="R49" s="265"/>
      <c r="S49" s="265"/>
      <c r="T49" s="265"/>
      <c r="U49" s="239">
        <f t="shared" si="22"/>
        <v>0</v>
      </c>
      <c r="V49" s="240"/>
      <c r="W49" s="239"/>
      <c r="X49" s="239"/>
      <c r="Y49" s="238"/>
      <c r="Z49" s="237"/>
    </row>
    <row r="50" spans="1:26" x14ac:dyDescent="0.25">
      <c r="A50" s="244">
        <f t="shared" si="23"/>
        <v>2008</v>
      </c>
      <c r="B50" s="265" t="s">
        <v>312</v>
      </c>
      <c r="C50" s="223">
        <f t="shared" si="21"/>
        <v>0</v>
      </c>
      <c r="D50" s="223"/>
      <c r="E50" s="262"/>
      <c r="F50" s="262"/>
      <c r="G50" s="265"/>
      <c r="H50" s="265"/>
      <c r="I50" s="265"/>
      <c r="J50" s="265"/>
      <c r="K50" s="265"/>
      <c r="L50" s="265"/>
      <c r="M50" s="265"/>
      <c r="N50" s="265"/>
      <c r="O50" s="265"/>
      <c r="P50" s="265"/>
      <c r="Q50" s="265"/>
      <c r="R50" s="265"/>
      <c r="S50" s="265"/>
      <c r="T50" s="265"/>
      <c r="U50" s="239">
        <f t="shared" si="22"/>
        <v>0</v>
      </c>
      <c r="V50" s="240"/>
      <c r="W50" s="239"/>
      <c r="X50" s="239"/>
      <c r="Y50" s="238"/>
      <c r="Z50" s="237"/>
    </row>
    <row r="51" spans="1:26" x14ac:dyDescent="0.25">
      <c r="A51" s="244">
        <f t="shared" si="23"/>
        <v>2008</v>
      </c>
      <c r="B51" s="265" t="s">
        <v>311</v>
      </c>
      <c r="C51" s="223">
        <f t="shared" si="21"/>
        <v>0</v>
      </c>
      <c r="D51" s="223"/>
      <c r="E51" s="262"/>
      <c r="F51" s="262"/>
      <c r="G51" s="265"/>
      <c r="H51" s="265"/>
      <c r="I51" s="265"/>
      <c r="J51" s="265"/>
      <c r="K51" s="265"/>
      <c r="L51" s="265"/>
      <c r="M51" s="265"/>
      <c r="N51" s="265"/>
      <c r="O51" s="265"/>
      <c r="P51" s="265"/>
      <c r="Q51" s="265"/>
      <c r="R51" s="265"/>
      <c r="S51" s="265"/>
      <c r="T51" s="265"/>
      <c r="U51" s="239">
        <f t="shared" si="22"/>
        <v>0</v>
      </c>
      <c r="V51" s="240"/>
      <c r="W51" s="239"/>
      <c r="X51" s="239"/>
      <c r="Y51" s="238"/>
      <c r="Z51" s="237"/>
    </row>
    <row r="52" spans="1:26" x14ac:dyDescent="0.25">
      <c r="A52" s="244">
        <f t="shared" si="23"/>
        <v>2008</v>
      </c>
      <c r="B52" s="265" t="s">
        <v>310</v>
      </c>
      <c r="C52" s="223">
        <f t="shared" si="21"/>
        <v>0</v>
      </c>
      <c r="D52" s="223"/>
      <c r="E52" s="262"/>
      <c r="F52" s="262"/>
      <c r="G52" s="265"/>
      <c r="H52" s="265"/>
      <c r="I52" s="265"/>
      <c r="J52" s="265"/>
      <c r="K52" s="265"/>
      <c r="L52" s="265"/>
      <c r="M52" s="265"/>
      <c r="N52" s="265"/>
      <c r="O52" s="265"/>
      <c r="P52" s="265"/>
      <c r="Q52" s="265"/>
      <c r="R52" s="265"/>
      <c r="S52" s="265"/>
      <c r="T52" s="265"/>
      <c r="U52" s="239">
        <f t="shared" si="22"/>
        <v>0</v>
      </c>
      <c r="V52" s="240"/>
      <c r="W52" s="239"/>
      <c r="X52" s="239"/>
      <c r="Y52" s="238"/>
      <c r="Z52" s="237"/>
    </row>
    <row r="53" spans="1:26" x14ac:dyDescent="0.25">
      <c r="A53" s="244">
        <f t="shared" si="23"/>
        <v>2008</v>
      </c>
      <c r="B53" s="265" t="s">
        <v>309</v>
      </c>
      <c r="C53" s="223">
        <f t="shared" si="21"/>
        <v>0</v>
      </c>
      <c r="D53" s="223"/>
      <c r="E53" s="262"/>
      <c r="F53" s="262"/>
      <c r="G53" s="265"/>
      <c r="H53" s="265"/>
      <c r="I53" s="265"/>
      <c r="J53" s="265"/>
      <c r="K53" s="265"/>
      <c r="L53" s="265"/>
      <c r="M53" s="265"/>
      <c r="N53" s="265"/>
      <c r="O53" s="265"/>
      <c r="P53" s="265"/>
      <c r="Q53" s="265"/>
      <c r="R53" s="265"/>
      <c r="S53" s="265"/>
      <c r="T53" s="265"/>
      <c r="U53" s="239">
        <f t="shared" si="22"/>
        <v>0</v>
      </c>
      <c r="V53" s="240"/>
      <c r="W53" s="239"/>
      <c r="X53" s="239"/>
      <c r="Y53" s="238"/>
      <c r="Z53" s="237"/>
    </row>
    <row r="54" spans="1:26" x14ac:dyDescent="0.25">
      <c r="A54" s="244">
        <f t="shared" si="23"/>
        <v>2008</v>
      </c>
      <c r="B54" s="265" t="s">
        <v>308</v>
      </c>
      <c r="C54" s="223">
        <f t="shared" si="21"/>
        <v>0</v>
      </c>
      <c r="D54" s="265"/>
      <c r="E54" s="262"/>
      <c r="F54" s="262"/>
      <c r="G54" s="265"/>
      <c r="H54" s="265"/>
      <c r="I54" s="265"/>
      <c r="J54" s="265"/>
      <c r="K54" s="265"/>
      <c r="L54" s="265"/>
      <c r="M54" s="265"/>
      <c r="N54" s="265"/>
      <c r="O54" s="265"/>
      <c r="P54" s="265"/>
      <c r="Q54" s="265"/>
      <c r="R54" s="265"/>
      <c r="S54" s="265"/>
      <c r="T54" s="265"/>
      <c r="U54" s="239">
        <f t="shared" si="22"/>
        <v>0</v>
      </c>
      <c r="V54" s="240"/>
      <c r="W54" s="239"/>
      <c r="X54" s="239"/>
      <c r="Y54" s="238"/>
      <c r="Z54" s="237"/>
    </row>
    <row r="55" spans="1:26" x14ac:dyDescent="0.25">
      <c r="A55" s="244">
        <f t="shared" si="23"/>
        <v>2008</v>
      </c>
      <c r="B55" s="265" t="s">
        <v>307</v>
      </c>
      <c r="C55" s="223">
        <f t="shared" si="21"/>
        <v>0</v>
      </c>
      <c r="D55" s="242"/>
      <c r="E55" s="265"/>
      <c r="F55" s="265"/>
      <c r="G55" s="265"/>
      <c r="H55" s="265"/>
      <c r="I55" s="265"/>
      <c r="J55" s="265"/>
      <c r="K55" s="265"/>
      <c r="L55" s="265"/>
      <c r="M55" s="265"/>
      <c r="N55" s="265"/>
      <c r="O55" s="265"/>
      <c r="P55" s="265"/>
      <c r="Q55" s="265"/>
      <c r="R55" s="265"/>
      <c r="S55" s="265"/>
      <c r="T55" s="265"/>
      <c r="U55" s="239">
        <f t="shared" si="22"/>
        <v>0</v>
      </c>
      <c r="V55" s="240"/>
      <c r="W55" s="239"/>
      <c r="X55" s="239"/>
      <c r="Y55" s="238"/>
      <c r="Z55" s="237"/>
    </row>
    <row r="56" spans="1:26" x14ac:dyDescent="0.25">
      <c r="A56" s="235">
        <f t="shared" si="23"/>
        <v>2008</v>
      </c>
      <c r="B56" s="268" t="s">
        <v>306</v>
      </c>
      <c r="C56" s="178">
        <f t="shared" si="21"/>
        <v>0</v>
      </c>
      <c r="D56" s="177"/>
      <c r="E56" s="268"/>
      <c r="F56" s="268"/>
      <c r="G56" s="268"/>
      <c r="H56" s="268"/>
      <c r="I56" s="268"/>
      <c r="J56" s="268"/>
      <c r="K56" s="268"/>
      <c r="L56" s="268"/>
      <c r="M56" s="268"/>
      <c r="N56" s="268"/>
      <c r="O56" s="268"/>
      <c r="P56" s="268"/>
      <c r="Q56" s="268"/>
      <c r="R56" s="268"/>
      <c r="S56" s="268"/>
      <c r="T56" s="268"/>
      <c r="U56" s="231">
        <f t="shared" si="22"/>
        <v>0</v>
      </c>
      <c r="V56" s="221">
        <f>SUM(U45:U56)</f>
        <v>0</v>
      </c>
      <c r="W56" s="231"/>
      <c r="X56" s="231"/>
      <c r="Y56" s="232"/>
      <c r="Z56" s="231">
        <f>SUM(Y45:Y56)</f>
        <v>0</v>
      </c>
    </row>
    <row r="57" spans="1:26" x14ac:dyDescent="0.25">
      <c r="A57" s="256">
        <f>A56+1</f>
        <v>2009</v>
      </c>
      <c r="B57" s="255" t="s">
        <v>317</v>
      </c>
      <c r="C57" s="252">
        <f t="shared" si="21"/>
        <v>0</v>
      </c>
      <c r="D57" s="254">
        <f t="shared" ref="D57:D69" si="24">+D15</f>
        <v>0</v>
      </c>
      <c r="E57" s="267"/>
      <c r="F57" s="267"/>
      <c r="G57" s="267"/>
      <c r="H57" s="267"/>
      <c r="I57" s="267"/>
      <c r="J57" s="267"/>
      <c r="K57" s="267"/>
      <c r="L57" s="267"/>
      <c r="M57" s="267"/>
      <c r="N57" s="267"/>
      <c r="O57" s="267"/>
      <c r="P57" s="267"/>
      <c r="Q57" s="267"/>
      <c r="R57" s="267"/>
      <c r="S57" s="267"/>
      <c r="T57" s="266"/>
      <c r="U57" s="249">
        <f t="shared" si="22"/>
        <v>0</v>
      </c>
      <c r="V57" s="250"/>
      <c r="W57" s="249">
        <f>C27-C15+D15</f>
        <v>0</v>
      </c>
      <c r="X57" s="249">
        <f t="shared" ref="X57:X120" si="25">W57+X45</f>
        <v>0</v>
      </c>
      <c r="Y57" s="248">
        <f t="shared" ref="Y57:Y120" si="26">AVERAGE(W52:W63)/1000</f>
        <v>0</v>
      </c>
      <c r="Z57" s="247"/>
    </row>
    <row r="58" spans="1:26" x14ac:dyDescent="0.25">
      <c r="A58" s="244">
        <f>A57</f>
        <v>2009</v>
      </c>
      <c r="B58" s="243" t="s">
        <v>316</v>
      </c>
      <c r="C58" s="245">
        <f>C57</f>
        <v>0</v>
      </c>
      <c r="D58" s="242">
        <f t="shared" si="24"/>
        <v>0</v>
      </c>
      <c r="E58" s="265"/>
      <c r="F58" s="265"/>
      <c r="G58" s="265"/>
      <c r="H58" s="265"/>
      <c r="I58" s="265"/>
      <c r="J58" s="265"/>
      <c r="K58" s="265"/>
      <c r="L58" s="265"/>
      <c r="M58" s="265"/>
      <c r="N58" s="265"/>
      <c r="O58" s="265"/>
      <c r="P58" s="265"/>
      <c r="Q58" s="265"/>
      <c r="R58" s="265"/>
      <c r="S58" s="265"/>
      <c r="T58" s="264"/>
      <c r="U58" s="239">
        <f t="shared" si="22"/>
        <v>0</v>
      </c>
      <c r="V58" s="240"/>
      <c r="W58" s="239">
        <f t="shared" ref="W58:W68" si="27">C28-C16+D16</f>
        <v>0</v>
      </c>
      <c r="X58" s="239">
        <f t="shared" si="25"/>
        <v>0</v>
      </c>
      <c r="Y58" s="238">
        <f t="shared" si="26"/>
        <v>0</v>
      </c>
      <c r="Z58" s="237"/>
    </row>
    <row r="59" spans="1:26" x14ac:dyDescent="0.25">
      <c r="A59" s="244">
        <f t="shared" ref="A59:A68" si="28">A58</f>
        <v>2009</v>
      </c>
      <c r="B59" s="243" t="s">
        <v>315</v>
      </c>
      <c r="C59" s="223">
        <f t="shared" ref="C59:D74" si="29">C58</f>
        <v>0</v>
      </c>
      <c r="D59" s="242">
        <f t="shared" si="24"/>
        <v>0</v>
      </c>
      <c r="E59" s="265"/>
      <c r="F59" s="265"/>
      <c r="G59" s="265"/>
      <c r="H59" s="265"/>
      <c r="I59" s="265"/>
      <c r="J59" s="265"/>
      <c r="K59" s="265"/>
      <c r="L59" s="265"/>
      <c r="M59" s="265"/>
      <c r="N59" s="265"/>
      <c r="O59" s="265"/>
      <c r="P59" s="265"/>
      <c r="Q59" s="265"/>
      <c r="R59" s="265"/>
      <c r="S59" s="265"/>
      <c r="T59" s="264"/>
      <c r="U59" s="239">
        <f t="shared" si="22"/>
        <v>0</v>
      </c>
      <c r="V59" s="240"/>
      <c r="W59" s="239">
        <f t="shared" si="27"/>
        <v>0</v>
      </c>
      <c r="X59" s="239">
        <f t="shared" si="25"/>
        <v>0</v>
      </c>
      <c r="Y59" s="238">
        <f t="shared" si="26"/>
        <v>0</v>
      </c>
      <c r="Z59" s="237"/>
    </row>
    <row r="60" spans="1:26" x14ac:dyDescent="0.25">
      <c r="A60" s="244">
        <f t="shared" si="28"/>
        <v>2009</v>
      </c>
      <c r="B60" s="243" t="s">
        <v>314</v>
      </c>
      <c r="C60" s="223">
        <f t="shared" si="29"/>
        <v>0</v>
      </c>
      <c r="D60" s="242">
        <f t="shared" si="24"/>
        <v>0</v>
      </c>
      <c r="E60" s="265"/>
      <c r="F60" s="265"/>
      <c r="G60" s="265"/>
      <c r="H60" s="265"/>
      <c r="I60" s="265"/>
      <c r="J60" s="265"/>
      <c r="K60" s="265"/>
      <c r="L60" s="265"/>
      <c r="M60" s="265"/>
      <c r="N60" s="265"/>
      <c r="O60" s="265"/>
      <c r="P60" s="265"/>
      <c r="Q60" s="265"/>
      <c r="R60" s="265"/>
      <c r="S60" s="265"/>
      <c r="T60" s="264"/>
      <c r="U60" s="239">
        <f t="shared" si="22"/>
        <v>0</v>
      </c>
      <c r="V60" s="240"/>
      <c r="W60" s="239">
        <f t="shared" si="27"/>
        <v>0</v>
      </c>
      <c r="X60" s="239">
        <f t="shared" si="25"/>
        <v>0</v>
      </c>
      <c r="Y60" s="238">
        <f t="shared" si="26"/>
        <v>0</v>
      </c>
      <c r="Z60" s="237"/>
    </row>
    <row r="61" spans="1:26" x14ac:dyDescent="0.25">
      <c r="A61" s="244">
        <f t="shared" si="28"/>
        <v>2009</v>
      </c>
      <c r="B61" s="243" t="s">
        <v>313</v>
      </c>
      <c r="C61" s="223">
        <f t="shared" si="29"/>
        <v>0</v>
      </c>
      <c r="D61" s="242">
        <f t="shared" si="24"/>
        <v>0</v>
      </c>
      <c r="E61" s="265"/>
      <c r="F61" s="265"/>
      <c r="G61" s="265"/>
      <c r="H61" s="265"/>
      <c r="I61" s="265"/>
      <c r="J61" s="265"/>
      <c r="K61" s="265"/>
      <c r="L61" s="265"/>
      <c r="M61" s="265"/>
      <c r="N61" s="265"/>
      <c r="O61" s="265"/>
      <c r="P61" s="265"/>
      <c r="Q61" s="265"/>
      <c r="R61" s="265"/>
      <c r="S61" s="265"/>
      <c r="T61" s="264"/>
      <c r="U61" s="239">
        <f t="shared" si="22"/>
        <v>0</v>
      </c>
      <c r="V61" s="240"/>
      <c r="W61" s="239">
        <f t="shared" si="27"/>
        <v>0</v>
      </c>
      <c r="X61" s="239">
        <f t="shared" si="25"/>
        <v>0</v>
      </c>
      <c r="Y61" s="238">
        <f t="shared" si="26"/>
        <v>0</v>
      </c>
      <c r="Z61" s="237"/>
    </row>
    <row r="62" spans="1:26" x14ac:dyDescent="0.25">
      <c r="A62" s="244">
        <f t="shared" si="28"/>
        <v>2009</v>
      </c>
      <c r="B62" s="243" t="s">
        <v>312</v>
      </c>
      <c r="C62" s="223">
        <f t="shared" si="29"/>
        <v>0</v>
      </c>
      <c r="D62" s="242">
        <f t="shared" si="24"/>
        <v>0</v>
      </c>
      <c r="E62" s="265"/>
      <c r="F62" s="265"/>
      <c r="G62" s="265"/>
      <c r="H62" s="265"/>
      <c r="I62" s="265"/>
      <c r="J62" s="265"/>
      <c r="K62" s="265"/>
      <c r="L62" s="265"/>
      <c r="M62" s="265"/>
      <c r="N62" s="265"/>
      <c r="O62" s="265"/>
      <c r="P62" s="265"/>
      <c r="Q62" s="265"/>
      <c r="R62" s="265"/>
      <c r="S62" s="265"/>
      <c r="T62" s="264"/>
      <c r="U62" s="239">
        <f t="shared" si="22"/>
        <v>0</v>
      </c>
      <c r="V62" s="240"/>
      <c r="W62" s="239">
        <f t="shared" si="27"/>
        <v>0</v>
      </c>
      <c r="X62" s="239">
        <f t="shared" si="25"/>
        <v>0</v>
      </c>
      <c r="Y62" s="238">
        <f t="shared" si="26"/>
        <v>0</v>
      </c>
      <c r="Z62" s="237"/>
    </row>
    <row r="63" spans="1:26" x14ac:dyDescent="0.25">
      <c r="A63" s="244">
        <f t="shared" si="28"/>
        <v>2009</v>
      </c>
      <c r="B63" s="243" t="s">
        <v>311</v>
      </c>
      <c r="C63" s="223">
        <f t="shared" si="29"/>
        <v>0</v>
      </c>
      <c r="D63" s="242">
        <f t="shared" si="24"/>
        <v>0</v>
      </c>
      <c r="E63" s="265"/>
      <c r="F63" s="265"/>
      <c r="G63" s="265"/>
      <c r="H63" s="265"/>
      <c r="I63" s="265"/>
      <c r="J63" s="265"/>
      <c r="K63" s="265"/>
      <c r="L63" s="265"/>
      <c r="M63" s="265"/>
      <c r="N63" s="265"/>
      <c r="O63" s="265"/>
      <c r="P63" s="265"/>
      <c r="Q63" s="265"/>
      <c r="R63" s="265"/>
      <c r="S63" s="265"/>
      <c r="T63" s="264"/>
      <c r="U63" s="239">
        <f t="shared" si="22"/>
        <v>0</v>
      </c>
      <c r="V63" s="240"/>
      <c r="W63" s="239">
        <f t="shared" si="27"/>
        <v>0</v>
      </c>
      <c r="X63" s="239">
        <f t="shared" si="25"/>
        <v>0</v>
      </c>
      <c r="Y63" s="238">
        <f t="shared" si="26"/>
        <v>0</v>
      </c>
      <c r="Z63" s="237"/>
    </row>
    <row r="64" spans="1:26" x14ac:dyDescent="0.25">
      <c r="A64" s="244">
        <f t="shared" si="28"/>
        <v>2009</v>
      </c>
      <c r="B64" s="243" t="s">
        <v>310</v>
      </c>
      <c r="C64" s="223">
        <f t="shared" si="29"/>
        <v>0</v>
      </c>
      <c r="D64" s="242">
        <f t="shared" si="24"/>
        <v>0</v>
      </c>
      <c r="E64" s="265"/>
      <c r="F64" s="265"/>
      <c r="G64" s="265"/>
      <c r="H64" s="265"/>
      <c r="I64" s="265"/>
      <c r="J64" s="265"/>
      <c r="K64" s="265"/>
      <c r="L64" s="265"/>
      <c r="M64" s="265"/>
      <c r="N64" s="265"/>
      <c r="O64" s="265"/>
      <c r="P64" s="265"/>
      <c r="Q64" s="265"/>
      <c r="R64" s="265"/>
      <c r="S64" s="265"/>
      <c r="T64" s="264"/>
      <c r="U64" s="239">
        <f t="shared" si="22"/>
        <v>0</v>
      </c>
      <c r="V64" s="240"/>
      <c r="W64" s="239">
        <f t="shared" si="27"/>
        <v>0</v>
      </c>
      <c r="X64" s="239">
        <f t="shared" si="25"/>
        <v>0</v>
      </c>
      <c r="Y64" s="238">
        <f t="shared" si="26"/>
        <v>0</v>
      </c>
      <c r="Z64" s="237"/>
    </row>
    <row r="65" spans="1:26" x14ac:dyDescent="0.25">
      <c r="A65" s="244">
        <f t="shared" si="28"/>
        <v>2009</v>
      </c>
      <c r="B65" s="243" t="s">
        <v>309</v>
      </c>
      <c r="C65" s="223">
        <f t="shared" si="29"/>
        <v>0</v>
      </c>
      <c r="D65" s="242">
        <f t="shared" si="24"/>
        <v>0</v>
      </c>
      <c r="E65" s="265"/>
      <c r="F65" s="265"/>
      <c r="G65" s="265"/>
      <c r="H65" s="265"/>
      <c r="I65" s="265"/>
      <c r="J65" s="265"/>
      <c r="K65" s="265"/>
      <c r="L65" s="265"/>
      <c r="M65" s="265"/>
      <c r="N65" s="265"/>
      <c r="O65" s="265"/>
      <c r="P65" s="265"/>
      <c r="Q65" s="265"/>
      <c r="R65" s="265"/>
      <c r="S65" s="265"/>
      <c r="T65" s="264"/>
      <c r="U65" s="239">
        <f t="shared" si="22"/>
        <v>0</v>
      </c>
      <c r="V65" s="240"/>
      <c r="W65" s="239">
        <f t="shared" si="27"/>
        <v>0</v>
      </c>
      <c r="X65" s="239">
        <f t="shared" si="25"/>
        <v>0</v>
      </c>
      <c r="Y65" s="238">
        <f t="shared" si="26"/>
        <v>0</v>
      </c>
      <c r="Z65" s="237"/>
    </row>
    <row r="66" spans="1:26" x14ac:dyDescent="0.25">
      <c r="A66" s="244">
        <f t="shared" si="28"/>
        <v>2009</v>
      </c>
      <c r="B66" s="243" t="s">
        <v>308</v>
      </c>
      <c r="C66" s="223">
        <f t="shared" si="29"/>
        <v>0</v>
      </c>
      <c r="D66" s="242">
        <f t="shared" si="24"/>
        <v>0</v>
      </c>
      <c r="E66" s="265"/>
      <c r="F66" s="265"/>
      <c r="G66" s="265"/>
      <c r="H66" s="265"/>
      <c r="I66" s="265"/>
      <c r="J66" s="265"/>
      <c r="K66" s="265"/>
      <c r="L66" s="265"/>
      <c r="M66" s="265"/>
      <c r="N66" s="265"/>
      <c r="O66" s="265"/>
      <c r="P66" s="265"/>
      <c r="Q66" s="265"/>
      <c r="R66" s="265"/>
      <c r="S66" s="265"/>
      <c r="T66" s="264"/>
      <c r="U66" s="239">
        <f t="shared" si="22"/>
        <v>0</v>
      </c>
      <c r="V66" s="240"/>
      <c r="W66" s="239">
        <f t="shared" si="27"/>
        <v>0</v>
      </c>
      <c r="X66" s="239">
        <f t="shared" si="25"/>
        <v>0</v>
      </c>
      <c r="Y66" s="238">
        <f t="shared" si="26"/>
        <v>0</v>
      </c>
      <c r="Z66" s="237"/>
    </row>
    <row r="67" spans="1:26" x14ac:dyDescent="0.25">
      <c r="A67" s="244">
        <f t="shared" si="28"/>
        <v>2009</v>
      </c>
      <c r="B67" s="243" t="s">
        <v>307</v>
      </c>
      <c r="C67" s="223">
        <f t="shared" si="29"/>
        <v>0</v>
      </c>
      <c r="D67" s="242">
        <f t="shared" si="24"/>
        <v>0</v>
      </c>
      <c r="E67" s="265"/>
      <c r="F67" s="265"/>
      <c r="G67" s="265"/>
      <c r="H67" s="265"/>
      <c r="I67" s="265"/>
      <c r="J67" s="265"/>
      <c r="K67" s="265"/>
      <c r="L67" s="265"/>
      <c r="M67" s="265"/>
      <c r="N67" s="265"/>
      <c r="O67" s="265"/>
      <c r="P67" s="265"/>
      <c r="Q67" s="265"/>
      <c r="R67" s="265"/>
      <c r="S67" s="265"/>
      <c r="T67" s="264"/>
      <c r="U67" s="239">
        <f t="shared" si="22"/>
        <v>0</v>
      </c>
      <c r="V67" s="240"/>
      <c r="W67" s="239">
        <f t="shared" si="27"/>
        <v>0</v>
      </c>
      <c r="X67" s="239">
        <f t="shared" si="25"/>
        <v>0</v>
      </c>
      <c r="Y67" s="238">
        <f t="shared" si="26"/>
        <v>0</v>
      </c>
      <c r="Z67" s="237"/>
    </row>
    <row r="68" spans="1:26" x14ac:dyDescent="0.25">
      <c r="A68" s="235">
        <f t="shared" si="28"/>
        <v>2009</v>
      </c>
      <c r="B68" s="234" t="s">
        <v>306</v>
      </c>
      <c r="C68" s="178">
        <f t="shared" si="29"/>
        <v>0</v>
      </c>
      <c r="D68" s="177">
        <f t="shared" si="24"/>
        <v>0</v>
      </c>
      <c r="E68" s="268"/>
      <c r="F68" s="268"/>
      <c r="G68" s="268"/>
      <c r="H68" s="268"/>
      <c r="I68" s="268"/>
      <c r="J68" s="268"/>
      <c r="K68" s="268"/>
      <c r="L68" s="268"/>
      <c r="M68" s="268"/>
      <c r="N68" s="268"/>
      <c r="O68" s="268"/>
      <c r="P68" s="268"/>
      <c r="Q68" s="268"/>
      <c r="R68" s="268"/>
      <c r="S68" s="268"/>
      <c r="T68" s="270"/>
      <c r="U68" s="231">
        <f t="shared" si="22"/>
        <v>0</v>
      </c>
      <c r="V68" s="221">
        <f>SUM(U57:U68)</f>
        <v>0</v>
      </c>
      <c r="W68" s="231">
        <f t="shared" si="27"/>
        <v>0</v>
      </c>
      <c r="X68" s="231">
        <f t="shared" si="25"/>
        <v>0</v>
      </c>
      <c r="Y68" s="232">
        <f t="shared" si="26"/>
        <v>0</v>
      </c>
      <c r="Z68" s="231">
        <f>SUM(Y57:Y68)</f>
        <v>0</v>
      </c>
    </row>
    <row r="69" spans="1:26" x14ac:dyDescent="0.25">
      <c r="A69" s="256">
        <f>A68+1</f>
        <v>2010</v>
      </c>
      <c r="B69" s="255" t="s">
        <v>317</v>
      </c>
      <c r="C69" s="252">
        <f t="shared" si="29"/>
        <v>0</v>
      </c>
      <c r="D69" s="254">
        <f t="shared" si="24"/>
        <v>0</v>
      </c>
      <c r="E69" s="252">
        <f t="shared" ref="E69:E81" si="30">+E15</f>
        <v>0</v>
      </c>
      <c r="F69" s="267"/>
      <c r="G69" s="267"/>
      <c r="H69" s="267"/>
      <c r="I69" s="267"/>
      <c r="J69" s="267"/>
      <c r="K69" s="267"/>
      <c r="L69" s="267"/>
      <c r="M69" s="267"/>
      <c r="N69" s="267"/>
      <c r="O69" s="267"/>
      <c r="P69" s="267"/>
      <c r="Q69" s="267"/>
      <c r="R69" s="267"/>
      <c r="S69" s="267"/>
      <c r="T69" s="267"/>
      <c r="U69" s="249">
        <f t="shared" si="22"/>
        <v>0</v>
      </c>
      <c r="V69" s="250"/>
      <c r="W69" s="249">
        <f>D27-D15+E15</f>
        <v>0</v>
      </c>
      <c r="X69" s="249">
        <f t="shared" si="25"/>
        <v>0</v>
      </c>
      <c r="Y69" s="248">
        <f t="shared" si="26"/>
        <v>0</v>
      </c>
      <c r="Z69" s="247"/>
    </row>
    <row r="70" spans="1:26" x14ac:dyDescent="0.25">
      <c r="A70" s="244">
        <f>A69</f>
        <v>2010</v>
      </c>
      <c r="B70" s="243" t="s">
        <v>316</v>
      </c>
      <c r="C70" s="223">
        <f t="shared" si="29"/>
        <v>0</v>
      </c>
      <c r="D70" s="269">
        <f>D69</f>
        <v>0</v>
      </c>
      <c r="E70" s="223">
        <f t="shared" si="30"/>
        <v>0</v>
      </c>
      <c r="F70" s="265"/>
      <c r="G70" s="265"/>
      <c r="H70" s="265"/>
      <c r="I70" s="265"/>
      <c r="J70" s="265"/>
      <c r="K70" s="265"/>
      <c r="L70" s="265"/>
      <c r="M70" s="265"/>
      <c r="N70" s="265"/>
      <c r="O70" s="265"/>
      <c r="P70" s="265"/>
      <c r="Q70" s="265"/>
      <c r="R70" s="265"/>
      <c r="S70" s="265"/>
      <c r="T70" s="265"/>
      <c r="U70" s="239">
        <f t="shared" si="22"/>
        <v>0</v>
      </c>
      <c r="V70" s="240"/>
      <c r="W70" s="239">
        <f t="shared" ref="W70:W80" si="31">D28-D16+E16</f>
        <v>0</v>
      </c>
      <c r="X70" s="239">
        <f t="shared" si="25"/>
        <v>0</v>
      </c>
      <c r="Y70" s="238">
        <f t="shared" si="26"/>
        <v>0</v>
      </c>
      <c r="Z70" s="237"/>
    </row>
    <row r="71" spans="1:26" x14ac:dyDescent="0.25">
      <c r="A71" s="244">
        <f t="shared" ref="A71:A80" si="32">A70</f>
        <v>2010</v>
      </c>
      <c r="B71" s="243" t="s">
        <v>315</v>
      </c>
      <c r="C71" s="223">
        <f t="shared" si="29"/>
        <v>0</v>
      </c>
      <c r="D71" s="242">
        <f t="shared" si="29"/>
        <v>0</v>
      </c>
      <c r="E71" s="223">
        <f t="shared" si="30"/>
        <v>0</v>
      </c>
      <c r="F71" s="265"/>
      <c r="G71" s="265"/>
      <c r="H71" s="265"/>
      <c r="I71" s="265"/>
      <c r="J71" s="265"/>
      <c r="K71" s="265"/>
      <c r="L71" s="265"/>
      <c r="M71" s="265"/>
      <c r="N71" s="265"/>
      <c r="O71" s="265"/>
      <c r="P71" s="265"/>
      <c r="Q71" s="265"/>
      <c r="R71" s="265"/>
      <c r="S71" s="265"/>
      <c r="T71" s="265"/>
      <c r="U71" s="239">
        <f t="shared" si="22"/>
        <v>0</v>
      </c>
      <c r="V71" s="240"/>
      <c r="W71" s="239">
        <f t="shared" si="31"/>
        <v>0</v>
      </c>
      <c r="X71" s="239">
        <f t="shared" si="25"/>
        <v>0</v>
      </c>
      <c r="Y71" s="238">
        <f t="shared" si="26"/>
        <v>0</v>
      </c>
      <c r="Z71" s="237"/>
    </row>
    <row r="72" spans="1:26" x14ac:dyDescent="0.25">
      <c r="A72" s="244">
        <f t="shared" si="32"/>
        <v>2010</v>
      </c>
      <c r="B72" s="243" t="s">
        <v>314</v>
      </c>
      <c r="C72" s="223">
        <f t="shared" si="29"/>
        <v>0</v>
      </c>
      <c r="D72" s="242">
        <f t="shared" si="29"/>
        <v>0</v>
      </c>
      <c r="E72" s="223">
        <f t="shared" si="30"/>
        <v>0</v>
      </c>
      <c r="F72" s="265"/>
      <c r="G72" s="265"/>
      <c r="H72" s="265"/>
      <c r="I72" s="265"/>
      <c r="J72" s="265"/>
      <c r="K72" s="265"/>
      <c r="L72" s="265"/>
      <c r="M72" s="265"/>
      <c r="N72" s="265"/>
      <c r="O72" s="265"/>
      <c r="P72" s="265"/>
      <c r="Q72" s="265"/>
      <c r="R72" s="265"/>
      <c r="S72" s="265"/>
      <c r="T72" s="265"/>
      <c r="U72" s="239">
        <f t="shared" si="22"/>
        <v>0</v>
      </c>
      <c r="V72" s="240"/>
      <c r="W72" s="239">
        <f t="shared" si="31"/>
        <v>0</v>
      </c>
      <c r="X72" s="239">
        <f t="shared" si="25"/>
        <v>0</v>
      </c>
      <c r="Y72" s="238">
        <f t="shared" si="26"/>
        <v>0</v>
      </c>
      <c r="Z72" s="237"/>
    </row>
    <row r="73" spans="1:26" x14ac:dyDescent="0.25">
      <c r="A73" s="244">
        <f t="shared" si="32"/>
        <v>2010</v>
      </c>
      <c r="B73" s="243" t="s">
        <v>313</v>
      </c>
      <c r="C73" s="223">
        <f t="shared" si="29"/>
        <v>0</v>
      </c>
      <c r="D73" s="242">
        <f t="shared" si="29"/>
        <v>0</v>
      </c>
      <c r="E73" s="223">
        <f t="shared" si="30"/>
        <v>0</v>
      </c>
      <c r="F73" s="265"/>
      <c r="G73" s="265"/>
      <c r="H73" s="265"/>
      <c r="I73" s="265"/>
      <c r="J73" s="265"/>
      <c r="K73" s="265"/>
      <c r="L73" s="265"/>
      <c r="M73" s="265"/>
      <c r="N73" s="265"/>
      <c r="O73" s="265"/>
      <c r="P73" s="265"/>
      <c r="Q73" s="265"/>
      <c r="R73" s="265"/>
      <c r="S73" s="265"/>
      <c r="T73" s="265"/>
      <c r="U73" s="239">
        <f t="shared" si="22"/>
        <v>0</v>
      </c>
      <c r="V73" s="240"/>
      <c r="W73" s="239">
        <f t="shared" si="31"/>
        <v>0</v>
      </c>
      <c r="X73" s="239">
        <f t="shared" si="25"/>
        <v>0</v>
      </c>
      <c r="Y73" s="238">
        <f t="shared" si="26"/>
        <v>0</v>
      </c>
      <c r="Z73" s="237"/>
    </row>
    <row r="74" spans="1:26" x14ac:dyDescent="0.25">
      <c r="A74" s="244">
        <f t="shared" si="32"/>
        <v>2010</v>
      </c>
      <c r="B74" s="243" t="s">
        <v>312</v>
      </c>
      <c r="C74" s="223">
        <f t="shared" si="29"/>
        <v>0</v>
      </c>
      <c r="D74" s="242">
        <f t="shared" si="29"/>
        <v>0</v>
      </c>
      <c r="E74" s="223">
        <f t="shared" si="30"/>
        <v>0</v>
      </c>
      <c r="F74" s="265"/>
      <c r="G74" s="265"/>
      <c r="H74" s="265"/>
      <c r="I74" s="265"/>
      <c r="J74" s="265"/>
      <c r="K74" s="265"/>
      <c r="L74" s="265"/>
      <c r="M74" s="265"/>
      <c r="N74" s="265"/>
      <c r="O74" s="265"/>
      <c r="P74" s="265"/>
      <c r="Q74" s="265"/>
      <c r="R74" s="265"/>
      <c r="S74" s="265"/>
      <c r="T74" s="265"/>
      <c r="U74" s="239">
        <f t="shared" si="22"/>
        <v>0</v>
      </c>
      <c r="V74" s="240"/>
      <c r="W74" s="239">
        <f t="shared" si="31"/>
        <v>0</v>
      </c>
      <c r="X74" s="239">
        <f t="shared" si="25"/>
        <v>0</v>
      </c>
      <c r="Y74" s="238">
        <f t="shared" si="26"/>
        <v>0</v>
      </c>
      <c r="Z74" s="237"/>
    </row>
    <row r="75" spans="1:26" x14ac:dyDescent="0.25">
      <c r="A75" s="244">
        <f t="shared" si="32"/>
        <v>2010</v>
      </c>
      <c r="B75" s="243" t="s">
        <v>311</v>
      </c>
      <c r="C75" s="223">
        <f t="shared" ref="C75:E90" si="33">C74</f>
        <v>0</v>
      </c>
      <c r="D75" s="242">
        <f t="shared" si="33"/>
        <v>0</v>
      </c>
      <c r="E75" s="223">
        <f t="shared" si="30"/>
        <v>0</v>
      </c>
      <c r="F75" s="265"/>
      <c r="G75" s="265"/>
      <c r="H75" s="265"/>
      <c r="I75" s="265"/>
      <c r="J75" s="265"/>
      <c r="K75" s="265"/>
      <c r="L75" s="265"/>
      <c r="M75" s="265"/>
      <c r="N75" s="265"/>
      <c r="O75" s="265"/>
      <c r="P75" s="265"/>
      <c r="Q75" s="265"/>
      <c r="R75" s="265"/>
      <c r="S75" s="265"/>
      <c r="T75" s="265"/>
      <c r="U75" s="239">
        <f t="shared" si="22"/>
        <v>0</v>
      </c>
      <c r="V75" s="240"/>
      <c r="W75" s="239">
        <f t="shared" si="31"/>
        <v>0</v>
      </c>
      <c r="X75" s="239">
        <f t="shared" si="25"/>
        <v>0</v>
      </c>
      <c r="Y75" s="238">
        <f t="shared" si="26"/>
        <v>0</v>
      </c>
      <c r="Z75" s="237"/>
    </row>
    <row r="76" spans="1:26" x14ac:dyDescent="0.25">
      <c r="A76" s="244">
        <f t="shared" si="32"/>
        <v>2010</v>
      </c>
      <c r="B76" s="243" t="s">
        <v>310</v>
      </c>
      <c r="C76" s="223">
        <f t="shared" si="33"/>
        <v>0</v>
      </c>
      <c r="D76" s="242">
        <f t="shared" si="33"/>
        <v>0</v>
      </c>
      <c r="E76" s="223">
        <f t="shared" si="30"/>
        <v>0</v>
      </c>
      <c r="F76" s="265"/>
      <c r="G76" s="265"/>
      <c r="H76" s="265"/>
      <c r="I76" s="265"/>
      <c r="J76" s="265"/>
      <c r="K76" s="265"/>
      <c r="L76" s="265"/>
      <c r="M76" s="265"/>
      <c r="N76" s="265"/>
      <c r="O76" s="265"/>
      <c r="P76" s="265"/>
      <c r="Q76" s="265"/>
      <c r="R76" s="265"/>
      <c r="S76" s="265"/>
      <c r="T76" s="265"/>
      <c r="U76" s="239">
        <f t="shared" si="22"/>
        <v>0</v>
      </c>
      <c r="V76" s="240"/>
      <c r="W76" s="239">
        <f t="shared" si="31"/>
        <v>0</v>
      </c>
      <c r="X76" s="239">
        <f t="shared" si="25"/>
        <v>0</v>
      </c>
      <c r="Y76" s="238">
        <f t="shared" si="26"/>
        <v>0</v>
      </c>
      <c r="Z76" s="237"/>
    </row>
    <row r="77" spans="1:26" x14ac:dyDescent="0.25">
      <c r="A77" s="244">
        <f t="shared" si="32"/>
        <v>2010</v>
      </c>
      <c r="B77" s="243" t="s">
        <v>309</v>
      </c>
      <c r="C77" s="223">
        <f t="shared" si="33"/>
        <v>0</v>
      </c>
      <c r="D77" s="242">
        <f t="shared" si="33"/>
        <v>0</v>
      </c>
      <c r="E77" s="223">
        <f t="shared" si="30"/>
        <v>0</v>
      </c>
      <c r="F77" s="265"/>
      <c r="G77" s="265"/>
      <c r="H77" s="265"/>
      <c r="I77" s="265"/>
      <c r="J77" s="265"/>
      <c r="K77" s="265"/>
      <c r="L77" s="265"/>
      <c r="M77" s="265"/>
      <c r="N77" s="265"/>
      <c r="O77" s="265"/>
      <c r="P77" s="265"/>
      <c r="Q77" s="265"/>
      <c r="R77" s="265"/>
      <c r="S77" s="265"/>
      <c r="T77" s="265"/>
      <c r="U77" s="239">
        <f t="shared" si="22"/>
        <v>0</v>
      </c>
      <c r="V77" s="240"/>
      <c r="W77" s="239">
        <f t="shared" si="31"/>
        <v>0</v>
      </c>
      <c r="X77" s="239">
        <f t="shared" si="25"/>
        <v>0</v>
      </c>
      <c r="Y77" s="238">
        <f t="shared" si="26"/>
        <v>0</v>
      </c>
      <c r="Z77" s="237"/>
    </row>
    <row r="78" spans="1:26" x14ac:dyDescent="0.25">
      <c r="A78" s="244">
        <f t="shared" si="32"/>
        <v>2010</v>
      </c>
      <c r="B78" s="243" t="s">
        <v>308</v>
      </c>
      <c r="C78" s="223">
        <f t="shared" si="33"/>
        <v>0</v>
      </c>
      <c r="D78" s="242">
        <f t="shared" si="33"/>
        <v>0</v>
      </c>
      <c r="E78" s="223">
        <f t="shared" si="30"/>
        <v>0</v>
      </c>
      <c r="F78" s="265"/>
      <c r="G78" s="265"/>
      <c r="H78" s="265"/>
      <c r="I78" s="265"/>
      <c r="J78" s="265"/>
      <c r="K78" s="265"/>
      <c r="L78" s="265"/>
      <c r="M78" s="265"/>
      <c r="N78" s="265"/>
      <c r="O78" s="265"/>
      <c r="P78" s="265"/>
      <c r="Q78" s="265"/>
      <c r="R78" s="265"/>
      <c r="S78" s="265"/>
      <c r="T78" s="265"/>
      <c r="U78" s="239">
        <f t="shared" si="22"/>
        <v>0</v>
      </c>
      <c r="V78" s="240"/>
      <c r="W78" s="239">
        <f t="shared" si="31"/>
        <v>0</v>
      </c>
      <c r="X78" s="239">
        <f t="shared" si="25"/>
        <v>0</v>
      </c>
      <c r="Y78" s="238">
        <f t="shared" si="26"/>
        <v>0</v>
      </c>
      <c r="Z78" s="237"/>
    </row>
    <row r="79" spans="1:26" x14ac:dyDescent="0.25">
      <c r="A79" s="244">
        <f t="shared" si="32"/>
        <v>2010</v>
      </c>
      <c r="B79" s="243" t="s">
        <v>307</v>
      </c>
      <c r="C79" s="223">
        <f t="shared" si="33"/>
        <v>0</v>
      </c>
      <c r="D79" s="242">
        <f t="shared" si="33"/>
        <v>0</v>
      </c>
      <c r="E79" s="223">
        <f t="shared" si="30"/>
        <v>0</v>
      </c>
      <c r="F79" s="265"/>
      <c r="G79" s="265"/>
      <c r="H79" s="265"/>
      <c r="I79" s="265"/>
      <c r="J79" s="265"/>
      <c r="K79" s="265"/>
      <c r="L79" s="265"/>
      <c r="M79" s="265"/>
      <c r="N79" s="265"/>
      <c r="O79" s="265"/>
      <c r="P79" s="265"/>
      <c r="Q79" s="265"/>
      <c r="R79" s="265"/>
      <c r="S79" s="265"/>
      <c r="T79" s="265"/>
      <c r="U79" s="239">
        <f t="shared" si="22"/>
        <v>0</v>
      </c>
      <c r="V79" s="240"/>
      <c r="W79" s="239">
        <f t="shared" si="31"/>
        <v>0</v>
      </c>
      <c r="X79" s="239">
        <f t="shared" si="25"/>
        <v>0</v>
      </c>
      <c r="Y79" s="238">
        <f t="shared" si="26"/>
        <v>0</v>
      </c>
      <c r="Z79" s="237"/>
    </row>
    <row r="80" spans="1:26" x14ac:dyDescent="0.25">
      <c r="A80" s="235">
        <f t="shared" si="32"/>
        <v>2010</v>
      </c>
      <c r="B80" s="234" t="s">
        <v>306</v>
      </c>
      <c r="C80" s="178">
        <f t="shared" si="33"/>
        <v>0</v>
      </c>
      <c r="D80" s="177">
        <f t="shared" si="33"/>
        <v>0</v>
      </c>
      <c r="E80" s="178">
        <f t="shared" si="30"/>
        <v>0</v>
      </c>
      <c r="F80" s="268"/>
      <c r="G80" s="268"/>
      <c r="H80" s="268"/>
      <c r="I80" s="268"/>
      <c r="J80" s="268"/>
      <c r="K80" s="268"/>
      <c r="L80" s="268"/>
      <c r="M80" s="268"/>
      <c r="N80" s="268"/>
      <c r="O80" s="268"/>
      <c r="P80" s="268"/>
      <c r="Q80" s="268"/>
      <c r="R80" s="268"/>
      <c r="S80" s="268"/>
      <c r="T80" s="268"/>
      <c r="U80" s="231">
        <f t="shared" si="22"/>
        <v>0</v>
      </c>
      <c r="V80" s="221">
        <f>SUM(U69:U80)</f>
        <v>0</v>
      </c>
      <c r="W80" s="231">
        <f t="shared" si="31"/>
        <v>0</v>
      </c>
      <c r="X80" s="231">
        <f t="shared" si="25"/>
        <v>0</v>
      </c>
      <c r="Y80" s="232">
        <f t="shared" si="26"/>
        <v>0</v>
      </c>
      <c r="Z80" s="231">
        <f>SUM(Y69:Y80)</f>
        <v>0</v>
      </c>
    </row>
    <row r="81" spans="1:28" x14ac:dyDescent="0.25">
      <c r="A81" s="256">
        <f>A80+1</f>
        <v>2011</v>
      </c>
      <c r="B81" s="255" t="s">
        <v>317</v>
      </c>
      <c r="C81" s="252">
        <f t="shared" si="33"/>
        <v>0</v>
      </c>
      <c r="D81" s="254">
        <f t="shared" si="33"/>
        <v>0</v>
      </c>
      <c r="E81" s="252">
        <f t="shared" si="30"/>
        <v>0</v>
      </c>
      <c r="F81" s="252">
        <f t="shared" ref="F81:F93" si="34">+F15</f>
        <v>0</v>
      </c>
      <c r="G81" s="267"/>
      <c r="H81" s="267"/>
      <c r="I81" s="267"/>
      <c r="J81" s="267"/>
      <c r="K81" s="267"/>
      <c r="L81" s="267"/>
      <c r="M81" s="267"/>
      <c r="N81" s="267"/>
      <c r="O81" s="267"/>
      <c r="P81" s="267"/>
      <c r="Q81" s="267"/>
      <c r="R81" s="267"/>
      <c r="S81" s="267"/>
      <c r="T81" s="266"/>
      <c r="U81" s="249">
        <f t="shared" si="22"/>
        <v>0</v>
      </c>
      <c r="V81" s="250"/>
      <c r="W81" s="249">
        <f>E27-E15+F15</f>
        <v>0</v>
      </c>
      <c r="X81" s="249">
        <f t="shared" si="25"/>
        <v>0</v>
      </c>
      <c r="Y81" s="248">
        <f t="shared" si="26"/>
        <v>0</v>
      </c>
      <c r="Z81" s="247"/>
      <c r="AA81" s="173"/>
      <c r="AB81" s="173"/>
    </row>
    <row r="82" spans="1:28" x14ac:dyDescent="0.25">
      <c r="A82" s="244">
        <f>A81</f>
        <v>2011</v>
      </c>
      <c r="B82" s="243" t="s">
        <v>316</v>
      </c>
      <c r="C82" s="223">
        <f t="shared" si="33"/>
        <v>0</v>
      </c>
      <c r="D82" s="242">
        <f t="shared" si="33"/>
        <v>0</v>
      </c>
      <c r="E82" s="245">
        <f>E81</f>
        <v>0</v>
      </c>
      <c r="F82" s="223">
        <f t="shared" si="34"/>
        <v>0</v>
      </c>
      <c r="G82" s="265"/>
      <c r="H82" s="265"/>
      <c r="I82" s="265"/>
      <c r="J82" s="265"/>
      <c r="K82" s="265"/>
      <c r="L82" s="265"/>
      <c r="M82" s="265"/>
      <c r="N82" s="265"/>
      <c r="O82" s="265"/>
      <c r="P82" s="265"/>
      <c r="Q82" s="265"/>
      <c r="R82" s="265"/>
      <c r="S82" s="265"/>
      <c r="T82" s="264"/>
      <c r="U82" s="239">
        <f t="shared" si="22"/>
        <v>0</v>
      </c>
      <c r="V82" s="240"/>
      <c r="W82" s="239">
        <f t="shared" ref="W82:W92" si="35">E28-E16+F16</f>
        <v>0</v>
      </c>
      <c r="X82" s="239">
        <f t="shared" si="25"/>
        <v>0</v>
      </c>
      <c r="Y82" s="238">
        <f t="shared" si="26"/>
        <v>0</v>
      </c>
      <c r="Z82" s="237"/>
      <c r="AA82" s="173"/>
      <c r="AB82" s="173"/>
    </row>
    <row r="83" spans="1:28" x14ac:dyDescent="0.25">
      <c r="A83" s="244">
        <f t="shared" ref="A83:A92" si="36">A82</f>
        <v>2011</v>
      </c>
      <c r="B83" s="243" t="s">
        <v>315</v>
      </c>
      <c r="C83" s="223">
        <f t="shared" si="33"/>
        <v>0</v>
      </c>
      <c r="D83" s="242">
        <f t="shared" si="33"/>
        <v>0</v>
      </c>
      <c r="E83" s="223">
        <f t="shared" si="33"/>
        <v>0</v>
      </c>
      <c r="F83" s="223">
        <f t="shared" si="34"/>
        <v>0</v>
      </c>
      <c r="G83" s="265"/>
      <c r="H83" s="265"/>
      <c r="I83" s="265"/>
      <c r="J83" s="265"/>
      <c r="K83" s="265"/>
      <c r="L83" s="265"/>
      <c r="M83" s="265"/>
      <c r="N83" s="265"/>
      <c r="O83" s="265"/>
      <c r="P83" s="265"/>
      <c r="Q83" s="265"/>
      <c r="R83" s="265"/>
      <c r="S83" s="265"/>
      <c r="T83" s="264"/>
      <c r="U83" s="239">
        <f t="shared" si="22"/>
        <v>0</v>
      </c>
      <c r="V83" s="240"/>
      <c r="W83" s="239">
        <f t="shared" si="35"/>
        <v>0</v>
      </c>
      <c r="X83" s="239">
        <f t="shared" si="25"/>
        <v>0</v>
      </c>
      <c r="Y83" s="238">
        <f t="shared" si="26"/>
        <v>0</v>
      </c>
      <c r="Z83" s="237"/>
      <c r="AA83" s="173"/>
      <c r="AB83" s="173"/>
    </row>
    <row r="84" spans="1:28" x14ac:dyDescent="0.25">
      <c r="A84" s="244">
        <f t="shared" si="36"/>
        <v>2011</v>
      </c>
      <c r="B84" s="243" t="s">
        <v>314</v>
      </c>
      <c r="C84" s="223">
        <f t="shared" si="33"/>
        <v>0</v>
      </c>
      <c r="D84" s="242">
        <f t="shared" si="33"/>
        <v>0</v>
      </c>
      <c r="E84" s="223">
        <f t="shared" si="33"/>
        <v>0</v>
      </c>
      <c r="F84" s="223">
        <f t="shared" si="34"/>
        <v>0</v>
      </c>
      <c r="G84" s="265"/>
      <c r="H84" s="265"/>
      <c r="I84" s="265"/>
      <c r="J84" s="265"/>
      <c r="K84" s="265"/>
      <c r="L84" s="265"/>
      <c r="M84" s="265"/>
      <c r="N84" s="265"/>
      <c r="O84" s="265"/>
      <c r="P84" s="265"/>
      <c r="Q84" s="265"/>
      <c r="R84" s="265"/>
      <c r="S84" s="265"/>
      <c r="T84" s="264"/>
      <c r="U84" s="239">
        <f t="shared" si="22"/>
        <v>0</v>
      </c>
      <c r="V84" s="240"/>
      <c r="W84" s="239">
        <f t="shared" si="35"/>
        <v>0</v>
      </c>
      <c r="X84" s="239">
        <f t="shared" si="25"/>
        <v>0</v>
      </c>
      <c r="Y84" s="238">
        <f t="shared" si="26"/>
        <v>0</v>
      </c>
      <c r="Z84" s="237"/>
      <c r="AA84" s="173"/>
      <c r="AB84" s="173"/>
    </row>
    <row r="85" spans="1:28" x14ac:dyDescent="0.25">
      <c r="A85" s="244">
        <f t="shared" si="36"/>
        <v>2011</v>
      </c>
      <c r="B85" s="243" t="s">
        <v>313</v>
      </c>
      <c r="C85" s="223">
        <f t="shared" si="33"/>
        <v>0</v>
      </c>
      <c r="D85" s="242">
        <f t="shared" si="33"/>
        <v>0</v>
      </c>
      <c r="E85" s="223">
        <f t="shared" si="33"/>
        <v>0</v>
      </c>
      <c r="F85" s="223">
        <f t="shared" si="34"/>
        <v>0</v>
      </c>
      <c r="G85" s="265"/>
      <c r="H85" s="265"/>
      <c r="I85" s="265"/>
      <c r="J85" s="265"/>
      <c r="K85" s="265"/>
      <c r="L85" s="265"/>
      <c r="M85" s="265"/>
      <c r="N85" s="265"/>
      <c r="O85" s="265"/>
      <c r="P85" s="265"/>
      <c r="Q85" s="265"/>
      <c r="R85" s="265"/>
      <c r="S85" s="265"/>
      <c r="T85" s="264"/>
      <c r="U85" s="239">
        <f t="shared" si="22"/>
        <v>0</v>
      </c>
      <c r="V85" s="240"/>
      <c r="W85" s="239">
        <f t="shared" si="35"/>
        <v>0</v>
      </c>
      <c r="X85" s="239">
        <f t="shared" si="25"/>
        <v>0</v>
      </c>
      <c r="Y85" s="238">
        <f t="shared" si="26"/>
        <v>0</v>
      </c>
      <c r="Z85" s="237"/>
      <c r="AA85" s="173"/>
      <c r="AB85" s="173"/>
    </row>
    <row r="86" spans="1:28" x14ac:dyDescent="0.25">
      <c r="A86" s="244">
        <f t="shared" si="36"/>
        <v>2011</v>
      </c>
      <c r="B86" s="243" t="s">
        <v>312</v>
      </c>
      <c r="C86" s="223">
        <f t="shared" si="33"/>
        <v>0</v>
      </c>
      <c r="D86" s="242">
        <f t="shared" si="33"/>
        <v>0</v>
      </c>
      <c r="E86" s="223">
        <f t="shared" si="33"/>
        <v>0</v>
      </c>
      <c r="F86" s="223">
        <f t="shared" si="34"/>
        <v>0</v>
      </c>
      <c r="G86" s="265"/>
      <c r="H86" s="265"/>
      <c r="I86" s="265"/>
      <c r="J86" s="265"/>
      <c r="K86" s="265"/>
      <c r="L86" s="265"/>
      <c r="M86" s="265"/>
      <c r="N86" s="265"/>
      <c r="O86" s="265"/>
      <c r="P86" s="265"/>
      <c r="Q86" s="265"/>
      <c r="R86" s="265"/>
      <c r="S86" s="265"/>
      <c r="T86" s="264"/>
      <c r="U86" s="239">
        <f t="shared" si="22"/>
        <v>0</v>
      </c>
      <c r="V86" s="240"/>
      <c r="W86" s="239">
        <f t="shared" si="35"/>
        <v>0</v>
      </c>
      <c r="X86" s="239">
        <f t="shared" si="25"/>
        <v>0</v>
      </c>
      <c r="Y86" s="238">
        <f t="shared" si="26"/>
        <v>0</v>
      </c>
      <c r="Z86" s="237"/>
      <c r="AA86" s="173"/>
      <c r="AB86" s="173"/>
    </row>
    <row r="87" spans="1:28" x14ac:dyDescent="0.25">
      <c r="A87" s="244">
        <f t="shared" si="36"/>
        <v>2011</v>
      </c>
      <c r="B87" s="243" t="s">
        <v>311</v>
      </c>
      <c r="C87" s="223">
        <f t="shared" si="33"/>
        <v>0</v>
      </c>
      <c r="D87" s="242">
        <f t="shared" si="33"/>
        <v>0</v>
      </c>
      <c r="E87" s="223">
        <f t="shared" si="33"/>
        <v>0</v>
      </c>
      <c r="F87" s="223">
        <f t="shared" si="34"/>
        <v>0</v>
      </c>
      <c r="G87" s="265"/>
      <c r="H87" s="265"/>
      <c r="I87" s="265"/>
      <c r="J87" s="265"/>
      <c r="K87" s="265"/>
      <c r="L87" s="265"/>
      <c r="M87" s="265"/>
      <c r="N87" s="265"/>
      <c r="O87" s="265"/>
      <c r="P87" s="265"/>
      <c r="Q87" s="265"/>
      <c r="R87" s="265"/>
      <c r="S87" s="265"/>
      <c r="T87" s="264"/>
      <c r="U87" s="239">
        <f t="shared" si="22"/>
        <v>0</v>
      </c>
      <c r="V87" s="240"/>
      <c r="W87" s="239">
        <f t="shared" si="35"/>
        <v>0</v>
      </c>
      <c r="X87" s="239">
        <f t="shared" si="25"/>
        <v>0</v>
      </c>
      <c r="Y87" s="238">
        <f t="shared" si="26"/>
        <v>0</v>
      </c>
      <c r="Z87" s="237"/>
      <c r="AA87" s="173"/>
      <c r="AB87" s="173"/>
    </row>
    <row r="88" spans="1:28" x14ac:dyDescent="0.25">
      <c r="A88" s="244">
        <f t="shared" si="36"/>
        <v>2011</v>
      </c>
      <c r="B88" s="243" t="s">
        <v>310</v>
      </c>
      <c r="C88" s="223">
        <f t="shared" si="33"/>
        <v>0</v>
      </c>
      <c r="D88" s="242">
        <f t="shared" si="33"/>
        <v>0</v>
      </c>
      <c r="E88" s="223">
        <f t="shared" si="33"/>
        <v>0</v>
      </c>
      <c r="F88" s="223">
        <f t="shared" si="34"/>
        <v>0</v>
      </c>
      <c r="G88" s="262"/>
      <c r="H88" s="262"/>
      <c r="I88" s="262"/>
      <c r="J88" s="262"/>
      <c r="K88" s="262"/>
      <c r="L88" s="262"/>
      <c r="M88" s="262"/>
      <c r="N88" s="262"/>
      <c r="O88" s="262"/>
      <c r="P88" s="262"/>
      <c r="Q88" s="262"/>
      <c r="R88" s="262"/>
      <c r="S88" s="262"/>
      <c r="T88" s="258"/>
      <c r="U88" s="239">
        <f t="shared" si="22"/>
        <v>0</v>
      </c>
      <c r="V88" s="240"/>
      <c r="W88" s="239">
        <f t="shared" si="35"/>
        <v>0</v>
      </c>
      <c r="X88" s="239">
        <f t="shared" si="25"/>
        <v>0</v>
      </c>
      <c r="Y88" s="238">
        <f t="shared" si="26"/>
        <v>0</v>
      </c>
      <c r="Z88" s="237"/>
      <c r="AA88" s="173"/>
      <c r="AB88" s="173"/>
    </row>
    <row r="89" spans="1:28" x14ac:dyDescent="0.25">
      <c r="A89" s="244">
        <f t="shared" si="36"/>
        <v>2011</v>
      </c>
      <c r="B89" s="243" t="s">
        <v>309</v>
      </c>
      <c r="C89" s="223">
        <f t="shared" si="33"/>
        <v>0</v>
      </c>
      <c r="D89" s="242">
        <f t="shared" si="33"/>
        <v>0</v>
      </c>
      <c r="E89" s="223">
        <f t="shared" si="33"/>
        <v>0</v>
      </c>
      <c r="F89" s="223">
        <f t="shared" si="34"/>
        <v>0</v>
      </c>
      <c r="G89" s="262"/>
      <c r="H89" s="262"/>
      <c r="I89" s="262"/>
      <c r="J89" s="262"/>
      <c r="K89" s="262"/>
      <c r="L89" s="262"/>
      <c r="M89" s="262"/>
      <c r="N89" s="262"/>
      <c r="O89" s="262"/>
      <c r="P89" s="262"/>
      <c r="Q89" s="262"/>
      <c r="R89" s="262"/>
      <c r="S89" s="262"/>
      <c r="T89" s="258"/>
      <c r="U89" s="239">
        <f t="shared" si="22"/>
        <v>0</v>
      </c>
      <c r="V89" s="240"/>
      <c r="W89" s="239">
        <f t="shared" si="35"/>
        <v>0</v>
      </c>
      <c r="X89" s="239">
        <f t="shared" si="25"/>
        <v>0</v>
      </c>
      <c r="Y89" s="238">
        <f t="shared" si="26"/>
        <v>0</v>
      </c>
      <c r="Z89" s="237"/>
      <c r="AA89" s="173"/>
      <c r="AB89" s="173"/>
    </row>
    <row r="90" spans="1:28" x14ac:dyDescent="0.25">
      <c r="A90" s="244">
        <f t="shared" si="36"/>
        <v>2011</v>
      </c>
      <c r="B90" s="243" t="s">
        <v>308</v>
      </c>
      <c r="C90" s="223">
        <f t="shared" si="33"/>
        <v>0</v>
      </c>
      <c r="D90" s="242">
        <f t="shared" si="33"/>
        <v>0</v>
      </c>
      <c r="E90" s="223">
        <f t="shared" si="33"/>
        <v>0</v>
      </c>
      <c r="F90" s="223">
        <f t="shared" si="34"/>
        <v>0</v>
      </c>
      <c r="G90" s="262"/>
      <c r="H90" s="262"/>
      <c r="I90" s="262"/>
      <c r="J90" s="262"/>
      <c r="K90" s="262"/>
      <c r="L90" s="262"/>
      <c r="M90" s="262"/>
      <c r="N90" s="262"/>
      <c r="O90" s="262"/>
      <c r="P90" s="262"/>
      <c r="Q90" s="262"/>
      <c r="R90" s="262"/>
      <c r="S90" s="262"/>
      <c r="T90" s="258"/>
      <c r="U90" s="239">
        <f t="shared" si="22"/>
        <v>0</v>
      </c>
      <c r="V90" s="240"/>
      <c r="W90" s="239">
        <f t="shared" si="35"/>
        <v>0</v>
      </c>
      <c r="X90" s="239">
        <f t="shared" si="25"/>
        <v>0</v>
      </c>
      <c r="Y90" s="238">
        <f t="shared" si="26"/>
        <v>0</v>
      </c>
      <c r="Z90" s="237"/>
      <c r="AA90" s="173"/>
      <c r="AB90" s="173"/>
    </row>
    <row r="91" spans="1:28" x14ac:dyDescent="0.25">
      <c r="A91" s="244">
        <f t="shared" si="36"/>
        <v>2011</v>
      </c>
      <c r="B91" s="243" t="s">
        <v>307</v>
      </c>
      <c r="C91" s="223">
        <f t="shared" ref="C91:G106" si="37">C90</f>
        <v>0</v>
      </c>
      <c r="D91" s="242">
        <f t="shared" si="37"/>
        <v>0</v>
      </c>
      <c r="E91" s="223">
        <f t="shared" si="37"/>
        <v>0</v>
      </c>
      <c r="F91" s="223">
        <f t="shared" si="34"/>
        <v>0</v>
      </c>
      <c r="G91" s="262"/>
      <c r="H91" s="262"/>
      <c r="I91" s="262"/>
      <c r="J91" s="262"/>
      <c r="K91" s="262"/>
      <c r="L91" s="262"/>
      <c r="M91" s="262"/>
      <c r="N91" s="262"/>
      <c r="O91" s="262"/>
      <c r="P91" s="262"/>
      <c r="Q91" s="262"/>
      <c r="R91" s="262"/>
      <c r="S91" s="262"/>
      <c r="T91" s="258"/>
      <c r="U91" s="239">
        <f t="shared" si="22"/>
        <v>0</v>
      </c>
      <c r="V91" s="240"/>
      <c r="W91" s="239">
        <f t="shared" si="35"/>
        <v>0</v>
      </c>
      <c r="X91" s="239">
        <f t="shared" si="25"/>
        <v>0</v>
      </c>
      <c r="Y91" s="238">
        <f t="shared" si="26"/>
        <v>0</v>
      </c>
      <c r="Z91" s="237"/>
      <c r="AA91" s="173"/>
      <c r="AB91" s="173"/>
    </row>
    <row r="92" spans="1:28" x14ac:dyDescent="0.25">
      <c r="A92" s="235">
        <f t="shared" si="36"/>
        <v>2011</v>
      </c>
      <c r="B92" s="234" t="s">
        <v>306</v>
      </c>
      <c r="C92" s="178">
        <f t="shared" si="37"/>
        <v>0</v>
      </c>
      <c r="D92" s="177">
        <f t="shared" si="37"/>
        <v>0</v>
      </c>
      <c r="E92" s="178">
        <f t="shared" si="37"/>
        <v>0</v>
      </c>
      <c r="F92" s="178">
        <f t="shared" si="34"/>
        <v>0</v>
      </c>
      <c r="G92" s="261"/>
      <c r="H92" s="261"/>
      <c r="I92" s="261"/>
      <c r="J92" s="261"/>
      <c r="K92" s="261"/>
      <c r="L92" s="261"/>
      <c r="M92" s="261"/>
      <c r="N92" s="261"/>
      <c r="O92" s="261"/>
      <c r="P92" s="261"/>
      <c r="Q92" s="261"/>
      <c r="R92" s="261"/>
      <c r="S92" s="261"/>
      <c r="T92" s="257"/>
      <c r="U92" s="231">
        <f t="shared" si="22"/>
        <v>0</v>
      </c>
      <c r="V92" s="221">
        <f>SUM(U81:U92)</f>
        <v>0</v>
      </c>
      <c r="W92" s="231">
        <f t="shared" si="35"/>
        <v>0</v>
      </c>
      <c r="X92" s="231">
        <f t="shared" si="25"/>
        <v>0</v>
      </c>
      <c r="Y92" s="232">
        <f t="shared" si="26"/>
        <v>0</v>
      </c>
      <c r="Z92" s="231">
        <f>SUM(Y81:Y92)</f>
        <v>0</v>
      </c>
      <c r="AA92" s="173"/>
      <c r="AB92" s="173"/>
    </row>
    <row r="93" spans="1:28" x14ac:dyDescent="0.25">
      <c r="A93" s="256">
        <f>A92+1</f>
        <v>2012</v>
      </c>
      <c r="B93" s="255" t="s">
        <v>317</v>
      </c>
      <c r="C93" s="252">
        <f t="shared" si="37"/>
        <v>0</v>
      </c>
      <c r="D93" s="254">
        <f t="shared" si="37"/>
        <v>0</v>
      </c>
      <c r="E93" s="252">
        <f t="shared" si="37"/>
        <v>0</v>
      </c>
      <c r="F93" s="252">
        <f t="shared" si="34"/>
        <v>0</v>
      </c>
      <c r="G93" s="252">
        <f t="shared" ref="G93:G105" si="38">+G15</f>
        <v>0</v>
      </c>
      <c r="H93" s="263"/>
      <c r="I93" s="263"/>
      <c r="J93" s="263"/>
      <c r="K93" s="263"/>
      <c r="L93" s="263"/>
      <c r="M93" s="263"/>
      <c r="N93" s="263"/>
      <c r="O93" s="263"/>
      <c r="P93" s="263"/>
      <c r="Q93" s="263"/>
      <c r="R93" s="263"/>
      <c r="S93" s="263"/>
      <c r="T93" s="260"/>
      <c r="U93" s="249">
        <f t="shared" si="22"/>
        <v>0</v>
      </c>
      <c r="V93" s="250"/>
      <c r="W93" s="249">
        <f>F27-F15+G15</f>
        <v>0</v>
      </c>
      <c r="X93" s="249">
        <f t="shared" si="25"/>
        <v>0</v>
      </c>
      <c r="Y93" s="248">
        <f t="shared" si="26"/>
        <v>0</v>
      </c>
      <c r="Z93" s="247"/>
      <c r="AA93" s="173"/>
      <c r="AB93" s="173"/>
    </row>
    <row r="94" spans="1:28" x14ac:dyDescent="0.25">
      <c r="A94" s="244">
        <f>A93</f>
        <v>2012</v>
      </c>
      <c r="B94" s="243" t="s">
        <v>316</v>
      </c>
      <c r="C94" s="223">
        <f t="shared" si="37"/>
        <v>0</v>
      </c>
      <c r="D94" s="242">
        <f t="shared" si="37"/>
        <v>0</v>
      </c>
      <c r="E94" s="223">
        <f t="shared" si="37"/>
        <v>0</v>
      </c>
      <c r="F94" s="245">
        <f t="shared" si="37"/>
        <v>0</v>
      </c>
      <c r="G94" s="223">
        <f t="shared" si="38"/>
        <v>0</v>
      </c>
      <c r="H94" s="262"/>
      <c r="I94" s="262"/>
      <c r="J94" s="262"/>
      <c r="K94" s="262"/>
      <c r="L94" s="262"/>
      <c r="M94" s="262"/>
      <c r="N94" s="262"/>
      <c r="O94" s="262"/>
      <c r="P94" s="262"/>
      <c r="Q94" s="262"/>
      <c r="R94" s="262"/>
      <c r="S94" s="262"/>
      <c r="T94" s="258"/>
      <c r="U94" s="239">
        <f t="shared" si="22"/>
        <v>0</v>
      </c>
      <c r="V94" s="240"/>
      <c r="W94" s="239">
        <f t="shared" ref="W94:W104" si="39">F28-F16+G16</f>
        <v>0</v>
      </c>
      <c r="X94" s="239">
        <f t="shared" si="25"/>
        <v>0</v>
      </c>
      <c r="Y94" s="238">
        <f t="shared" si="26"/>
        <v>0</v>
      </c>
      <c r="Z94" s="237"/>
      <c r="AA94" s="173"/>
      <c r="AB94" s="173"/>
    </row>
    <row r="95" spans="1:28" x14ac:dyDescent="0.25">
      <c r="A95" s="244">
        <f t="shared" ref="A95:A104" si="40">A94</f>
        <v>2012</v>
      </c>
      <c r="B95" s="243" t="s">
        <v>315</v>
      </c>
      <c r="C95" s="223">
        <f t="shared" si="37"/>
        <v>0</v>
      </c>
      <c r="D95" s="242">
        <f t="shared" si="37"/>
        <v>0</v>
      </c>
      <c r="E95" s="223">
        <f t="shared" si="37"/>
        <v>0</v>
      </c>
      <c r="F95" s="223">
        <f t="shared" si="37"/>
        <v>0</v>
      </c>
      <c r="G95" s="223">
        <f t="shared" si="38"/>
        <v>0</v>
      </c>
      <c r="H95" s="262"/>
      <c r="I95" s="262"/>
      <c r="J95" s="262"/>
      <c r="K95" s="262"/>
      <c r="L95" s="262"/>
      <c r="M95" s="262"/>
      <c r="N95" s="262"/>
      <c r="O95" s="262"/>
      <c r="P95" s="262"/>
      <c r="Q95" s="262"/>
      <c r="R95" s="262"/>
      <c r="S95" s="262"/>
      <c r="T95" s="258"/>
      <c r="U95" s="239">
        <f t="shared" si="22"/>
        <v>0</v>
      </c>
      <c r="V95" s="240"/>
      <c r="W95" s="239">
        <f t="shared" si="39"/>
        <v>0</v>
      </c>
      <c r="X95" s="239">
        <f t="shared" si="25"/>
        <v>0</v>
      </c>
      <c r="Y95" s="238">
        <f t="shared" si="26"/>
        <v>0</v>
      </c>
      <c r="Z95" s="237"/>
      <c r="AA95" s="173"/>
      <c r="AB95" s="173"/>
    </row>
    <row r="96" spans="1:28" x14ac:dyDescent="0.25">
      <c r="A96" s="244">
        <f t="shared" si="40"/>
        <v>2012</v>
      </c>
      <c r="B96" s="243" t="s">
        <v>314</v>
      </c>
      <c r="C96" s="223">
        <f t="shared" si="37"/>
        <v>0</v>
      </c>
      <c r="D96" s="242">
        <f t="shared" si="37"/>
        <v>0</v>
      </c>
      <c r="E96" s="223">
        <f t="shared" si="37"/>
        <v>0</v>
      </c>
      <c r="F96" s="223">
        <f t="shared" si="37"/>
        <v>0</v>
      </c>
      <c r="G96" s="223">
        <f t="shared" si="38"/>
        <v>0</v>
      </c>
      <c r="H96" s="262"/>
      <c r="I96" s="262"/>
      <c r="J96" s="262"/>
      <c r="K96" s="262"/>
      <c r="L96" s="262"/>
      <c r="M96" s="262"/>
      <c r="N96" s="262"/>
      <c r="O96" s="262"/>
      <c r="P96" s="262"/>
      <c r="Q96" s="262"/>
      <c r="R96" s="262"/>
      <c r="S96" s="262"/>
      <c r="T96" s="258"/>
      <c r="U96" s="239">
        <f t="shared" si="22"/>
        <v>0</v>
      </c>
      <c r="V96" s="240"/>
      <c r="W96" s="239">
        <f t="shared" si="39"/>
        <v>0</v>
      </c>
      <c r="X96" s="239">
        <f t="shared" si="25"/>
        <v>0</v>
      </c>
      <c r="Y96" s="238">
        <f t="shared" si="26"/>
        <v>0</v>
      </c>
      <c r="Z96" s="237"/>
      <c r="AA96" s="173"/>
      <c r="AB96" s="173"/>
    </row>
    <row r="97" spans="1:28" x14ac:dyDescent="0.25">
      <c r="A97" s="244">
        <f t="shared" si="40"/>
        <v>2012</v>
      </c>
      <c r="B97" s="243" t="s">
        <v>313</v>
      </c>
      <c r="C97" s="223">
        <f t="shared" si="37"/>
        <v>0</v>
      </c>
      <c r="D97" s="242">
        <f t="shared" si="37"/>
        <v>0</v>
      </c>
      <c r="E97" s="223">
        <f t="shared" si="37"/>
        <v>0</v>
      </c>
      <c r="F97" s="223">
        <f t="shared" si="37"/>
        <v>0</v>
      </c>
      <c r="G97" s="223">
        <f t="shared" si="38"/>
        <v>0</v>
      </c>
      <c r="H97" s="262"/>
      <c r="I97" s="262"/>
      <c r="J97" s="262"/>
      <c r="K97" s="262"/>
      <c r="L97" s="262"/>
      <c r="M97" s="262"/>
      <c r="N97" s="262"/>
      <c r="O97" s="262"/>
      <c r="P97" s="262"/>
      <c r="Q97" s="262"/>
      <c r="R97" s="262"/>
      <c r="S97" s="262"/>
      <c r="T97" s="258"/>
      <c r="U97" s="239">
        <f t="shared" si="22"/>
        <v>0</v>
      </c>
      <c r="V97" s="240"/>
      <c r="W97" s="239">
        <f t="shared" si="39"/>
        <v>0</v>
      </c>
      <c r="X97" s="239">
        <f t="shared" si="25"/>
        <v>0</v>
      </c>
      <c r="Y97" s="238">
        <f t="shared" si="26"/>
        <v>0</v>
      </c>
      <c r="Z97" s="237"/>
      <c r="AA97" s="173"/>
      <c r="AB97" s="173"/>
    </row>
    <row r="98" spans="1:28" x14ac:dyDescent="0.25">
      <c r="A98" s="244">
        <f t="shared" si="40"/>
        <v>2012</v>
      </c>
      <c r="B98" s="243" t="s">
        <v>312</v>
      </c>
      <c r="C98" s="223">
        <f t="shared" si="37"/>
        <v>0</v>
      </c>
      <c r="D98" s="242">
        <f t="shared" si="37"/>
        <v>0</v>
      </c>
      <c r="E98" s="223">
        <f t="shared" si="37"/>
        <v>0</v>
      </c>
      <c r="F98" s="223">
        <f t="shared" si="37"/>
        <v>0</v>
      </c>
      <c r="G98" s="223">
        <f t="shared" si="38"/>
        <v>0</v>
      </c>
      <c r="H98" s="262"/>
      <c r="I98" s="262"/>
      <c r="J98" s="262"/>
      <c r="K98" s="262"/>
      <c r="L98" s="262"/>
      <c r="M98" s="262"/>
      <c r="N98" s="262"/>
      <c r="O98" s="262"/>
      <c r="P98" s="262"/>
      <c r="Q98" s="262"/>
      <c r="R98" s="262"/>
      <c r="S98" s="262"/>
      <c r="T98" s="258"/>
      <c r="U98" s="239">
        <f t="shared" si="22"/>
        <v>0</v>
      </c>
      <c r="V98" s="240"/>
      <c r="W98" s="239">
        <f t="shared" si="39"/>
        <v>0</v>
      </c>
      <c r="X98" s="239">
        <f t="shared" si="25"/>
        <v>0</v>
      </c>
      <c r="Y98" s="238">
        <f t="shared" si="26"/>
        <v>0</v>
      </c>
      <c r="Z98" s="237"/>
      <c r="AA98" s="173"/>
      <c r="AB98" s="173"/>
    </row>
    <row r="99" spans="1:28" x14ac:dyDescent="0.25">
      <c r="A99" s="244">
        <f t="shared" si="40"/>
        <v>2012</v>
      </c>
      <c r="B99" s="243" t="s">
        <v>311</v>
      </c>
      <c r="C99" s="223">
        <f t="shared" si="37"/>
        <v>0</v>
      </c>
      <c r="D99" s="242">
        <f t="shared" si="37"/>
        <v>0</v>
      </c>
      <c r="E99" s="223">
        <f t="shared" si="37"/>
        <v>0</v>
      </c>
      <c r="F99" s="223">
        <f t="shared" si="37"/>
        <v>0</v>
      </c>
      <c r="G99" s="223">
        <f t="shared" si="38"/>
        <v>0</v>
      </c>
      <c r="H99" s="262"/>
      <c r="I99" s="262"/>
      <c r="J99" s="262"/>
      <c r="K99" s="262"/>
      <c r="L99" s="262"/>
      <c r="M99" s="262"/>
      <c r="N99" s="262"/>
      <c r="O99" s="262"/>
      <c r="P99" s="262"/>
      <c r="Q99" s="262"/>
      <c r="R99" s="262"/>
      <c r="S99" s="262"/>
      <c r="T99" s="258"/>
      <c r="U99" s="239">
        <f t="shared" si="22"/>
        <v>0</v>
      </c>
      <c r="V99" s="240"/>
      <c r="W99" s="239">
        <f t="shared" si="39"/>
        <v>0</v>
      </c>
      <c r="X99" s="239">
        <f t="shared" si="25"/>
        <v>0</v>
      </c>
      <c r="Y99" s="238">
        <f t="shared" si="26"/>
        <v>0</v>
      </c>
      <c r="Z99" s="237"/>
      <c r="AA99" s="173"/>
      <c r="AB99" s="173"/>
    </row>
    <row r="100" spans="1:28" x14ac:dyDescent="0.25">
      <c r="A100" s="244">
        <f t="shared" si="40"/>
        <v>2012</v>
      </c>
      <c r="B100" s="243" t="s">
        <v>310</v>
      </c>
      <c r="C100" s="223">
        <f t="shared" si="37"/>
        <v>0</v>
      </c>
      <c r="D100" s="242">
        <f t="shared" si="37"/>
        <v>0</v>
      </c>
      <c r="E100" s="223">
        <f t="shared" si="37"/>
        <v>0</v>
      </c>
      <c r="F100" s="223">
        <f t="shared" si="37"/>
        <v>0</v>
      </c>
      <c r="G100" s="223">
        <f t="shared" si="38"/>
        <v>0</v>
      </c>
      <c r="H100" s="262"/>
      <c r="I100" s="262"/>
      <c r="J100" s="262"/>
      <c r="K100" s="262"/>
      <c r="L100" s="262"/>
      <c r="M100" s="262"/>
      <c r="N100" s="262"/>
      <c r="O100" s="262"/>
      <c r="P100" s="262"/>
      <c r="Q100" s="262"/>
      <c r="R100" s="262"/>
      <c r="S100" s="262"/>
      <c r="T100" s="258"/>
      <c r="U100" s="239">
        <f t="shared" si="22"/>
        <v>0</v>
      </c>
      <c r="V100" s="240"/>
      <c r="W100" s="239">
        <f t="shared" si="39"/>
        <v>0</v>
      </c>
      <c r="X100" s="239">
        <f t="shared" si="25"/>
        <v>0</v>
      </c>
      <c r="Y100" s="238">
        <f t="shared" si="26"/>
        <v>0</v>
      </c>
      <c r="Z100" s="237"/>
      <c r="AA100" s="173"/>
      <c r="AB100" s="173"/>
    </row>
    <row r="101" spans="1:28" x14ac:dyDescent="0.25">
      <c r="A101" s="244">
        <f t="shared" si="40"/>
        <v>2012</v>
      </c>
      <c r="B101" s="243" t="s">
        <v>309</v>
      </c>
      <c r="C101" s="223">
        <f t="shared" si="37"/>
        <v>0</v>
      </c>
      <c r="D101" s="242">
        <f t="shared" si="37"/>
        <v>0</v>
      </c>
      <c r="E101" s="223">
        <f t="shared" si="37"/>
        <v>0</v>
      </c>
      <c r="F101" s="223">
        <f t="shared" si="37"/>
        <v>0</v>
      </c>
      <c r="G101" s="223">
        <f t="shared" si="38"/>
        <v>0</v>
      </c>
      <c r="H101" s="262"/>
      <c r="I101" s="262"/>
      <c r="J101" s="262"/>
      <c r="K101" s="262"/>
      <c r="L101" s="262"/>
      <c r="M101" s="262"/>
      <c r="N101" s="262"/>
      <c r="O101" s="262"/>
      <c r="P101" s="262"/>
      <c r="Q101" s="262"/>
      <c r="R101" s="262"/>
      <c r="S101" s="262"/>
      <c r="T101" s="258"/>
      <c r="U101" s="239">
        <f t="shared" si="22"/>
        <v>0</v>
      </c>
      <c r="V101" s="240"/>
      <c r="W101" s="239">
        <f t="shared" si="39"/>
        <v>0</v>
      </c>
      <c r="X101" s="239">
        <f t="shared" si="25"/>
        <v>0</v>
      </c>
      <c r="Y101" s="238">
        <f t="shared" si="26"/>
        <v>0</v>
      </c>
      <c r="Z101" s="237"/>
      <c r="AA101" s="173"/>
      <c r="AB101" s="173"/>
    </row>
    <row r="102" spans="1:28" x14ac:dyDescent="0.25">
      <c r="A102" s="244">
        <f t="shared" si="40"/>
        <v>2012</v>
      </c>
      <c r="B102" s="243" t="s">
        <v>308</v>
      </c>
      <c r="C102" s="223">
        <f t="shared" si="37"/>
        <v>0</v>
      </c>
      <c r="D102" s="242">
        <f t="shared" si="37"/>
        <v>0</v>
      </c>
      <c r="E102" s="223">
        <f t="shared" si="37"/>
        <v>0</v>
      </c>
      <c r="F102" s="223">
        <f t="shared" si="37"/>
        <v>0</v>
      </c>
      <c r="G102" s="223">
        <f t="shared" si="38"/>
        <v>0</v>
      </c>
      <c r="H102" s="262"/>
      <c r="I102" s="262"/>
      <c r="J102" s="262"/>
      <c r="K102" s="262"/>
      <c r="L102" s="262"/>
      <c r="M102" s="262"/>
      <c r="N102" s="262"/>
      <c r="O102" s="262"/>
      <c r="P102" s="262"/>
      <c r="Q102" s="262"/>
      <c r="R102" s="262"/>
      <c r="S102" s="262"/>
      <c r="T102" s="258"/>
      <c r="U102" s="239">
        <f t="shared" si="22"/>
        <v>0</v>
      </c>
      <c r="V102" s="240"/>
      <c r="W102" s="239">
        <f t="shared" si="39"/>
        <v>0</v>
      </c>
      <c r="X102" s="239">
        <f t="shared" si="25"/>
        <v>0</v>
      </c>
      <c r="Y102" s="238">
        <f t="shared" si="26"/>
        <v>0</v>
      </c>
      <c r="Z102" s="237"/>
      <c r="AA102" s="173"/>
      <c r="AB102" s="173"/>
    </row>
    <row r="103" spans="1:28" x14ac:dyDescent="0.25">
      <c r="A103" s="244">
        <f t="shared" si="40"/>
        <v>2012</v>
      </c>
      <c r="B103" s="243" t="s">
        <v>307</v>
      </c>
      <c r="C103" s="223">
        <f t="shared" si="37"/>
        <v>0</v>
      </c>
      <c r="D103" s="242">
        <f t="shared" si="37"/>
        <v>0</v>
      </c>
      <c r="E103" s="223">
        <f t="shared" si="37"/>
        <v>0</v>
      </c>
      <c r="F103" s="223">
        <f t="shared" si="37"/>
        <v>0</v>
      </c>
      <c r="G103" s="223">
        <f t="shared" si="38"/>
        <v>0</v>
      </c>
      <c r="H103" s="262"/>
      <c r="I103" s="262"/>
      <c r="J103" s="262"/>
      <c r="K103" s="262"/>
      <c r="L103" s="262"/>
      <c r="M103" s="262"/>
      <c r="N103" s="262"/>
      <c r="O103" s="262"/>
      <c r="P103" s="262"/>
      <c r="Q103" s="262"/>
      <c r="R103" s="262"/>
      <c r="S103" s="262"/>
      <c r="T103" s="258"/>
      <c r="U103" s="239">
        <f t="shared" si="22"/>
        <v>0</v>
      </c>
      <c r="V103" s="240"/>
      <c r="W103" s="239">
        <f t="shared" si="39"/>
        <v>0</v>
      </c>
      <c r="X103" s="239">
        <f t="shared" si="25"/>
        <v>0</v>
      </c>
      <c r="Y103" s="238">
        <f t="shared" si="26"/>
        <v>0</v>
      </c>
      <c r="Z103" s="237"/>
      <c r="AA103" s="173"/>
      <c r="AB103" s="173"/>
    </row>
    <row r="104" spans="1:28" x14ac:dyDescent="0.25">
      <c r="A104" s="235">
        <f t="shared" si="40"/>
        <v>2012</v>
      </c>
      <c r="B104" s="234" t="s">
        <v>306</v>
      </c>
      <c r="C104" s="178">
        <f t="shared" si="37"/>
        <v>0</v>
      </c>
      <c r="D104" s="177">
        <f t="shared" si="37"/>
        <v>0</v>
      </c>
      <c r="E104" s="178">
        <f t="shared" si="37"/>
        <v>0</v>
      </c>
      <c r="F104" s="178">
        <f t="shared" si="37"/>
        <v>0</v>
      </c>
      <c r="G104" s="178">
        <f t="shared" si="38"/>
        <v>0</v>
      </c>
      <c r="H104" s="261"/>
      <c r="I104" s="261"/>
      <c r="J104" s="261"/>
      <c r="K104" s="261"/>
      <c r="L104" s="261"/>
      <c r="M104" s="261"/>
      <c r="N104" s="261"/>
      <c r="O104" s="261"/>
      <c r="P104" s="261"/>
      <c r="Q104" s="261"/>
      <c r="R104" s="261"/>
      <c r="S104" s="261"/>
      <c r="T104" s="257"/>
      <c r="U104" s="231">
        <f t="shared" si="22"/>
        <v>0</v>
      </c>
      <c r="V104" s="221">
        <f>SUM(U93:U104)</f>
        <v>0</v>
      </c>
      <c r="W104" s="231">
        <f t="shared" si="39"/>
        <v>0</v>
      </c>
      <c r="X104" s="231">
        <f t="shared" si="25"/>
        <v>0</v>
      </c>
      <c r="Y104" s="232">
        <f t="shared" si="26"/>
        <v>0</v>
      </c>
      <c r="Z104" s="231">
        <f>SUM(Y93:Y104)</f>
        <v>0</v>
      </c>
      <c r="AA104" s="173"/>
      <c r="AB104" s="173"/>
    </row>
    <row r="105" spans="1:28" x14ac:dyDescent="0.25">
      <c r="A105" s="256">
        <f>A104+1</f>
        <v>2013</v>
      </c>
      <c r="B105" s="255" t="s">
        <v>317</v>
      </c>
      <c r="C105" s="252">
        <f t="shared" si="37"/>
        <v>0</v>
      </c>
      <c r="D105" s="254">
        <f t="shared" si="37"/>
        <v>0</v>
      </c>
      <c r="E105" s="252">
        <f t="shared" si="37"/>
        <v>0</v>
      </c>
      <c r="F105" s="252">
        <f t="shared" si="37"/>
        <v>0</v>
      </c>
      <c r="G105" s="252">
        <f t="shared" si="38"/>
        <v>0</v>
      </c>
      <c r="H105" s="252">
        <f>+H$15</f>
        <v>0</v>
      </c>
      <c r="I105" s="263"/>
      <c r="J105" s="263"/>
      <c r="K105" s="263"/>
      <c r="L105" s="263"/>
      <c r="M105" s="263"/>
      <c r="N105" s="263"/>
      <c r="O105" s="263"/>
      <c r="P105" s="263"/>
      <c r="Q105" s="263"/>
      <c r="R105" s="263"/>
      <c r="S105" s="263"/>
      <c r="T105" s="260"/>
      <c r="U105" s="249">
        <f t="shared" si="22"/>
        <v>0</v>
      </c>
      <c r="V105" s="250"/>
      <c r="W105" s="249">
        <f>G27-G15+H15</f>
        <v>0</v>
      </c>
      <c r="X105" s="249">
        <f t="shared" si="25"/>
        <v>0</v>
      </c>
      <c r="Y105" s="248">
        <f t="shared" si="26"/>
        <v>0</v>
      </c>
      <c r="Z105" s="247"/>
      <c r="AA105" s="173"/>
      <c r="AB105" s="173"/>
    </row>
    <row r="106" spans="1:28" x14ac:dyDescent="0.25">
      <c r="A106" s="244">
        <f>A105</f>
        <v>2013</v>
      </c>
      <c r="B106" s="243" t="s">
        <v>316</v>
      </c>
      <c r="C106" s="223">
        <f t="shared" si="37"/>
        <v>0</v>
      </c>
      <c r="D106" s="242">
        <f t="shared" si="37"/>
        <v>0</v>
      </c>
      <c r="E106" s="223">
        <f t="shared" si="37"/>
        <v>0</v>
      </c>
      <c r="F106" s="223">
        <f t="shared" si="37"/>
        <v>0</v>
      </c>
      <c r="G106" s="245">
        <f t="shared" si="37"/>
        <v>0</v>
      </c>
      <c r="H106" s="223">
        <f t="shared" ref="H106:H117" si="41">+H16</f>
        <v>0</v>
      </c>
      <c r="I106" s="262"/>
      <c r="J106" s="262"/>
      <c r="K106" s="262"/>
      <c r="L106" s="262"/>
      <c r="M106" s="262"/>
      <c r="N106" s="262"/>
      <c r="O106" s="262"/>
      <c r="P106" s="262"/>
      <c r="Q106" s="262"/>
      <c r="R106" s="262"/>
      <c r="S106" s="262"/>
      <c r="T106" s="258"/>
      <c r="U106" s="239">
        <f t="shared" si="22"/>
        <v>0</v>
      </c>
      <c r="V106" s="240"/>
      <c r="W106" s="239">
        <f t="shared" ref="W106:W116" si="42">G28-G16+H16</f>
        <v>0</v>
      </c>
      <c r="X106" s="239">
        <f t="shared" si="25"/>
        <v>0</v>
      </c>
      <c r="Y106" s="238">
        <f t="shared" si="26"/>
        <v>0</v>
      </c>
      <c r="Z106" s="237"/>
      <c r="AA106" s="173"/>
      <c r="AB106" s="173"/>
    </row>
    <row r="107" spans="1:28" x14ac:dyDescent="0.25">
      <c r="A107" s="244">
        <f t="shared" ref="A107:A116" si="43">A106</f>
        <v>2013</v>
      </c>
      <c r="B107" s="243" t="s">
        <v>315</v>
      </c>
      <c r="C107" s="223">
        <f t="shared" ref="C107:H122" si="44">C106</f>
        <v>0</v>
      </c>
      <c r="D107" s="242">
        <f t="shared" si="44"/>
        <v>0</v>
      </c>
      <c r="E107" s="223">
        <f t="shared" si="44"/>
        <v>0</v>
      </c>
      <c r="F107" s="223">
        <f t="shared" si="44"/>
        <v>0</v>
      </c>
      <c r="G107" s="223">
        <f t="shared" si="44"/>
        <v>0</v>
      </c>
      <c r="H107" s="223">
        <f t="shared" si="41"/>
        <v>0</v>
      </c>
      <c r="I107" s="262"/>
      <c r="J107" s="262"/>
      <c r="K107" s="262"/>
      <c r="L107" s="262"/>
      <c r="M107" s="262"/>
      <c r="N107" s="262"/>
      <c r="O107" s="262"/>
      <c r="P107" s="262"/>
      <c r="Q107" s="262"/>
      <c r="R107" s="262"/>
      <c r="S107" s="262"/>
      <c r="T107" s="258"/>
      <c r="U107" s="239">
        <f t="shared" si="22"/>
        <v>0</v>
      </c>
      <c r="V107" s="240"/>
      <c r="W107" s="239">
        <f t="shared" si="42"/>
        <v>0</v>
      </c>
      <c r="X107" s="239">
        <f t="shared" si="25"/>
        <v>0</v>
      </c>
      <c r="Y107" s="238">
        <f t="shared" si="26"/>
        <v>0</v>
      </c>
      <c r="Z107" s="237"/>
      <c r="AA107" s="173"/>
      <c r="AB107" s="173"/>
    </row>
    <row r="108" spans="1:28" x14ac:dyDescent="0.25">
      <c r="A108" s="244">
        <f t="shared" si="43"/>
        <v>2013</v>
      </c>
      <c r="B108" s="243" t="s">
        <v>314</v>
      </c>
      <c r="C108" s="223">
        <f t="shared" si="44"/>
        <v>0</v>
      </c>
      <c r="D108" s="242">
        <f t="shared" si="44"/>
        <v>0</v>
      </c>
      <c r="E108" s="223">
        <f t="shared" si="44"/>
        <v>0</v>
      </c>
      <c r="F108" s="223">
        <f t="shared" si="44"/>
        <v>0</v>
      </c>
      <c r="G108" s="223">
        <f t="shared" si="44"/>
        <v>0</v>
      </c>
      <c r="H108" s="223">
        <f t="shared" si="41"/>
        <v>0</v>
      </c>
      <c r="I108" s="262"/>
      <c r="J108" s="262"/>
      <c r="K108" s="262"/>
      <c r="L108" s="262"/>
      <c r="M108" s="262"/>
      <c r="N108" s="262"/>
      <c r="O108" s="262"/>
      <c r="P108" s="262"/>
      <c r="Q108" s="262"/>
      <c r="R108" s="262"/>
      <c r="S108" s="262"/>
      <c r="T108" s="258"/>
      <c r="U108" s="239">
        <f t="shared" si="22"/>
        <v>0</v>
      </c>
      <c r="V108" s="240"/>
      <c r="W108" s="239">
        <f t="shared" si="42"/>
        <v>0</v>
      </c>
      <c r="X108" s="239">
        <f t="shared" si="25"/>
        <v>0</v>
      </c>
      <c r="Y108" s="238">
        <f t="shared" si="26"/>
        <v>0</v>
      </c>
      <c r="Z108" s="237"/>
      <c r="AA108" s="173"/>
      <c r="AB108" s="173"/>
    </row>
    <row r="109" spans="1:28" x14ac:dyDescent="0.25">
      <c r="A109" s="244">
        <f t="shared" si="43"/>
        <v>2013</v>
      </c>
      <c r="B109" s="243" t="s">
        <v>313</v>
      </c>
      <c r="C109" s="223">
        <f t="shared" si="44"/>
        <v>0</v>
      </c>
      <c r="D109" s="242">
        <f t="shared" si="44"/>
        <v>0</v>
      </c>
      <c r="E109" s="223">
        <f t="shared" si="44"/>
        <v>0</v>
      </c>
      <c r="F109" s="223">
        <f t="shared" si="44"/>
        <v>0</v>
      </c>
      <c r="G109" s="223">
        <f t="shared" si="44"/>
        <v>0</v>
      </c>
      <c r="H109" s="223">
        <f t="shared" si="41"/>
        <v>0</v>
      </c>
      <c r="I109" s="262"/>
      <c r="J109" s="262"/>
      <c r="K109" s="262"/>
      <c r="L109" s="262"/>
      <c r="M109" s="262"/>
      <c r="N109" s="262"/>
      <c r="O109" s="262"/>
      <c r="P109" s="262"/>
      <c r="Q109" s="262"/>
      <c r="R109" s="262"/>
      <c r="S109" s="262"/>
      <c r="T109" s="258"/>
      <c r="U109" s="239">
        <f t="shared" si="22"/>
        <v>0</v>
      </c>
      <c r="V109" s="240"/>
      <c r="W109" s="239">
        <f t="shared" si="42"/>
        <v>0</v>
      </c>
      <c r="X109" s="239">
        <f t="shared" si="25"/>
        <v>0</v>
      </c>
      <c r="Y109" s="238">
        <f t="shared" si="26"/>
        <v>0</v>
      </c>
      <c r="Z109" s="237"/>
      <c r="AA109" s="173"/>
      <c r="AB109" s="173"/>
    </row>
    <row r="110" spans="1:28" x14ac:dyDescent="0.25">
      <c r="A110" s="244">
        <f t="shared" si="43"/>
        <v>2013</v>
      </c>
      <c r="B110" s="243" t="s">
        <v>312</v>
      </c>
      <c r="C110" s="223">
        <f t="shared" si="44"/>
        <v>0</v>
      </c>
      <c r="D110" s="242">
        <f t="shared" si="44"/>
        <v>0</v>
      </c>
      <c r="E110" s="223">
        <f t="shared" si="44"/>
        <v>0</v>
      </c>
      <c r="F110" s="223">
        <f t="shared" si="44"/>
        <v>0</v>
      </c>
      <c r="G110" s="223">
        <f t="shared" si="44"/>
        <v>0</v>
      </c>
      <c r="H110" s="223">
        <f t="shared" si="41"/>
        <v>0</v>
      </c>
      <c r="I110" s="262"/>
      <c r="J110" s="262"/>
      <c r="K110" s="262"/>
      <c r="L110" s="262"/>
      <c r="M110" s="262"/>
      <c r="N110" s="262"/>
      <c r="O110" s="262"/>
      <c r="P110" s="262"/>
      <c r="Q110" s="262"/>
      <c r="R110" s="262"/>
      <c r="S110" s="262"/>
      <c r="T110" s="258"/>
      <c r="U110" s="239">
        <f t="shared" ref="U110:U173" si="45">SUM(C110:T110)</f>
        <v>0</v>
      </c>
      <c r="V110" s="240"/>
      <c r="W110" s="239">
        <f t="shared" si="42"/>
        <v>0</v>
      </c>
      <c r="X110" s="239">
        <f t="shared" si="25"/>
        <v>0</v>
      </c>
      <c r="Y110" s="238">
        <f t="shared" si="26"/>
        <v>0</v>
      </c>
      <c r="Z110" s="237"/>
      <c r="AA110" s="173"/>
      <c r="AB110" s="173"/>
    </row>
    <row r="111" spans="1:28" x14ac:dyDescent="0.25">
      <c r="A111" s="244">
        <f t="shared" si="43"/>
        <v>2013</v>
      </c>
      <c r="B111" s="243" t="s">
        <v>311</v>
      </c>
      <c r="C111" s="223">
        <f t="shared" si="44"/>
        <v>0</v>
      </c>
      <c r="D111" s="242">
        <f t="shared" si="44"/>
        <v>0</v>
      </c>
      <c r="E111" s="223">
        <f t="shared" si="44"/>
        <v>0</v>
      </c>
      <c r="F111" s="223">
        <f t="shared" si="44"/>
        <v>0</v>
      </c>
      <c r="G111" s="223">
        <f t="shared" si="44"/>
        <v>0</v>
      </c>
      <c r="H111" s="223">
        <f t="shared" si="41"/>
        <v>0</v>
      </c>
      <c r="I111" s="262"/>
      <c r="J111" s="262"/>
      <c r="K111" s="262"/>
      <c r="L111" s="262"/>
      <c r="M111" s="262"/>
      <c r="N111" s="262"/>
      <c r="O111" s="262"/>
      <c r="P111" s="262"/>
      <c r="Q111" s="262"/>
      <c r="R111" s="262"/>
      <c r="S111" s="262"/>
      <c r="T111" s="258"/>
      <c r="U111" s="239">
        <f t="shared" si="45"/>
        <v>0</v>
      </c>
      <c r="V111" s="240"/>
      <c r="W111" s="239">
        <f t="shared" si="42"/>
        <v>0</v>
      </c>
      <c r="X111" s="239">
        <f t="shared" si="25"/>
        <v>0</v>
      </c>
      <c r="Y111" s="238">
        <f t="shared" si="26"/>
        <v>0</v>
      </c>
      <c r="Z111" s="237"/>
      <c r="AA111" s="173"/>
      <c r="AB111" s="173"/>
    </row>
    <row r="112" spans="1:28" x14ac:dyDescent="0.25">
      <c r="A112" s="244">
        <f t="shared" si="43"/>
        <v>2013</v>
      </c>
      <c r="B112" s="243" t="s">
        <v>310</v>
      </c>
      <c r="C112" s="223">
        <f t="shared" si="44"/>
        <v>0</v>
      </c>
      <c r="D112" s="242">
        <f t="shared" si="44"/>
        <v>0</v>
      </c>
      <c r="E112" s="223">
        <f t="shared" si="44"/>
        <v>0</v>
      </c>
      <c r="F112" s="223">
        <f t="shared" si="44"/>
        <v>0</v>
      </c>
      <c r="G112" s="223">
        <f t="shared" si="44"/>
        <v>0</v>
      </c>
      <c r="H112" s="223">
        <f t="shared" si="41"/>
        <v>0</v>
      </c>
      <c r="I112" s="262"/>
      <c r="J112" s="262"/>
      <c r="K112" s="262"/>
      <c r="L112" s="262"/>
      <c r="M112" s="262"/>
      <c r="N112" s="262"/>
      <c r="O112" s="262"/>
      <c r="P112" s="262"/>
      <c r="Q112" s="262"/>
      <c r="R112" s="262"/>
      <c r="S112" s="262"/>
      <c r="T112" s="258"/>
      <c r="U112" s="239">
        <f t="shared" si="45"/>
        <v>0</v>
      </c>
      <c r="V112" s="240"/>
      <c r="W112" s="239">
        <f t="shared" si="42"/>
        <v>0</v>
      </c>
      <c r="X112" s="239">
        <f t="shared" si="25"/>
        <v>0</v>
      </c>
      <c r="Y112" s="238">
        <f t="shared" si="26"/>
        <v>0</v>
      </c>
      <c r="Z112" s="237"/>
      <c r="AA112" s="173"/>
      <c r="AB112" s="173"/>
    </row>
    <row r="113" spans="1:28" x14ac:dyDescent="0.25">
      <c r="A113" s="244">
        <f t="shared" si="43"/>
        <v>2013</v>
      </c>
      <c r="B113" s="243" t="s">
        <v>309</v>
      </c>
      <c r="C113" s="223">
        <f t="shared" si="44"/>
        <v>0</v>
      </c>
      <c r="D113" s="242">
        <f t="shared" si="44"/>
        <v>0</v>
      </c>
      <c r="E113" s="223">
        <f t="shared" si="44"/>
        <v>0</v>
      </c>
      <c r="F113" s="223">
        <f t="shared" si="44"/>
        <v>0</v>
      </c>
      <c r="G113" s="223">
        <f t="shared" si="44"/>
        <v>0</v>
      </c>
      <c r="H113" s="223">
        <f t="shared" si="41"/>
        <v>0</v>
      </c>
      <c r="I113" s="262"/>
      <c r="J113" s="262"/>
      <c r="K113" s="262"/>
      <c r="L113" s="262"/>
      <c r="M113" s="262"/>
      <c r="N113" s="262"/>
      <c r="O113" s="262"/>
      <c r="P113" s="262"/>
      <c r="Q113" s="262"/>
      <c r="R113" s="262"/>
      <c r="S113" s="262"/>
      <c r="T113" s="258"/>
      <c r="U113" s="239">
        <f t="shared" si="45"/>
        <v>0</v>
      </c>
      <c r="V113" s="240"/>
      <c r="W113" s="239">
        <f t="shared" si="42"/>
        <v>0</v>
      </c>
      <c r="X113" s="239">
        <f t="shared" si="25"/>
        <v>0</v>
      </c>
      <c r="Y113" s="238">
        <f t="shared" si="26"/>
        <v>0</v>
      </c>
      <c r="Z113" s="237"/>
      <c r="AA113" s="173"/>
      <c r="AB113" s="173"/>
    </row>
    <row r="114" spans="1:28" x14ac:dyDescent="0.25">
      <c r="A114" s="244">
        <f t="shared" si="43"/>
        <v>2013</v>
      </c>
      <c r="B114" s="243" t="s">
        <v>308</v>
      </c>
      <c r="C114" s="223">
        <f t="shared" si="44"/>
        <v>0</v>
      </c>
      <c r="D114" s="242">
        <f t="shared" si="44"/>
        <v>0</v>
      </c>
      <c r="E114" s="223">
        <f t="shared" si="44"/>
        <v>0</v>
      </c>
      <c r="F114" s="223">
        <f t="shared" si="44"/>
        <v>0</v>
      </c>
      <c r="G114" s="223">
        <f t="shared" si="44"/>
        <v>0</v>
      </c>
      <c r="H114" s="223">
        <f t="shared" si="41"/>
        <v>0</v>
      </c>
      <c r="I114" s="262"/>
      <c r="J114" s="262"/>
      <c r="K114" s="262"/>
      <c r="L114" s="262"/>
      <c r="M114" s="262"/>
      <c r="N114" s="262"/>
      <c r="O114" s="262"/>
      <c r="P114" s="262"/>
      <c r="Q114" s="262"/>
      <c r="R114" s="262"/>
      <c r="S114" s="262"/>
      <c r="T114" s="258"/>
      <c r="U114" s="239">
        <f t="shared" si="45"/>
        <v>0</v>
      </c>
      <c r="V114" s="240"/>
      <c r="W114" s="239">
        <f t="shared" si="42"/>
        <v>0</v>
      </c>
      <c r="X114" s="239">
        <f t="shared" si="25"/>
        <v>0</v>
      </c>
      <c r="Y114" s="238">
        <f t="shared" si="26"/>
        <v>0</v>
      </c>
      <c r="Z114" s="237"/>
      <c r="AA114" s="173"/>
      <c r="AB114" s="173"/>
    </row>
    <row r="115" spans="1:28" x14ac:dyDescent="0.25">
      <c r="A115" s="244">
        <f t="shared" si="43"/>
        <v>2013</v>
      </c>
      <c r="B115" s="243" t="s">
        <v>307</v>
      </c>
      <c r="C115" s="223">
        <f t="shared" si="44"/>
        <v>0</v>
      </c>
      <c r="D115" s="242">
        <f t="shared" si="44"/>
        <v>0</v>
      </c>
      <c r="E115" s="223">
        <f t="shared" si="44"/>
        <v>0</v>
      </c>
      <c r="F115" s="223">
        <f t="shared" si="44"/>
        <v>0</v>
      </c>
      <c r="G115" s="223">
        <f t="shared" si="44"/>
        <v>0</v>
      </c>
      <c r="H115" s="223">
        <f t="shared" si="41"/>
        <v>0</v>
      </c>
      <c r="I115" s="262"/>
      <c r="J115" s="262"/>
      <c r="K115" s="262"/>
      <c r="L115" s="262"/>
      <c r="M115" s="262"/>
      <c r="N115" s="262"/>
      <c r="O115" s="262"/>
      <c r="P115" s="262"/>
      <c r="Q115" s="262"/>
      <c r="R115" s="262"/>
      <c r="S115" s="262"/>
      <c r="T115" s="258"/>
      <c r="U115" s="239">
        <f t="shared" si="45"/>
        <v>0</v>
      </c>
      <c r="V115" s="240"/>
      <c r="W115" s="239">
        <f t="shared" si="42"/>
        <v>0</v>
      </c>
      <c r="X115" s="239">
        <f t="shared" si="25"/>
        <v>0</v>
      </c>
      <c r="Y115" s="238">
        <f t="shared" si="26"/>
        <v>0</v>
      </c>
      <c r="Z115" s="237"/>
      <c r="AA115" s="173"/>
      <c r="AB115" s="173"/>
    </row>
    <row r="116" spans="1:28" x14ac:dyDescent="0.25">
      <c r="A116" s="235">
        <f t="shared" si="43"/>
        <v>2013</v>
      </c>
      <c r="B116" s="234" t="s">
        <v>306</v>
      </c>
      <c r="C116" s="178">
        <f t="shared" si="44"/>
        <v>0</v>
      </c>
      <c r="D116" s="177">
        <f t="shared" si="44"/>
        <v>0</v>
      </c>
      <c r="E116" s="178">
        <f t="shared" si="44"/>
        <v>0</v>
      </c>
      <c r="F116" s="178">
        <f t="shared" si="44"/>
        <v>0</v>
      </c>
      <c r="G116" s="178">
        <f t="shared" si="44"/>
        <v>0</v>
      </c>
      <c r="H116" s="178">
        <f t="shared" si="41"/>
        <v>0</v>
      </c>
      <c r="I116" s="261"/>
      <c r="J116" s="261"/>
      <c r="K116" s="261"/>
      <c r="L116" s="261"/>
      <c r="M116" s="261"/>
      <c r="N116" s="261"/>
      <c r="O116" s="261"/>
      <c r="P116" s="261"/>
      <c r="Q116" s="261"/>
      <c r="R116" s="261"/>
      <c r="S116" s="261"/>
      <c r="T116" s="257"/>
      <c r="U116" s="231">
        <f t="shared" si="45"/>
        <v>0</v>
      </c>
      <c r="V116" s="221">
        <f>SUM(U105:U116)</f>
        <v>0</v>
      </c>
      <c r="W116" s="231">
        <f t="shared" si="42"/>
        <v>0</v>
      </c>
      <c r="X116" s="231">
        <f t="shared" si="25"/>
        <v>0</v>
      </c>
      <c r="Y116" s="232">
        <f t="shared" si="26"/>
        <v>0</v>
      </c>
      <c r="Z116" s="231">
        <f>SUM(Y105:Y116)</f>
        <v>0</v>
      </c>
      <c r="AA116" s="173"/>
      <c r="AB116" s="173"/>
    </row>
    <row r="117" spans="1:28" x14ac:dyDescent="0.25">
      <c r="A117" s="256">
        <f>A116+1</f>
        <v>2014</v>
      </c>
      <c r="B117" s="255" t="s">
        <v>317</v>
      </c>
      <c r="C117" s="252">
        <f t="shared" si="44"/>
        <v>0</v>
      </c>
      <c r="D117" s="254">
        <f t="shared" si="44"/>
        <v>0</v>
      </c>
      <c r="E117" s="252">
        <f t="shared" si="44"/>
        <v>0</v>
      </c>
      <c r="F117" s="252">
        <f t="shared" si="44"/>
        <v>0</v>
      </c>
      <c r="G117" s="252">
        <f t="shared" si="44"/>
        <v>0</v>
      </c>
      <c r="H117" s="252">
        <f t="shared" si="41"/>
        <v>0</v>
      </c>
      <c r="I117" s="252">
        <f t="shared" ref="I117:I129" si="46">+I15</f>
        <v>0</v>
      </c>
      <c r="J117" s="263"/>
      <c r="K117" s="263"/>
      <c r="L117" s="263"/>
      <c r="M117" s="263"/>
      <c r="N117" s="263"/>
      <c r="O117" s="263"/>
      <c r="P117" s="263"/>
      <c r="Q117" s="263"/>
      <c r="R117" s="263"/>
      <c r="S117" s="263"/>
      <c r="T117" s="260"/>
      <c r="U117" s="249">
        <f t="shared" si="45"/>
        <v>0</v>
      </c>
      <c r="V117" s="250"/>
      <c r="W117" s="249">
        <f>H27-H15+I15</f>
        <v>0</v>
      </c>
      <c r="X117" s="249">
        <f t="shared" si="25"/>
        <v>0</v>
      </c>
      <c r="Y117" s="248">
        <f t="shared" si="26"/>
        <v>0</v>
      </c>
      <c r="Z117" s="247"/>
      <c r="AA117" s="173"/>
      <c r="AB117" s="173"/>
    </row>
    <row r="118" spans="1:28" x14ac:dyDescent="0.25">
      <c r="A118" s="244">
        <f>A117</f>
        <v>2014</v>
      </c>
      <c r="B118" s="243" t="s">
        <v>316</v>
      </c>
      <c r="C118" s="223">
        <f t="shared" si="44"/>
        <v>0</v>
      </c>
      <c r="D118" s="242">
        <f t="shared" si="44"/>
        <v>0</v>
      </c>
      <c r="E118" s="223">
        <f t="shared" si="44"/>
        <v>0</v>
      </c>
      <c r="F118" s="223">
        <f t="shared" si="44"/>
        <v>0</v>
      </c>
      <c r="G118" s="223">
        <f t="shared" si="44"/>
        <v>0</v>
      </c>
      <c r="H118" s="259">
        <f t="shared" si="44"/>
        <v>0</v>
      </c>
      <c r="I118" s="223">
        <f t="shared" si="46"/>
        <v>0</v>
      </c>
      <c r="J118" s="262"/>
      <c r="K118" s="262"/>
      <c r="L118" s="262"/>
      <c r="M118" s="262"/>
      <c r="N118" s="262"/>
      <c r="O118" s="262"/>
      <c r="P118" s="262"/>
      <c r="Q118" s="262"/>
      <c r="R118" s="262"/>
      <c r="S118" s="262"/>
      <c r="T118" s="258"/>
      <c r="U118" s="239">
        <f t="shared" si="45"/>
        <v>0</v>
      </c>
      <c r="V118" s="240"/>
      <c r="W118" s="239">
        <f t="shared" ref="W118:W128" si="47">H28-H16+I16</f>
        <v>0</v>
      </c>
      <c r="X118" s="239">
        <f t="shared" si="25"/>
        <v>0</v>
      </c>
      <c r="Y118" s="238">
        <f t="shared" si="26"/>
        <v>0</v>
      </c>
      <c r="Z118" s="237"/>
      <c r="AA118" s="173"/>
      <c r="AB118" s="173"/>
    </row>
    <row r="119" spans="1:28" x14ac:dyDescent="0.25">
      <c r="A119" s="244">
        <f t="shared" ref="A119:A128" si="48">A118</f>
        <v>2014</v>
      </c>
      <c r="B119" s="243" t="s">
        <v>315</v>
      </c>
      <c r="C119" s="223">
        <f t="shared" si="44"/>
        <v>0</v>
      </c>
      <c r="D119" s="242">
        <f t="shared" si="44"/>
        <v>0</v>
      </c>
      <c r="E119" s="223">
        <f t="shared" si="44"/>
        <v>0</v>
      </c>
      <c r="F119" s="223">
        <f t="shared" si="44"/>
        <v>0</v>
      </c>
      <c r="G119" s="223">
        <f t="shared" si="44"/>
        <v>0</v>
      </c>
      <c r="H119" s="223">
        <f t="shared" si="44"/>
        <v>0</v>
      </c>
      <c r="I119" s="223">
        <f t="shared" si="46"/>
        <v>0</v>
      </c>
      <c r="J119" s="262"/>
      <c r="K119" s="262"/>
      <c r="L119" s="262"/>
      <c r="M119" s="262"/>
      <c r="N119" s="262"/>
      <c r="O119" s="262"/>
      <c r="P119" s="262"/>
      <c r="Q119" s="262"/>
      <c r="R119" s="262"/>
      <c r="S119" s="262"/>
      <c r="T119" s="258"/>
      <c r="U119" s="239">
        <f t="shared" si="45"/>
        <v>0</v>
      </c>
      <c r="V119" s="240"/>
      <c r="W119" s="239">
        <f t="shared" si="47"/>
        <v>0</v>
      </c>
      <c r="X119" s="239">
        <f t="shared" si="25"/>
        <v>0</v>
      </c>
      <c r="Y119" s="238">
        <f t="shared" si="26"/>
        <v>0</v>
      </c>
      <c r="Z119" s="237"/>
      <c r="AA119" s="173"/>
      <c r="AB119" s="173"/>
    </row>
    <row r="120" spans="1:28" x14ac:dyDescent="0.25">
      <c r="A120" s="244">
        <f t="shared" si="48"/>
        <v>2014</v>
      </c>
      <c r="B120" s="243" t="s">
        <v>314</v>
      </c>
      <c r="C120" s="223">
        <f t="shared" si="44"/>
        <v>0</v>
      </c>
      <c r="D120" s="242">
        <f t="shared" si="44"/>
        <v>0</v>
      </c>
      <c r="E120" s="223">
        <f t="shared" si="44"/>
        <v>0</v>
      </c>
      <c r="F120" s="223">
        <f t="shared" si="44"/>
        <v>0</v>
      </c>
      <c r="G120" s="223">
        <f t="shared" si="44"/>
        <v>0</v>
      </c>
      <c r="H120" s="223">
        <f t="shared" si="44"/>
        <v>0</v>
      </c>
      <c r="I120" s="223">
        <f t="shared" si="46"/>
        <v>0</v>
      </c>
      <c r="J120" s="262"/>
      <c r="K120" s="262"/>
      <c r="L120" s="262"/>
      <c r="M120" s="262"/>
      <c r="N120" s="262"/>
      <c r="O120" s="262"/>
      <c r="P120" s="262"/>
      <c r="Q120" s="262"/>
      <c r="R120" s="262"/>
      <c r="S120" s="262"/>
      <c r="T120" s="258"/>
      <c r="U120" s="239">
        <f t="shared" si="45"/>
        <v>0</v>
      </c>
      <c r="V120" s="240"/>
      <c r="W120" s="239">
        <f t="shared" si="47"/>
        <v>0</v>
      </c>
      <c r="X120" s="239">
        <f t="shared" si="25"/>
        <v>0</v>
      </c>
      <c r="Y120" s="238">
        <f t="shared" si="26"/>
        <v>0</v>
      </c>
      <c r="Z120" s="237"/>
      <c r="AA120" s="173"/>
      <c r="AB120" s="173"/>
    </row>
    <row r="121" spans="1:28" x14ac:dyDescent="0.25">
      <c r="A121" s="244">
        <f t="shared" si="48"/>
        <v>2014</v>
      </c>
      <c r="B121" s="243" t="s">
        <v>313</v>
      </c>
      <c r="C121" s="223">
        <f t="shared" si="44"/>
        <v>0</v>
      </c>
      <c r="D121" s="242">
        <f t="shared" si="44"/>
        <v>0</v>
      </c>
      <c r="E121" s="223">
        <f t="shared" si="44"/>
        <v>0</v>
      </c>
      <c r="F121" s="223">
        <f t="shared" si="44"/>
        <v>0</v>
      </c>
      <c r="G121" s="223">
        <f t="shared" si="44"/>
        <v>0</v>
      </c>
      <c r="H121" s="223">
        <f t="shared" si="44"/>
        <v>0</v>
      </c>
      <c r="I121" s="223">
        <f t="shared" si="46"/>
        <v>0</v>
      </c>
      <c r="J121" s="262"/>
      <c r="K121" s="262"/>
      <c r="L121" s="262"/>
      <c r="M121" s="262"/>
      <c r="N121" s="262"/>
      <c r="O121" s="262"/>
      <c r="P121" s="262"/>
      <c r="Q121" s="262"/>
      <c r="R121" s="262"/>
      <c r="S121" s="262"/>
      <c r="T121" s="258"/>
      <c r="U121" s="239">
        <f t="shared" si="45"/>
        <v>0</v>
      </c>
      <c r="V121" s="240"/>
      <c r="W121" s="239">
        <f t="shared" si="47"/>
        <v>0</v>
      </c>
      <c r="X121" s="239">
        <f t="shared" ref="X121:X184" si="49">W121+X109</f>
        <v>0</v>
      </c>
      <c r="Y121" s="238">
        <f t="shared" ref="Y121:Y184" si="50">AVERAGE(W116:W127)/1000</f>
        <v>0</v>
      </c>
      <c r="Z121" s="237"/>
      <c r="AA121" s="173"/>
      <c r="AB121" s="173"/>
    </row>
    <row r="122" spans="1:28" x14ac:dyDescent="0.25">
      <c r="A122" s="244">
        <f t="shared" si="48"/>
        <v>2014</v>
      </c>
      <c r="B122" s="243" t="s">
        <v>312</v>
      </c>
      <c r="C122" s="223">
        <f t="shared" si="44"/>
        <v>0</v>
      </c>
      <c r="D122" s="242">
        <f t="shared" si="44"/>
        <v>0</v>
      </c>
      <c r="E122" s="223">
        <f t="shared" si="44"/>
        <v>0</v>
      </c>
      <c r="F122" s="223">
        <f t="shared" si="44"/>
        <v>0</v>
      </c>
      <c r="G122" s="223">
        <f t="shared" si="44"/>
        <v>0</v>
      </c>
      <c r="H122" s="223">
        <f t="shared" si="44"/>
        <v>0</v>
      </c>
      <c r="I122" s="223">
        <f t="shared" si="46"/>
        <v>0</v>
      </c>
      <c r="J122" s="262"/>
      <c r="K122" s="262"/>
      <c r="L122" s="262"/>
      <c r="M122" s="262"/>
      <c r="N122" s="262"/>
      <c r="O122" s="262"/>
      <c r="P122" s="262"/>
      <c r="Q122" s="262"/>
      <c r="R122" s="262"/>
      <c r="S122" s="262"/>
      <c r="T122" s="258"/>
      <c r="U122" s="239">
        <f t="shared" si="45"/>
        <v>0</v>
      </c>
      <c r="V122" s="240"/>
      <c r="W122" s="239">
        <f t="shared" si="47"/>
        <v>0</v>
      </c>
      <c r="X122" s="239">
        <f t="shared" si="49"/>
        <v>0</v>
      </c>
      <c r="Y122" s="238">
        <f t="shared" si="50"/>
        <v>0</v>
      </c>
      <c r="Z122" s="237"/>
      <c r="AA122" s="173"/>
      <c r="AB122" s="173"/>
    </row>
    <row r="123" spans="1:28" x14ac:dyDescent="0.25">
      <c r="A123" s="244">
        <f t="shared" si="48"/>
        <v>2014</v>
      </c>
      <c r="B123" s="243" t="s">
        <v>311</v>
      </c>
      <c r="C123" s="223">
        <f t="shared" ref="C123:I138" si="51">C122</f>
        <v>0</v>
      </c>
      <c r="D123" s="242">
        <f t="shared" si="51"/>
        <v>0</v>
      </c>
      <c r="E123" s="223">
        <f t="shared" si="51"/>
        <v>0</v>
      </c>
      <c r="F123" s="223">
        <f t="shared" si="51"/>
        <v>0</v>
      </c>
      <c r="G123" s="223">
        <f t="shared" si="51"/>
        <v>0</v>
      </c>
      <c r="H123" s="223">
        <f t="shared" si="51"/>
        <v>0</v>
      </c>
      <c r="I123" s="223">
        <f t="shared" si="46"/>
        <v>0</v>
      </c>
      <c r="J123" s="262"/>
      <c r="K123" s="262"/>
      <c r="L123" s="262"/>
      <c r="M123" s="262"/>
      <c r="N123" s="262"/>
      <c r="O123" s="262"/>
      <c r="P123" s="262"/>
      <c r="Q123" s="262"/>
      <c r="R123" s="262"/>
      <c r="S123" s="262"/>
      <c r="T123" s="258"/>
      <c r="U123" s="239">
        <f t="shared" si="45"/>
        <v>0</v>
      </c>
      <c r="V123" s="240"/>
      <c r="W123" s="239">
        <f t="shared" si="47"/>
        <v>0</v>
      </c>
      <c r="X123" s="239">
        <f t="shared" si="49"/>
        <v>0</v>
      </c>
      <c r="Y123" s="238">
        <f t="shared" si="50"/>
        <v>0</v>
      </c>
      <c r="Z123" s="237"/>
      <c r="AA123" s="173"/>
      <c r="AB123" s="173"/>
    </row>
    <row r="124" spans="1:28" x14ac:dyDescent="0.25">
      <c r="A124" s="244">
        <f t="shared" si="48"/>
        <v>2014</v>
      </c>
      <c r="B124" s="243" t="s">
        <v>310</v>
      </c>
      <c r="C124" s="223">
        <f t="shared" si="51"/>
        <v>0</v>
      </c>
      <c r="D124" s="242">
        <f t="shared" si="51"/>
        <v>0</v>
      </c>
      <c r="E124" s="223">
        <f t="shared" si="51"/>
        <v>0</v>
      </c>
      <c r="F124" s="223">
        <f t="shared" si="51"/>
        <v>0</v>
      </c>
      <c r="G124" s="223">
        <f t="shared" si="51"/>
        <v>0</v>
      </c>
      <c r="H124" s="223">
        <f t="shared" si="51"/>
        <v>0</v>
      </c>
      <c r="I124" s="223">
        <f t="shared" si="46"/>
        <v>0</v>
      </c>
      <c r="J124" s="262"/>
      <c r="K124" s="262"/>
      <c r="L124" s="262"/>
      <c r="M124" s="262"/>
      <c r="N124" s="262"/>
      <c r="O124" s="262"/>
      <c r="P124" s="262"/>
      <c r="Q124" s="262"/>
      <c r="R124" s="262"/>
      <c r="S124" s="262"/>
      <c r="T124" s="258"/>
      <c r="U124" s="239">
        <f t="shared" si="45"/>
        <v>0</v>
      </c>
      <c r="V124" s="240"/>
      <c r="W124" s="239">
        <f t="shared" si="47"/>
        <v>0</v>
      </c>
      <c r="X124" s="239">
        <f t="shared" si="49"/>
        <v>0</v>
      </c>
      <c r="Y124" s="238">
        <f t="shared" si="50"/>
        <v>0</v>
      </c>
      <c r="Z124" s="237"/>
      <c r="AA124" s="173"/>
      <c r="AB124" s="173"/>
    </row>
    <row r="125" spans="1:28" x14ac:dyDescent="0.25">
      <c r="A125" s="244">
        <f t="shared" si="48"/>
        <v>2014</v>
      </c>
      <c r="B125" s="243" t="s">
        <v>309</v>
      </c>
      <c r="C125" s="223">
        <f t="shared" si="51"/>
        <v>0</v>
      </c>
      <c r="D125" s="242">
        <f t="shared" si="51"/>
        <v>0</v>
      </c>
      <c r="E125" s="223">
        <f t="shared" si="51"/>
        <v>0</v>
      </c>
      <c r="F125" s="223">
        <f t="shared" si="51"/>
        <v>0</v>
      </c>
      <c r="G125" s="223">
        <f t="shared" si="51"/>
        <v>0</v>
      </c>
      <c r="H125" s="223">
        <f t="shared" si="51"/>
        <v>0</v>
      </c>
      <c r="I125" s="223">
        <f t="shared" si="46"/>
        <v>0</v>
      </c>
      <c r="J125" s="262"/>
      <c r="K125" s="262"/>
      <c r="L125" s="262"/>
      <c r="M125" s="262"/>
      <c r="N125" s="262"/>
      <c r="O125" s="262"/>
      <c r="P125" s="262"/>
      <c r="Q125" s="262"/>
      <c r="R125" s="262"/>
      <c r="S125" s="262"/>
      <c r="T125" s="258"/>
      <c r="U125" s="239">
        <f t="shared" si="45"/>
        <v>0</v>
      </c>
      <c r="V125" s="240"/>
      <c r="W125" s="239">
        <f t="shared" si="47"/>
        <v>0</v>
      </c>
      <c r="X125" s="239">
        <f t="shared" si="49"/>
        <v>0</v>
      </c>
      <c r="Y125" s="238">
        <f t="shared" si="50"/>
        <v>0</v>
      </c>
      <c r="Z125" s="237"/>
      <c r="AA125" s="173"/>
      <c r="AB125" s="173"/>
    </row>
    <row r="126" spans="1:28" x14ac:dyDescent="0.25">
      <c r="A126" s="244">
        <f t="shared" si="48"/>
        <v>2014</v>
      </c>
      <c r="B126" s="243" t="s">
        <v>308</v>
      </c>
      <c r="C126" s="223">
        <f t="shared" si="51"/>
        <v>0</v>
      </c>
      <c r="D126" s="242">
        <f t="shared" si="51"/>
        <v>0</v>
      </c>
      <c r="E126" s="223">
        <f t="shared" si="51"/>
        <v>0</v>
      </c>
      <c r="F126" s="223">
        <f t="shared" si="51"/>
        <v>0</v>
      </c>
      <c r="G126" s="223">
        <f t="shared" si="51"/>
        <v>0</v>
      </c>
      <c r="H126" s="223">
        <f t="shared" si="51"/>
        <v>0</v>
      </c>
      <c r="I126" s="223">
        <f t="shared" si="46"/>
        <v>0</v>
      </c>
      <c r="J126" s="262"/>
      <c r="K126" s="262"/>
      <c r="L126" s="262"/>
      <c r="M126" s="262"/>
      <c r="N126" s="262"/>
      <c r="O126" s="262"/>
      <c r="P126" s="262"/>
      <c r="Q126" s="262"/>
      <c r="R126" s="262"/>
      <c r="S126" s="262"/>
      <c r="T126" s="258"/>
      <c r="U126" s="239">
        <f t="shared" si="45"/>
        <v>0</v>
      </c>
      <c r="V126" s="240"/>
      <c r="W126" s="239">
        <f t="shared" si="47"/>
        <v>0</v>
      </c>
      <c r="X126" s="239">
        <f t="shared" si="49"/>
        <v>0</v>
      </c>
      <c r="Y126" s="238">
        <f t="shared" si="50"/>
        <v>0</v>
      </c>
      <c r="Z126" s="237"/>
      <c r="AA126" s="173"/>
      <c r="AB126" s="173"/>
    </row>
    <row r="127" spans="1:28" x14ac:dyDescent="0.25">
      <c r="A127" s="244">
        <f t="shared" si="48"/>
        <v>2014</v>
      </c>
      <c r="B127" s="243" t="s">
        <v>307</v>
      </c>
      <c r="C127" s="223">
        <f t="shared" si="51"/>
        <v>0</v>
      </c>
      <c r="D127" s="242">
        <f t="shared" si="51"/>
        <v>0</v>
      </c>
      <c r="E127" s="223">
        <f t="shared" si="51"/>
        <v>0</v>
      </c>
      <c r="F127" s="223">
        <f t="shared" si="51"/>
        <v>0</v>
      </c>
      <c r="G127" s="223">
        <f t="shared" si="51"/>
        <v>0</v>
      </c>
      <c r="H127" s="223">
        <f t="shared" si="51"/>
        <v>0</v>
      </c>
      <c r="I127" s="223">
        <f t="shared" si="46"/>
        <v>0</v>
      </c>
      <c r="J127" s="262"/>
      <c r="K127" s="262"/>
      <c r="L127" s="262"/>
      <c r="M127" s="262"/>
      <c r="N127" s="262"/>
      <c r="O127" s="262"/>
      <c r="P127" s="262"/>
      <c r="Q127" s="262"/>
      <c r="R127" s="262"/>
      <c r="S127" s="262"/>
      <c r="T127" s="258"/>
      <c r="U127" s="239">
        <f t="shared" si="45"/>
        <v>0</v>
      </c>
      <c r="V127" s="240"/>
      <c r="W127" s="239">
        <f t="shared" si="47"/>
        <v>0</v>
      </c>
      <c r="X127" s="239">
        <f t="shared" si="49"/>
        <v>0</v>
      </c>
      <c r="Y127" s="238">
        <f t="shared" si="50"/>
        <v>0</v>
      </c>
      <c r="Z127" s="237"/>
      <c r="AA127" s="173"/>
      <c r="AB127" s="173"/>
    </row>
    <row r="128" spans="1:28" x14ac:dyDescent="0.25">
      <c r="A128" s="235">
        <f t="shared" si="48"/>
        <v>2014</v>
      </c>
      <c r="B128" s="234" t="s">
        <v>306</v>
      </c>
      <c r="C128" s="178">
        <f t="shared" si="51"/>
        <v>0</v>
      </c>
      <c r="D128" s="177">
        <f t="shared" si="51"/>
        <v>0</v>
      </c>
      <c r="E128" s="178">
        <f t="shared" si="51"/>
        <v>0</v>
      </c>
      <c r="F128" s="178">
        <f t="shared" si="51"/>
        <v>0</v>
      </c>
      <c r="G128" s="178">
        <f t="shared" si="51"/>
        <v>0</v>
      </c>
      <c r="H128" s="178">
        <f t="shared" si="51"/>
        <v>0</v>
      </c>
      <c r="I128" s="178">
        <f t="shared" si="46"/>
        <v>0</v>
      </c>
      <c r="J128" s="261"/>
      <c r="K128" s="261"/>
      <c r="L128" s="261"/>
      <c r="M128" s="261"/>
      <c r="N128" s="261"/>
      <c r="O128" s="261"/>
      <c r="P128" s="261"/>
      <c r="Q128" s="261"/>
      <c r="R128" s="261"/>
      <c r="S128" s="261"/>
      <c r="T128" s="257"/>
      <c r="U128" s="231">
        <f t="shared" si="45"/>
        <v>0</v>
      </c>
      <c r="V128" s="221">
        <f>SUM(U117:U128)</f>
        <v>0</v>
      </c>
      <c r="W128" s="231">
        <f t="shared" si="47"/>
        <v>0</v>
      </c>
      <c r="X128" s="231">
        <f t="shared" si="49"/>
        <v>0</v>
      </c>
      <c r="Y128" s="232">
        <f t="shared" si="50"/>
        <v>0</v>
      </c>
      <c r="Z128" s="231">
        <f>SUM(Y117:Y128)</f>
        <v>0</v>
      </c>
      <c r="AA128" s="173"/>
      <c r="AB128" s="173"/>
    </row>
    <row r="129" spans="1:28" x14ac:dyDescent="0.25">
      <c r="A129" s="256">
        <f>A128+1</f>
        <v>2015</v>
      </c>
      <c r="B129" s="255" t="s">
        <v>317</v>
      </c>
      <c r="C129" s="252">
        <f t="shared" si="51"/>
        <v>0</v>
      </c>
      <c r="D129" s="254">
        <f t="shared" si="51"/>
        <v>0</v>
      </c>
      <c r="E129" s="252">
        <f t="shared" si="51"/>
        <v>0</v>
      </c>
      <c r="F129" s="252">
        <f t="shared" si="51"/>
        <v>0</v>
      </c>
      <c r="G129" s="252">
        <f t="shared" si="51"/>
        <v>0</v>
      </c>
      <c r="H129" s="252">
        <f t="shared" si="51"/>
        <v>0</v>
      </c>
      <c r="I129" s="252">
        <f t="shared" si="46"/>
        <v>0</v>
      </c>
      <c r="J129" s="252">
        <f t="shared" ref="J129:J141" si="52">+J15</f>
        <v>0</v>
      </c>
      <c r="K129" s="263"/>
      <c r="L129" s="263"/>
      <c r="M129" s="263"/>
      <c r="N129" s="263"/>
      <c r="O129" s="263"/>
      <c r="P129" s="263"/>
      <c r="Q129" s="263"/>
      <c r="R129" s="263"/>
      <c r="S129" s="263"/>
      <c r="T129" s="260"/>
      <c r="U129" s="249">
        <f t="shared" si="45"/>
        <v>0</v>
      </c>
      <c r="V129" s="250"/>
      <c r="W129" s="249">
        <f>I27-I15+J15</f>
        <v>0</v>
      </c>
      <c r="X129" s="249">
        <f t="shared" si="49"/>
        <v>0</v>
      </c>
      <c r="Y129" s="248">
        <f t="shared" si="50"/>
        <v>0</v>
      </c>
      <c r="Z129" s="247"/>
      <c r="AA129" s="173"/>
      <c r="AB129" s="173"/>
    </row>
    <row r="130" spans="1:28" x14ac:dyDescent="0.25">
      <c r="A130" s="244">
        <f>A129</f>
        <v>2015</v>
      </c>
      <c r="B130" s="243" t="s">
        <v>316</v>
      </c>
      <c r="C130" s="223">
        <f t="shared" si="51"/>
        <v>0</v>
      </c>
      <c r="D130" s="242">
        <f t="shared" si="51"/>
        <v>0</v>
      </c>
      <c r="E130" s="223">
        <f t="shared" si="51"/>
        <v>0</v>
      </c>
      <c r="F130" s="223">
        <f t="shared" si="51"/>
        <v>0</v>
      </c>
      <c r="G130" s="223">
        <f t="shared" si="51"/>
        <v>0</v>
      </c>
      <c r="H130" s="223">
        <f t="shared" si="51"/>
        <v>0</v>
      </c>
      <c r="I130" s="223">
        <f>I129</f>
        <v>0</v>
      </c>
      <c r="J130" s="223">
        <f t="shared" si="52"/>
        <v>0</v>
      </c>
      <c r="K130" s="262"/>
      <c r="L130" s="262"/>
      <c r="M130" s="262"/>
      <c r="N130" s="262"/>
      <c r="O130" s="262"/>
      <c r="P130" s="262"/>
      <c r="Q130" s="262"/>
      <c r="R130" s="262"/>
      <c r="S130" s="262"/>
      <c r="T130" s="258"/>
      <c r="U130" s="239">
        <f t="shared" si="45"/>
        <v>0</v>
      </c>
      <c r="V130" s="240"/>
      <c r="W130" s="239">
        <f t="shared" ref="W130:W140" si="53">I28-I16+J16</f>
        <v>0</v>
      </c>
      <c r="X130" s="239">
        <f t="shared" si="49"/>
        <v>0</v>
      </c>
      <c r="Y130" s="238">
        <f t="shared" si="50"/>
        <v>0</v>
      </c>
      <c r="Z130" s="237"/>
      <c r="AA130" s="173"/>
      <c r="AB130" s="173"/>
    </row>
    <row r="131" spans="1:28" x14ac:dyDescent="0.25">
      <c r="A131" s="244">
        <f t="shared" ref="A131:A140" si="54">A130</f>
        <v>2015</v>
      </c>
      <c r="B131" s="243" t="s">
        <v>315</v>
      </c>
      <c r="C131" s="223">
        <f t="shared" si="51"/>
        <v>0</v>
      </c>
      <c r="D131" s="242">
        <f t="shared" si="51"/>
        <v>0</v>
      </c>
      <c r="E131" s="223">
        <f t="shared" si="51"/>
        <v>0</v>
      </c>
      <c r="F131" s="223">
        <f t="shared" si="51"/>
        <v>0</v>
      </c>
      <c r="G131" s="223">
        <f t="shared" si="51"/>
        <v>0</v>
      </c>
      <c r="H131" s="223">
        <f t="shared" si="51"/>
        <v>0</v>
      </c>
      <c r="I131" s="223">
        <f t="shared" si="51"/>
        <v>0</v>
      </c>
      <c r="J131" s="223">
        <f t="shared" si="52"/>
        <v>0</v>
      </c>
      <c r="K131" s="262"/>
      <c r="L131" s="262"/>
      <c r="M131" s="262"/>
      <c r="N131" s="262"/>
      <c r="O131" s="262"/>
      <c r="P131" s="262"/>
      <c r="Q131" s="262"/>
      <c r="R131" s="262"/>
      <c r="S131" s="262"/>
      <c r="T131" s="258"/>
      <c r="U131" s="239">
        <f t="shared" si="45"/>
        <v>0</v>
      </c>
      <c r="V131" s="240"/>
      <c r="W131" s="239">
        <f t="shared" si="53"/>
        <v>0</v>
      </c>
      <c r="X131" s="239">
        <f t="shared" si="49"/>
        <v>0</v>
      </c>
      <c r="Y131" s="238">
        <f t="shared" si="50"/>
        <v>0</v>
      </c>
      <c r="Z131" s="237"/>
      <c r="AA131" s="173"/>
      <c r="AB131" s="173"/>
    </row>
    <row r="132" spans="1:28" x14ac:dyDescent="0.25">
      <c r="A132" s="244">
        <f t="shared" si="54"/>
        <v>2015</v>
      </c>
      <c r="B132" s="243" t="s">
        <v>314</v>
      </c>
      <c r="C132" s="223">
        <f t="shared" si="51"/>
        <v>0</v>
      </c>
      <c r="D132" s="242">
        <f t="shared" si="51"/>
        <v>0</v>
      </c>
      <c r="E132" s="223">
        <f t="shared" si="51"/>
        <v>0</v>
      </c>
      <c r="F132" s="223">
        <f t="shared" si="51"/>
        <v>0</v>
      </c>
      <c r="G132" s="223">
        <f t="shared" si="51"/>
        <v>0</v>
      </c>
      <c r="H132" s="223">
        <f t="shared" si="51"/>
        <v>0</v>
      </c>
      <c r="I132" s="223">
        <f t="shared" si="51"/>
        <v>0</v>
      </c>
      <c r="J132" s="223">
        <f t="shared" si="52"/>
        <v>0</v>
      </c>
      <c r="K132" s="262"/>
      <c r="L132" s="262"/>
      <c r="M132" s="262"/>
      <c r="N132" s="262"/>
      <c r="O132" s="262"/>
      <c r="P132" s="262"/>
      <c r="Q132" s="262"/>
      <c r="R132" s="262"/>
      <c r="S132" s="262"/>
      <c r="T132" s="258"/>
      <c r="U132" s="239">
        <f t="shared" si="45"/>
        <v>0</v>
      </c>
      <c r="V132" s="240"/>
      <c r="W132" s="239">
        <f t="shared" si="53"/>
        <v>0</v>
      </c>
      <c r="X132" s="239">
        <f t="shared" si="49"/>
        <v>0</v>
      </c>
      <c r="Y132" s="238">
        <f t="shared" si="50"/>
        <v>0</v>
      </c>
      <c r="Z132" s="237"/>
      <c r="AA132" s="173"/>
      <c r="AB132" s="173"/>
    </row>
    <row r="133" spans="1:28" x14ac:dyDescent="0.25">
      <c r="A133" s="244">
        <f t="shared" si="54"/>
        <v>2015</v>
      </c>
      <c r="B133" s="243" t="s">
        <v>313</v>
      </c>
      <c r="C133" s="223">
        <f t="shared" si="51"/>
        <v>0</v>
      </c>
      <c r="D133" s="242">
        <f t="shared" si="51"/>
        <v>0</v>
      </c>
      <c r="E133" s="223">
        <f t="shared" si="51"/>
        <v>0</v>
      </c>
      <c r="F133" s="223">
        <f t="shared" si="51"/>
        <v>0</v>
      </c>
      <c r="G133" s="223">
        <f t="shared" si="51"/>
        <v>0</v>
      </c>
      <c r="H133" s="223">
        <f t="shared" si="51"/>
        <v>0</v>
      </c>
      <c r="I133" s="223">
        <f t="shared" si="51"/>
        <v>0</v>
      </c>
      <c r="J133" s="223">
        <f t="shared" si="52"/>
        <v>0</v>
      </c>
      <c r="K133" s="262"/>
      <c r="L133" s="262"/>
      <c r="M133" s="262"/>
      <c r="N133" s="262"/>
      <c r="O133" s="262"/>
      <c r="P133" s="262"/>
      <c r="Q133" s="262"/>
      <c r="R133" s="262"/>
      <c r="S133" s="262"/>
      <c r="T133" s="258"/>
      <c r="U133" s="239">
        <f t="shared" si="45"/>
        <v>0</v>
      </c>
      <c r="V133" s="240"/>
      <c r="W133" s="239">
        <f t="shared" si="53"/>
        <v>0</v>
      </c>
      <c r="X133" s="239">
        <f t="shared" si="49"/>
        <v>0</v>
      </c>
      <c r="Y133" s="238">
        <f t="shared" si="50"/>
        <v>0</v>
      </c>
      <c r="Z133" s="237"/>
      <c r="AA133" s="173"/>
      <c r="AB133" s="173"/>
    </row>
    <row r="134" spans="1:28" x14ac:dyDescent="0.25">
      <c r="A134" s="244">
        <f t="shared" si="54"/>
        <v>2015</v>
      </c>
      <c r="B134" s="243" t="s">
        <v>312</v>
      </c>
      <c r="C134" s="223">
        <f t="shared" si="51"/>
        <v>0</v>
      </c>
      <c r="D134" s="242">
        <f t="shared" si="51"/>
        <v>0</v>
      </c>
      <c r="E134" s="223">
        <f t="shared" si="51"/>
        <v>0</v>
      </c>
      <c r="F134" s="223">
        <f t="shared" si="51"/>
        <v>0</v>
      </c>
      <c r="G134" s="223">
        <f t="shared" si="51"/>
        <v>0</v>
      </c>
      <c r="H134" s="223">
        <f t="shared" si="51"/>
        <v>0</v>
      </c>
      <c r="I134" s="223">
        <f t="shared" si="51"/>
        <v>0</v>
      </c>
      <c r="J134" s="223">
        <f t="shared" si="52"/>
        <v>0</v>
      </c>
      <c r="K134" s="262"/>
      <c r="L134" s="262"/>
      <c r="M134" s="262"/>
      <c r="N134" s="262"/>
      <c r="O134" s="262"/>
      <c r="P134" s="262"/>
      <c r="Q134" s="262"/>
      <c r="R134" s="262"/>
      <c r="S134" s="262"/>
      <c r="T134" s="258"/>
      <c r="U134" s="239">
        <f t="shared" si="45"/>
        <v>0</v>
      </c>
      <c r="V134" s="240"/>
      <c r="W134" s="239">
        <f t="shared" si="53"/>
        <v>0</v>
      </c>
      <c r="X134" s="239">
        <f t="shared" si="49"/>
        <v>0</v>
      </c>
      <c r="Y134" s="238">
        <f t="shared" si="50"/>
        <v>0</v>
      </c>
      <c r="Z134" s="237"/>
      <c r="AA134" s="173"/>
      <c r="AB134" s="173"/>
    </row>
    <row r="135" spans="1:28" x14ac:dyDescent="0.25">
      <c r="A135" s="244">
        <f t="shared" si="54"/>
        <v>2015</v>
      </c>
      <c r="B135" s="243" t="s">
        <v>311</v>
      </c>
      <c r="C135" s="223">
        <f t="shared" si="51"/>
        <v>0</v>
      </c>
      <c r="D135" s="242">
        <f t="shared" si="51"/>
        <v>0</v>
      </c>
      <c r="E135" s="223">
        <f t="shared" si="51"/>
        <v>0</v>
      </c>
      <c r="F135" s="223">
        <f t="shared" si="51"/>
        <v>0</v>
      </c>
      <c r="G135" s="223">
        <f t="shared" si="51"/>
        <v>0</v>
      </c>
      <c r="H135" s="223">
        <f t="shared" si="51"/>
        <v>0</v>
      </c>
      <c r="I135" s="223">
        <f t="shared" si="51"/>
        <v>0</v>
      </c>
      <c r="J135" s="223">
        <f t="shared" si="52"/>
        <v>0</v>
      </c>
      <c r="K135" s="262"/>
      <c r="L135" s="262"/>
      <c r="M135" s="262"/>
      <c r="N135" s="262"/>
      <c r="O135" s="262"/>
      <c r="P135" s="262"/>
      <c r="Q135" s="262"/>
      <c r="R135" s="262"/>
      <c r="S135" s="262"/>
      <c r="T135" s="258"/>
      <c r="U135" s="239">
        <f t="shared" si="45"/>
        <v>0</v>
      </c>
      <c r="V135" s="240"/>
      <c r="W135" s="239">
        <f t="shared" si="53"/>
        <v>0</v>
      </c>
      <c r="X135" s="239">
        <f t="shared" si="49"/>
        <v>0</v>
      </c>
      <c r="Y135" s="238">
        <f t="shared" si="50"/>
        <v>0</v>
      </c>
      <c r="Z135" s="237"/>
      <c r="AA135" s="173"/>
      <c r="AB135" s="173"/>
    </row>
    <row r="136" spans="1:28" x14ac:dyDescent="0.25">
      <c r="A136" s="244">
        <f t="shared" si="54"/>
        <v>2015</v>
      </c>
      <c r="B136" s="243" t="s">
        <v>310</v>
      </c>
      <c r="C136" s="223">
        <f t="shared" si="51"/>
        <v>0</v>
      </c>
      <c r="D136" s="242">
        <f t="shared" si="51"/>
        <v>0</v>
      </c>
      <c r="E136" s="223">
        <f t="shared" si="51"/>
        <v>0</v>
      </c>
      <c r="F136" s="223">
        <f t="shared" si="51"/>
        <v>0</v>
      </c>
      <c r="G136" s="223">
        <f t="shared" si="51"/>
        <v>0</v>
      </c>
      <c r="H136" s="223">
        <f t="shared" si="51"/>
        <v>0</v>
      </c>
      <c r="I136" s="223">
        <f t="shared" si="51"/>
        <v>0</v>
      </c>
      <c r="J136" s="223">
        <f t="shared" si="52"/>
        <v>0</v>
      </c>
      <c r="K136" s="262"/>
      <c r="L136" s="262"/>
      <c r="M136" s="262"/>
      <c r="N136" s="262"/>
      <c r="O136" s="262"/>
      <c r="P136" s="262"/>
      <c r="Q136" s="262"/>
      <c r="R136" s="262"/>
      <c r="S136" s="262"/>
      <c r="T136" s="258"/>
      <c r="U136" s="239">
        <f t="shared" si="45"/>
        <v>0</v>
      </c>
      <c r="V136" s="240"/>
      <c r="W136" s="239">
        <f t="shared" si="53"/>
        <v>0</v>
      </c>
      <c r="X136" s="239">
        <f t="shared" si="49"/>
        <v>0</v>
      </c>
      <c r="Y136" s="238">
        <f t="shared" si="50"/>
        <v>0</v>
      </c>
      <c r="Z136" s="237"/>
      <c r="AA136" s="173"/>
      <c r="AB136" s="173"/>
    </row>
    <row r="137" spans="1:28" x14ac:dyDescent="0.25">
      <c r="A137" s="244">
        <f t="shared" si="54"/>
        <v>2015</v>
      </c>
      <c r="B137" s="243" t="s">
        <v>309</v>
      </c>
      <c r="C137" s="223">
        <f t="shared" si="51"/>
        <v>0</v>
      </c>
      <c r="D137" s="242">
        <f t="shared" si="51"/>
        <v>0</v>
      </c>
      <c r="E137" s="223">
        <f t="shared" si="51"/>
        <v>0</v>
      </c>
      <c r="F137" s="223">
        <f t="shared" si="51"/>
        <v>0</v>
      </c>
      <c r="G137" s="223">
        <f t="shared" si="51"/>
        <v>0</v>
      </c>
      <c r="H137" s="223">
        <f t="shared" si="51"/>
        <v>0</v>
      </c>
      <c r="I137" s="223">
        <f t="shared" si="51"/>
        <v>0</v>
      </c>
      <c r="J137" s="223">
        <f t="shared" si="52"/>
        <v>0</v>
      </c>
      <c r="K137" s="262"/>
      <c r="L137" s="262"/>
      <c r="M137" s="262"/>
      <c r="N137" s="262"/>
      <c r="O137" s="262"/>
      <c r="P137" s="262"/>
      <c r="Q137" s="262"/>
      <c r="R137" s="262"/>
      <c r="S137" s="262"/>
      <c r="T137" s="258"/>
      <c r="U137" s="239">
        <f t="shared" si="45"/>
        <v>0</v>
      </c>
      <c r="V137" s="240"/>
      <c r="W137" s="239">
        <f t="shared" si="53"/>
        <v>0</v>
      </c>
      <c r="X137" s="239">
        <f t="shared" si="49"/>
        <v>0</v>
      </c>
      <c r="Y137" s="238">
        <f t="shared" si="50"/>
        <v>0</v>
      </c>
      <c r="Z137" s="237"/>
      <c r="AA137" s="173"/>
      <c r="AB137" s="173"/>
    </row>
    <row r="138" spans="1:28" x14ac:dyDescent="0.25">
      <c r="A138" s="244">
        <f t="shared" si="54"/>
        <v>2015</v>
      </c>
      <c r="B138" s="243" t="s">
        <v>308</v>
      </c>
      <c r="C138" s="223">
        <f t="shared" si="51"/>
        <v>0</v>
      </c>
      <c r="D138" s="242">
        <f t="shared" si="51"/>
        <v>0</v>
      </c>
      <c r="E138" s="223">
        <f t="shared" si="51"/>
        <v>0</v>
      </c>
      <c r="F138" s="223">
        <f t="shared" si="51"/>
        <v>0</v>
      </c>
      <c r="G138" s="223">
        <f t="shared" si="51"/>
        <v>0</v>
      </c>
      <c r="H138" s="223">
        <f t="shared" si="51"/>
        <v>0</v>
      </c>
      <c r="I138" s="223">
        <f t="shared" si="51"/>
        <v>0</v>
      </c>
      <c r="J138" s="223">
        <f t="shared" si="52"/>
        <v>0</v>
      </c>
      <c r="K138" s="262"/>
      <c r="L138" s="262"/>
      <c r="M138" s="262"/>
      <c r="N138" s="262"/>
      <c r="O138" s="262"/>
      <c r="P138" s="262"/>
      <c r="Q138" s="262"/>
      <c r="R138" s="262"/>
      <c r="S138" s="262"/>
      <c r="T138" s="258"/>
      <c r="U138" s="239">
        <f t="shared" si="45"/>
        <v>0</v>
      </c>
      <c r="V138" s="240"/>
      <c r="W138" s="239">
        <f t="shared" si="53"/>
        <v>0</v>
      </c>
      <c r="X138" s="239">
        <f t="shared" si="49"/>
        <v>0</v>
      </c>
      <c r="Y138" s="238">
        <f t="shared" si="50"/>
        <v>0</v>
      </c>
      <c r="Z138" s="237"/>
      <c r="AA138" s="173"/>
      <c r="AB138" s="173"/>
    </row>
    <row r="139" spans="1:28" x14ac:dyDescent="0.25">
      <c r="A139" s="244">
        <f t="shared" si="54"/>
        <v>2015</v>
      </c>
      <c r="B139" s="243" t="s">
        <v>307</v>
      </c>
      <c r="C139" s="223">
        <f t="shared" ref="C139:J154" si="55">C138</f>
        <v>0</v>
      </c>
      <c r="D139" s="242">
        <f t="shared" si="55"/>
        <v>0</v>
      </c>
      <c r="E139" s="223">
        <f t="shared" si="55"/>
        <v>0</v>
      </c>
      <c r="F139" s="223">
        <f t="shared" si="55"/>
        <v>0</v>
      </c>
      <c r="G139" s="223">
        <f t="shared" si="55"/>
        <v>0</v>
      </c>
      <c r="H139" s="223">
        <f t="shared" si="55"/>
        <v>0</v>
      </c>
      <c r="I139" s="223">
        <f t="shared" si="55"/>
        <v>0</v>
      </c>
      <c r="J139" s="223">
        <f t="shared" si="52"/>
        <v>0</v>
      </c>
      <c r="K139" s="262"/>
      <c r="L139" s="262"/>
      <c r="M139" s="262"/>
      <c r="N139" s="262"/>
      <c r="O139" s="262"/>
      <c r="P139" s="262"/>
      <c r="Q139" s="262"/>
      <c r="R139" s="262"/>
      <c r="S139" s="262"/>
      <c r="T139" s="258"/>
      <c r="U139" s="239">
        <f t="shared" si="45"/>
        <v>0</v>
      </c>
      <c r="V139" s="240"/>
      <c r="W139" s="239">
        <f t="shared" si="53"/>
        <v>0</v>
      </c>
      <c r="X139" s="239">
        <f t="shared" si="49"/>
        <v>0</v>
      </c>
      <c r="Y139" s="238">
        <f t="shared" si="50"/>
        <v>0</v>
      </c>
      <c r="Z139" s="237"/>
      <c r="AA139" s="173"/>
      <c r="AB139" s="173"/>
    </row>
    <row r="140" spans="1:28" x14ac:dyDescent="0.25">
      <c r="A140" s="235">
        <f t="shared" si="54"/>
        <v>2015</v>
      </c>
      <c r="B140" s="234" t="s">
        <v>306</v>
      </c>
      <c r="C140" s="178">
        <f t="shared" si="55"/>
        <v>0</v>
      </c>
      <c r="D140" s="177">
        <f t="shared" si="55"/>
        <v>0</v>
      </c>
      <c r="E140" s="178">
        <f t="shared" si="55"/>
        <v>0</v>
      </c>
      <c r="F140" s="178">
        <f t="shared" si="55"/>
        <v>0</v>
      </c>
      <c r="G140" s="178">
        <f t="shared" si="55"/>
        <v>0</v>
      </c>
      <c r="H140" s="178">
        <f t="shared" si="55"/>
        <v>0</v>
      </c>
      <c r="I140" s="178">
        <f t="shared" si="55"/>
        <v>0</v>
      </c>
      <c r="J140" s="178">
        <f t="shared" si="52"/>
        <v>0</v>
      </c>
      <c r="K140" s="261"/>
      <c r="L140" s="261"/>
      <c r="M140" s="261"/>
      <c r="N140" s="261"/>
      <c r="O140" s="261"/>
      <c r="P140" s="261"/>
      <c r="Q140" s="261"/>
      <c r="R140" s="261"/>
      <c r="S140" s="261"/>
      <c r="T140" s="257"/>
      <c r="U140" s="231">
        <f t="shared" si="45"/>
        <v>0</v>
      </c>
      <c r="V140" s="221">
        <f>SUM(U129:U140)</f>
        <v>0</v>
      </c>
      <c r="W140" s="231">
        <f t="shared" si="53"/>
        <v>0</v>
      </c>
      <c r="X140" s="231">
        <f t="shared" si="49"/>
        <v>0</v>
      </c>
      <c r="Y140" s="232">
        <f t="shared" si="50"/>
        <v>0</v>
      </c>
      <c r="Z140" s="231">
        <f>SUM(Y129:Y140)</f>
        <v>0</v>
      </c>
      <c r="AA140" s="173"/>
      <c r="AB140" s="173"/>
    </row>
    <row r="141" spans="1:28" x14ac:dyDescent="0.25">
      <c r="A141" s="256">
        <f>A140+1</f>
        <v>2016</v>
      </c>
      <c r="B141" s="255" t="s">
        <v>317</v>
      </c>
      <c r="C141" s="252">
        <f t="shared" si="55"/>
        <v>0</v>
      </c>
      <c r="D141" s="254">
        <f t="shared" si="55"/>
        <v>0</v>
      </c>
      <c r="E141" s="252">
        <f t="shared" si="55"/>
        <v>0</v>
      </c>
      <c r="F141" s="252">
        <f t="shared" si="55"/>
        <v>0</v>
      </c>
      <c r="G141" s="252">
        <f t="shared" si="55"/>
        <v>0</v>
      </c>
      <c r="H141" s="252">
        <f t="shared" si="55"/>
        <v>0</v>
      </c>
      <c r="I141" s="252">
        <f t="shared" si="55"/>
        <v>0</v>
      </c>
      <c r="J141" s="252">
        <f t="shared" si="52"/>
        <v>0</v>
      </c>
      <c r="K141" s="252">
        <f t="shared" ref="K141:K153" si="56">+K15</f>
        <v>0</v>
      </c>
      <c r="L141" s="263"/>
      <c r="M141" s="263"/>
      <c r="N141" s="263"/>
      <c r="O141" s="263"/>
      <c r="P141" s="263"/>
      <c r="Q141" s="263"/>
      <c r="R141" s="263"/>
      <c r="S141" s="263"/>
      <c r="T141" s="260"/>
      <c r="U141" s="249">
        <f t="shared" si="45"/>
        <v>0</v>
      </c>
      <c r="V141" s="250"/>
      <c r="W141" s="249">
        <f>J27-J15+K15</f>
        <v>0</v>
      </c>
      <c r="X141" s="249">
        <f t="shared" si="49"/>
        <v>0</v>
      </c>
      <c r="Y141" s="248">
        <f t="shared" si="50"/>
        <v>0</v>
      </c>
      <c r="Z141" s="247"/>
      <c r="AA141" s="173"/>
      <c r="AB141" s="173"/>
    </row>
    <row r="142" spans="1:28" x14ac:dyDescent="0.25">
      <c r="A142" s="244">
        <f>A141</f>
        <v>2016</v>
      </c>
      <c r="B142" s="243" t="s">
        <v>316</v>
      </c>
      <c r="C142" s="223">
        <f t="shared" si="55"/>
        <v>0</v>
      </c>
      <c r="D142" s="242">
        <f t="shared" si="55"/>
        <v>0</v>
      </c>
      <c r="E142" s="223">
        <f t="shared" si="55"/>
        <v>0</v>
      </c>
      <c r="F142" s="223">
        <f t="shared" si="55"/>
        <v>0</v>
      </c>
      <c r="G142" s="223">
        <f t="shared" si="55"/>
        <v>0</v>
      </c>
      <c r="H142" s="223">
        <f t="shared" si="55"/>
        <v>0</v>
      </c>
      <c r="I142" s="223">
        <f t="shared" si="55"/>
        <v>0</v>
      </c>
      <c r="J142" s="259">
        <f>J141</f>
        <v>0</v>
      </c>
      <c r="K142" s="223">
        <f t="shared" si="56"/>
        <v>0</v>
      </c>
      <c r="L142" s="262"/>
      <c r="M142" s="262"/>
      <c r="N142" s="262"/>
      <c r="O142" s="262"/>
      <c r="P142" s="262"/>
      <c r="Q142" s="262"/>
      <c r="R142" s="262"/>
      <c r="S142" s="262"/>
      <c r="T142" s="258"/>
      <c r="U142" s="239">
        <f t="shared" si="45"/>
        <v>0</v>
      </c>
      <c r="V142" s="240"/>
      <c r="W142" s="239">
        <f t="shared" ref="W142:W152" si="57">J28-J16+K16</f>
        <v>0</v>
      </c>
      <c r="X142" s="239">
        <f t="shared" si="49"/>
        <v>0</v>
      </c>
      <c r="Y142" s="238">
        <f t="shared" si="50"/>
        <v>0</v>
      </c>
      <c r="Z142" s="237"/>
      <c r="AA142" s="173"/>
      <c r="AB142" s="173"/>
    </row>
    <row r="143" spans="1:28" x14ac:dyDescent="0.25">
      <c r="A143" s="244">
        <f t="shared" ref="A143:A152" si="58">A142</f>
        <v>2016</v>
      </c>
      <c r="B143" s="243" t="s">
        <v>315</v>
      </c>
      <c r="C143" s="223">
        <f t="shared" si="55"/>
        <v>0</v>
      </c>
      <c r="D143" s="242">
        <f t="shared" si="55"/>
        <v>0</v>
      </c>
      <c r="E143" s="223">
        <f t="shared" si="55"/>
        <v>0</v>
      </c>
      <c r="F143" s="223">
        <f t="shared" si="55"/>
        <v>0</v>
      </c>
      <c r="G143" s="223">
        <f t="shared" si="55"/>
        <v>0</v>
      </c>
      <c r="H143" s="223">
        <f t="shared" si="55"/>
        <v>0</v>
      </c>
      <c r="I143" s="223">
        <f t="shared" si="55"/>
        <v>0</v>
      </c>
      <c r="J143" s="241">
        <f>J142</f>
        <v>0</v>
      </c>
      <c r="K143" s="223">
        <f t="shared" si="56"/>
        <v>0</v>
      </c>
      <c r="L143" s="262"/>
      <c r="M143" s="262"/>
      <c r="N143" s="262"/>
      <c r="O143" s="262"/>
      <c r="P143" s="262"/>
      <c r="Q143" s="262"/>
      <c r="R143" s="262"/>
      <c r="S143" s="262"/>
      <c r="T143" s="258"/>
      <c r="U143" s="239">
        <f t="shared" si="45"/>
        <v>0</v>
      </c>
      <c r="V143" s="240"/>
      <c r="W143" s="239">
        <f t="shared" si="57"/>
        <v>0</v>
      </c>
      <c r="X143" s="239">
        <f t="shared" si="49"/>
        <v>0</v>
      </c>
      <c r="Y143" s="238">
        <f t="shared" si="50"/>
        <v>0</v>
      </c>
      <c r="Z143" s="237"/>
      <c r="AA143" s="173"/>
      <c r="AB143" s="173"/>
    </row>
    <row r="144" spans="1:28" x14ac:dyDescent="0.25">
      <c r="A144" s="244">
        <f t="shared" si="58"/>
        <v>2016</v>
      </c>
      <c r="B144" s="243" t="s">
        <v>314</v>
      </c>
      <c r="C144" s="223">
        <f t="shared" si="55"/>
        <v>0</v>
      </c>
      <c r="D144" s="242">
        <f t="shared" si="55"/>
        <v>0</v>
      </c>
      <c r="E144" s="223">
        <f t="shared" si="55"/>
        <v>0</v>
      </c>
      <c r="F144" s="223">
        <f t="shared" si="55"/>
        <v>0</v>
      </c>
      <c r="G144" s="223">
        <f t="shared" si="55"/>
        <v>0</v>
      </c>
      <c r="H144" s="223">
        <f t="shared" si="55"/>
        <v>0</v>
      </c>
      <c r="I144" s="223">
        <f t="shared" si="55"/>
        <v>0</v>
      </c>
      <c r="J144" s="241">
        <f t="shared" si="55"/>
        <v>0</v>
      </c>
      <c r="K144" s="223">
        <f t="shared" si="56"/>
        <v>0</v>
      </c>
      <c r="L144" s="262"/>
      <c r="M144" s="262"/>
      <c r="N144" s="262"/>
      <c r="O144" s="262"/>
      <c r="P144" s="262"/>
      <c r="Q144" s="262"/>
      <c r="R144" s="262"/>
      <c r="S144" s="262"/>
      <c r="T144" s="258"/>
      <c r="U144" s="239">
        <f t="shared" si="45"/>
        <v>0</v>
      </c>
      <c r="V144" s="240"/>
      <c r="W144" s="239">
        <f t="shared" si="57"/>
        <v>0</v>
      </c>
      <c r="X144" s="239">
        <f t="shared" si="49"/>
        <v>0</v>
      </c>
      <c r="Y144" s="238">
        <f t="shared" si="50"/>
        <v>0</v>
      </c>
      <c r="Z144" s="237"/>
      <c r="AA144" s="173"/>
      <c r="AB144" s="173"/>
    </row>
    <row r="145" spans="1:28" x14ac:dyDescent="0.25">
      <c r="A145" s="244">
        <f t="shared" si="58"/>
        <v>2016</v>
      </c>
      <c r="B145" s="243" t="s">
        <v>313</v>
      </c>
      <c r="C145" s="223">
        <f t="shared" si="55"/>
        <v>0</v>
      </c>
      <c r="D145" s="242">
        <f t="shared" si="55"/>
        <v>0</v>
      </c>
      <c r="E145" s="223">
        <f t="shared" si="55"/>
        <v>0</v>
      </c>
      <c r="F145" s="223">
        <f t="shared" si="55"/>
        <v>0</v>
      </c>
      <c r="G145" s="223">
        <f t="shared" si="55"/>
        <v>0</v>
      </c>
      <c r="H145" s="223">
        <f t="shared" si="55"/>
        <v>0</v>
      </c>
      <c r="I145" s="223">
        <f t="shared" si="55"/>
        <v>0</v>
      </c>
      <c r="J145" s="241">
        <f t="shared" si="55"/>
        <v>0</v>
      </c>
      <c r="K145" s="223">
        <f t="shared" si="56"/>
        <v>0</v>
      </c>
      <c r="L145" s="262"/>
      <c r="M145" s="262"/>
      <c r="N145" s="262"/>
      <c r="O145" s="262"/>
      <c r="P145" s="262"/>
      <c r="Q145" s="262"/>
      <c r="R145" s="262"/>
      <c r="S145" s="262"/>
      <c r="T145" s="258"/>
      <c r="U145" s="239">
        <f t="shared" si="45"/>
        <v>0</v>
      </c>
      <c r="V145" s="240"/>
      <c r="W145" s="239">
        <f t="shared" si="57"/>
        <v>0</v>
      </c>
      <c r="X145" s="239">
        <f t="shared" si="49"/>
        <v>0</v>
      </c>
      <c r="Y145" s="238">
        <f t="shared" si="50"/>
        <v>0</v>
      </c>
      <c r="Z145" s="237"/>
      <c r="AA145" s="173"/>
      <c r="AB145" s="173"/>
    </row>
    <row r="146" spans="1:28" x14ac:dyDescent="0.25">
      <c r="A146" s="244">
        <f t="shared" si="58"/>
        <v>2016</v>
      </c>
      <c r="B146" s="243" t="s">
        <v>312</v>
      </c>
      <c r="C146" s="223">
        <f t="shared" si="55"/>
        <v>0</v>
      </c>
      <c r="D146" s="242">
        <f t="shared" si="55"/>
        <v>0</v>
      </c>
      <c r="E146" s="223">
        <f t="shared" si="55"/>
        <v>0</v>
      </c>
      <c r="F146" s="223">
        <f t="shared" si="55"/>
        <v>0</v>
      </c>
      <c r="G146" s="223">
        <f t="shared" si="55"/>
        <v>0</v>
      </c>
      <c r="H146" s="223">
        <f t="shared" si="55"/>
        <v>0</v>
      </c>
      <c r="I146" s="223">
        <f t="shared" si="55"/>
        <v>0</v>
      </c>
      <c r="J146" s="241">
        <f t="shared" si="55"/>
        <v>0</v>
      </c>
      <c r="K146" s="223">
        <f t="shared" si="56"/>
        <v>0</v>
      </c>
      <c r="L146" s="262"/>
      <c r="M146" s="262"/>
      <c r="N146" s="262"/>
      <c r="O146" s="262"/>
      <c r="P146" s="262"/>
      <c r="Q146" s="262"/>
      <c r="R146" s="262"/>
      <c r="S146" s="262"/>
      <c r="T146" s="258"/>
      <c r="U146" s="239">
        <f t="shared" si="45"/>
        <v>0</v>
      </c>
      <c r="V146" s="240"/>
      <c r="W146" s="239">
        <f t="shared" si="57"/>
        <v>0</v>
      </c>
      <c r="X146" s="239">
        <f t="shared" si="49"/>
        <v>0</v>
      </c>
      <c r="Y146" s="238">
        <f t="shared" si="50"/>
        <v>0</v>
      </c>
      <c r="Z146" s="237"/>
      <c r="AA146" s="173"/>
      <c r="AB146" s="173"/>
    </row>
    <row r="147" spans="1:28" x14ac:dyDescent="0.25">
      <c r="A147" s="244">
        <f t="shared" si="58"/>
        <v>2016</v>
      </c>
      <c r="B147" s="243" t="s">
        <v>311</v>
      </c>
      <c r="C147" s="223">
        <f t="shared" si="55"/>
        <v>0</v>
      </c>
      <c r="D147" s="242">
        <f t="shared" si="55"/>
        <v>0</v>
      </c>
      <c r="E147" s="223">
        <f t="shared" si="55"/>
        <v>0</v>
      </c>
      <c r="F147" s="223">
        <f t="shared" si="55"/>
        <v>0</v>
      </c>
      <c r="G147" s="223">
        <f t="shared" si="55"/>
        <v>0</v>
      </c>
      <c r="H147" s="223">
        <f t="shared" si="55"/>
        <v>0</v>
      </c>
      <c r="I147" s="223">
        <f t="shared" si="55"/>
        <v>0</v>
      </c>
      <c r="J147" s="241">
        <f t="shared" si="55"/>
        <v>0</v>
      </c>
      <c r="K147" s="223">
        <f t="shared" si="56"/>
        <v>0</v>
      </c>
      <c r="L147" s="262"/>
      <c r="M147" s="262"/>
      <c r="N147" s="262"/>
      <c r="O147" s="262"/>
      <c r="P147" s="262"/>
      <c r="Q147" s="262"/>
      <c r="R147" s="262"/>
      <c r="S147" s="262"/>
      <c r="T147" s="258"/>
      <c r="U147" s="239">
        <f t="shared" si="45"/>
        <v>0</v>
      </c>
      <c r="V147" s="240"/>
      <c r="W147" s="239">
        <f t="shared" si="57"/>
        <v>0</v>
      </c>
      <c r="X147" s="239">
        <f t="shared" si="49"/>
        <v>0</v>
      </c>
      <c r="Y147" s="238">
        <f t="shared" si="50"/>
        <v>0</v>
      </c>
      <c r="Z147" s="237"/>
      <c r="AA147" s="173"/>
      <c r="AB147" s="173"/>
    </row>
    <row r="148" spans="1:28" x14ac:dyDescent="0.25">
      <c r="A148" s="244">
        <f t="shared" si="58"/>
        <v>2016</v>
      </c>
      <c r="B148" s="243" t="s">
        <v>310</v>
      </c>
      <c r="C148" s="223">
        <f t="shared" si="55"/>
        <v>0</v>
      </c>
      <c r="D148" s="242">
        <f t="shared" si="55"/>
        <v>0</v>
      </c>
      <c r="E148" s="223">
        <f t="shared" si="55"/>
        <v>0</v>
      </c>
      <c r="F148" s="223">
        <f t="shared" si="55"/>
        <v>0</v>
      </c>
      <c r="G148" s="223">
        <f t="shared" si="55"/>
        <v>0</v>
      </c>
      <c r="H148" s="223">
        <f t="shared" si="55"/>
        <v>0</v>
      </c>
      <c r="I148" s="223">
        <f t="shared" si="55"/>
        <v>0</v>
      </c>
      <c r="J148" s="241">
        <f t="shared" si="55"/>
        <v>0</v>
      </c>
      <c r="K148" s="223">
        <f t="shared" si="56"/>
        <v>0</v>
      </c>
      <c r="L148" s="262"/>
      <c r="M148" s="262"/>
      <c r="N148" s="262"/>
      <c r="O148" s="262"/>
      <c r="P148" s="262"/>
      <c r="Q148" s="262"/>
      <c r="R148" s="262"/>
      <c r="S148" s="262"/>
      <c r="T148" s="258"/>
      <c r="U148" s="239">
        <f t="shared" si="45"/>
        <v>0</v>
      </c>
      <c r="V148" s="240"/>
      <c r="W148" s="239">
        <f t="shared" si="57"/>
        <v>0</v>
      </c>
      <c r="X148" s="239">
        <f t="shared" si="49"/>
        <v>0</v>
      </c>
      <c r="Y148" s="238">
        <f t="shared" si="50"/>
        <v>0</v>
      </c>
      <c r="Z148" s="237"/>
      <c r="AA148" s="173"/>
      <c r="AB148" s="173"/>
    </row>
    <row r="149" spans="1:28" x14ac:dyDescent="0.25">
      <c r="A149" s="244">
        <f t="shared" si="58"/>
        <v>2016</v>
      </c>
      <c r="B149" s="243" t="s">
        <v>309</v>
      </c>
      <c r="C149" s="223">
        <f t="shared" si="55"/>
        <v>0</v>
      </c>
      <c r="D149" s="242">
        <f t="shared" si="55"/>
        <v>0</v>
      </c>
      <c r="E149" s="223">
        <f t="shared" si="55"/>
        <v>0</v>
      </c>
      <c r="F149" s="223">
        <f t="shared" si="55"/>
        <v>0</v>
      </c>
      <c r="G149" s="223">
        <f t="shared" si="55"/>
        <v>0</v>
      </c>
      <c r="H149" s="223">
        <f t="shared" si="55"/>
        <v>0</v>
      </c>
      <c r="I149" s="223">
        <f t="shared" si="55"/>
        <v>0</v>
      </c>
      <c r="J149" s="241">
        <f t="shared" si="55"/>
        <v>0</v>
      </c>
      <c r="K149" s="223">
        <f t="shared" si="56"/>
        <v>0</v>
      </c>
      <c r="L149" s="262"/>
      <c r="M149" s="262"/>
      <c r="N149" s="262"/>
      <c r="O149" s="262"/>
      <c r="P149" s="262"/>
      <c r="Q149" s="262"/>
      <c r="R149" s="262"/>
      <c r="S149" s="262"/>
      <c r="T149" s="258"/>
      <c r="U149" s="239">
        <f t="shared" si="45"/>
        <v>0</v>
      </c>
      <c r="V149" s="240"/>
      <c r="W149" s="239">
        <f t="shared" si="57"/>
        <v>0</v>
      </c>
      <c r="X149" s="239">
        <f t="shared" si="49"/>
        <v>0</v>
      </c>
      <c r="Y149" s="238">
        <f t="shared" si="50"/>
        <v>0</v>
      </c>
      <c r="Z149" s="237"/>
      <c r="AA149" s="173"/>
      <c r="AB149" s="173"/>
    </row>
    <row r="150" spans="1:28" x14ac:dyDescent="0.25">
      <c r="A150" s="244">
        <f t="shared" si="58"/>
        <v>2016</v>
      </c>
      <c r="B150" s="243" t="s">
        <v>308</v>
      </c>
      <c r="C150" s="223">
        <f t="shared" si="55"/>
        <v>0</v>
      </c>
      <c r="D150" s="242">
        <f t="shared" si="55"/>
        <v>0</v>
      </c>
      <c r="E150" s="223">
        <f t="shared" si="55"/>
        <v>0</v>
      </c>
      <c r="F150" s="223">
        <f t="shared" si="55"/>
        <v>0</v>
      </c>
      <c r="G150" s="223">
        <f t="shared" si="55"/>
        <v>0</v>
      </c>
      <c r="H150" s="223">
        <f t="shared" si="55"/>
        <v>0</v>
      </c>
      <c r="I150" s="223">
        <f t="shared" si="55"/>
        <v>0</v>
      </c>
      <c r="J150" s="241">
        <f t="shared" si="55"/>
        <v>0</v>
      </c>
      <c r="K150" s="223">
        <f t="shared" si="56"/>
        <v>0</v>
      </c>
      <c r="L150" s="262"/>
      <c r="M150" s="262"/>
      <c r="N150" s="262"/>
      <c r="O150" s="262"/>
      <c r="P150" s="262"/>
      <c r="Q150" s="262"/>
      <c r="R150" s="262"/>
      <c r="S150" s="262"/>
      <c r="T150" s="258"/>
      <c r="U150" s="239">
        <f t="shared" si="45"/>
        <v>0</v>
      </c>
      <c r="V150" s="240"/>
      <c r="W150" s="239">
        <f t="shared" si="57"/>
        <v>0</v>
      </c>
      <c r="X150" s="239">
        <f t="shared" si="49"/>
        <v>0</v>
      </c>
      <c r="Y150" s="238">
        <f t="shared" si="50"/>
        <v>0</v>
      </c>
      <c r="Z150" s="237"/>
      <c r="AA150" s="173"/>
      <c r="AB150" s="173"/>
    </row>
    <row r="151" spans="1:28" x14ac:dyDescent="0.25">
      <c r="A151" s="244">
        <f t="shared" si="58"/>
        <v>2016</v>
      </c>
      <c r="B151" s="243" t="s">
        <v>307</v>
      </c>
      <c r="C151" s="223">
        <f t="shared" si="55"/>
        <v>0</v>
      </c>
      <c r="D151" s="242">
        <f t="shared" si="55"/>
        <v>0</v>
      </c>
      <c r="E151" s="223">
        <f t="shared" si="55"/>
        <v>0</v>
      </c>
      <c r="F151" s="223">
        <f t="shared" si="55"/>
        <v>0</v>
      </c>
      <c r="G151" s="223">
        <f t="shared" si="55"/>
        <v>0</v>
      </c>
      <c r="H151" s="223">
        <f t="shared" si="55"/>
        <v>0</v>
      </c>
      <c r="I151" s="223">
        <f t="shared" si="55"/>
        <v>0</v>
      </c>
      <c r="J151" s="241">
        <f t="shared" si="55"/>
        <v>0</v>
      </c>
      <c r="K151" s="223">
        <f t="shared" si="56"/>
        <v>0</v>
      </c>
      <c r="L151" s="262"/>
      <c r="M151" s="262"/>
      <c r="N151" s="262"/>
      <c r="O151" s="262"/>
      <c r="P151" s="262"/>
      <c r="Q151" s="262"/>
      <c r="R151" s="262"/>
      <c r="S151" s="262"/>
      <c r="T151" s="258"/>
      <c r="U151" s="239">
        <f t="shared" si="45"/>
        <v>0</v>
      </c>
      <c r="V151" s="240"/>
      <c r="W151" s="239">
        <f t="shared" si="57"/>
        <v>0</v>
      </c>
      <c r="X151" s="239">
        <f t="shared" si="49"/>
        <v>0</v>
      </c>
      <c r="Y151" s="238">
        <f t="shared" si="50"/>
        <v>0</v>
      </c>
      <c r="Z151" s="237"/>
      <c r="AA151" s="173"/>
      <c r="AB151" s="173"/>
    </row>
    <row r="152" spans="1:28" x14ac:dyDescent="0.25">
      <c r="A152" s="235">
        <f t="shared" si="58"/>
        <v>2016</v>
      </c>
      <c r="B152" s="234" t="s">
        <v>306</v>
      </c>
      <c r="C152" s="178">
        <f t="shared" si="55"/>
        <v>0</v>
      </c>
      <c r="D152" s="177">
        <f t="shared" si="55"/>
        <v>0</v>
      </c>
      <c r="E152" s="178">
        <f t="shared" si="55"/>
        <v>0</v>
      </c>
      <c r="F152" s="178">
        <f t="shared" si="55"/>
        <v>0</v>
      </c>
      <c r="G152" s="178">
        <f t="shared" si="55"/>
        <v>0</v>
      </c>
      <c r="H152" s="178">
        <f t="shared" si="55"/>
        <v>0</v>
      </c>
      <c r="I152" s="178">
        <f t="shared" si="55"/>
        <v>0</v>
      </c>
      <c r="J152" s="233">
        <f t="shared" si="55"/>
        <v>0</v>
      </c>
      <c r="K152" s="178">
        <f t="shared" si="56"/>
        <v>0</v>
      </c>
      <c r="L152" s="261"/>
      <c r="M152" s="261"/>
      <c r="N152" s="261"/>
      <c r="O152" s="261"/>
      <c r="P152" s="261"/>
      <c r="Q152" s="261"/>
      <c r="R152" s="261"/>
      <c r="S152" s="261"/>
      <c r="T152" s="257"/>
      <c r="U152" s="231">
        <f t="shared" si="45"/>
        <v>0</v>
      </c>
      <c r="V152" s="221">
        <f>SUM(U141:U152)</f>
        <v>0</v>
      </c>
      <c r="W152" s="231">
        <f t="shared" si="57"/>
        <v>0</v>
      </c>
      <c r="X152" s="231">
        <f t="shared" si="49"/>
        <v>0</v>
      </c>
      <c r="Y152" s="232">
        <f t="shared" si="50"/>
        <v>0</v>
      </c>
      <c r="Z152" s="231">
        <f>SUM(Y141:Y152)</f>
        <v>0</v>
      </c>
      <c r="AA152" s="173"/>
      <c r="AB152" s="173"/>
    </row>
    <row r="153" spans="1:28" x14ac:dyDescent="0.25">
      <c r="A153" s="256">
        <f>A152+1</f>
        <v>2017</v>
      </c>
      <c r="B153" s="255" t="s">
        <v>317</v>
      </c>
      <c r="C153" s="252">
        <f t="shared" si="55"/>
        <v>0</v>
      </c>
      <c r="D153" s="254">
        <f t="shared" si="55"/>
        <v>0</v>
      </c>
      <c r="E153" s="252">
        <f t="shared" si="55"/>
        <v>0</v>
      </c>
      <c r="F153" s="252">
        <f t="shared" si="55"/>
        <v>0</v>
      </c>
      <c r="G153" s="252">
        <f t="shared" si="55"/>
        <v>0</v>
      </c>
      <c r="H153" s="252">
        <f t="shared" si="55"/>
        <v>0</v>
      </c>
      <c r="I153" s="252">
        <f t="shared" si="55"/>
        <v>0</v>
      </c>
      <c r="J153" s="253">
        <f t="shared" si="55"/>
        <v>0</v>
      </c>
      <c r="K153" s="252">
        <f t="shared" si="56"/>
        <v>0</v>
      </c>
      <c r="L153" s="252">
        <f t="shared" ref="L153:L165" si="59">+L15</f>
        <v>0</v>
      </c>
      <c r="M153" s="263"/>
      <c r="N153" s="263"/>
      <c r="O153" s="263"/>
      <c r="P153" s="263"/>
      <c r="Q153" s="263"/>
      <c r="R153" s="263"/>
      <c r="S153" s="263"/>
      <c r="T153" s="260"/>
      <c r="U153" s="249">
        <f t="shared" si="45"/>
        <v>0</v>
      </c>
      <c r="V153" s="250"/>
      <c r="W153" s="249">
        <f>K27-K15+L15</f>
        <v>0</v>
      </c>
      <c r="X153" s="249">
        <f t="shared" si="49"/>
        <v>0</v>
      </c>
      <c r="Y153" s="248">
        <f t="shared" si="50"/>
        <v>0</v>
      </c>
      <c r="Z153" s="247"/>
      <c r="AA153" s="173"/>
      <c r="AB153" s="173"/>
    </row>
    <row r="154" spans="1:28" x14ac:dyDescent="0.25">
      <c r="A154" s="244">
        <f>A153</f>
        <v>2017</v>
      </c>
      <c r="B154" s="243" t="s">
        <v>316</v>
      </c>
      <c r="C154" s="223">
        <f t="shared" si="55"/>
        <v>0</v>
      </c>
      <c r="D154" s="242">
        <f t="shared" si="55"/>
        <v>0</v>
      </c>
      <c r="E154" s="223">
        <f t="shared" si="55"/>
        <v>0</v>
      </c>
      <c r="F154" s="223">
        <f t="shared" si="55"/>
        <v>0</v>
      </c>
      <c r="G154" s="223">
        <f t="shared" si="55"/>
        <v>0</v>
      </c>
      <c r="H154" s="223">
        <f t="shared" si="55"/>
        <v>0</v>
      </c>
      <c r="I154" s="223">
        <f t="shared" si="55"/>
        <v>0</v>
      </c>
      <c r="J154" s="241">
        <f t="shared" si="55"/>
        <v>0</v>
      </c>
      <c r="K154" s="259">
        <f>K153</f>
        <v>0</v>
      </c>
      <c r="L154" s="223">
        <f t="shared" si="59"/>
        <v>0</v>
      </c>
      <c r="M154" s="262"/>
      <c r="N154" s="262"/>
      <c r="O154" s="262"/>
      <c r="P154" s="262"/>
      <c r="Q154" s="262"/>
      <c r="R154" s="262"/>
      <c r="S154" s="262"/>
      <c r="T154" s="258"/>
      <c r="U154" s="239">
        <f t="shared" si="45"/>
        <v>0</v>
      </c>
      <c r="V154" s="240"/>
      <c r="W154" s="239">
        <f t="shared" ref="W154:W164" si="60">K28-K16+L16</f>
        <v>0</v>
      </c>
      <c r="X154" s="239">
        <f t="shared" si="49"/>
        <v>0</v>
      </c>
      <c r="Y154" s="238">
        <f t="shared" si="50"/>
        <v>0</v>
      </c>
      <c r="Z154" s="237"/>
      <c r="AA154" s="173"/>
      <c r="AB154" s="173"/>
    </row>
    <row r="155" spans="1:28" x14ac:dyDescent="0.25">
      <c r="A155" s="244">
        <f t="shared" ref="A155:A164" si="61">A154</f>
        <v>2017</v>
      </c>
      <c r="B155" s="243" t="s">
        <v>315</v>
      </c>
      <c r="C155" s="223">
        <f t="shared" ref="C155:L170" si="62">C154</f>
        <v>0</v>
      </c>
      <c r="D155" s="242">
        <f t="shared" si="62"/>
        <v>0</v>
      </c>
      <c r="E155" s="223">
        <f t="shared" si="62"/>
        <v>0</v>
      </c>
      <c r="F155" s="223">
        <f t="shared" si="62"/>
        <v>0</v>
      </c>
      <c r="G155" s="223">
        <f t="shared" si="62"/>
        <v>0</v>
      </c>
      <c r="H155" s="223">
        <f t="shared" si="62"/>
        <v>0</v>
      </c>
      <c r="I155" s="223">
        <f t="shared" si="62"/>
        <v>0</v>
      </c>
      <c r="J155" s="241">
        <f t="shared" si="62"/>
        <v>0</v>
      </c>
      <c r="K155" s="241">
        <f t="shared" si="62"/>
        <v>0</v>
      </c>
      <c r="L155" s="223">
        <f t="shared" si="59"/>
        <v>0</v>
      </c>
      <c r="M155" s="262"/>
      <c r="N155" s="262"/>
      <c r="O155" s="262"/>
      <c r="P155" s="262"/>
      <c r="Q155" s="262"/>
      <c r="R155" s="262"/>
      <c r="S155" s="262"/>
      <c r="T155" s="258"/>
      <c r="U155" s="239">
        <f t="shared" si="45"/>
        <v>0</v>
      </c>
      <c r="V155" s="240"/>
      <c r="W155" s="239">
        <f t="shared" si="60"/>
        <v>0</v>
      </c>
      <c r="X155" s="239">
        <f t="shared" si="49"/>
        <v>0</v>
      </c>
      <c r="Y155" s="238">
        <f t="shared" si="50"/>
        <v>0</v>
      </c>
      <c r="Z155" s="237"/>
      <c r="AA155" s="173"/>
      <c r="AB155" s="173"/>
    </row>
    <row r="156" spans="1:28" x14ac:dyDescent="0.25">
      <c r="A156" s="244">
        <f t="shared" si="61"/>
        <v>2017</v>
      </c>
      <c r="B156" s="243" t="s">
        <v>314</v>
      </c>
      <c r="C156" s="223">
        <f t="shared" si="62"/>
        <v>0</v>
      </c>
      <c r="D156" s="242">
        <f t="shared" si="62"/>
        <v>0</v>
      </c>
      <c r="E156" s="223">
        <f t="shared" si="62"/>
        <v>0</v>
      </c>
      <c r="F156" s="223">
        <f t="shared" si="62"/>
        <v>0</v>
      </c>
      <c r="G156" s="223">
        <f t="shared" si="62"/>
        <v>0</v>
      </c>
      <c r="H156" s="223">
        <f t="shared" si="62"/>
        <v>0</v>
      </c>
      <c r="I156" s="223">
        <f t="shared" si="62"/>
        <v>0</v>
      </c>
      <c r="J156" s="241">
        <f t="shared" si="62"/>
        <v>0</v>
      </c>
      <c r="K156" s="241">
        <f t="shared" si="62"/>
        <v>0</v>
      </c>
      <c r="L156" s="223">
        <f t="shared" si="59"/>
        <v>0</v>
      </c>
      <c r="M156" s="262"/>
      <c r="N156" s="262"/>
      <c r="O156" s="262"/>
      <c r="P156" s="262"/>
      <c r="Q156" s="262"/>
      <c r="R156" s="262"/>
      <c r="S156" s="262"/>
      <c r="T156" s="258"/>
      <c r="U156" s="239">
        <f t="shared" si="45"/>
        <v>0</v>
      </c>
      <c r="V156" s="240"/>
      <c r="W156" s="239">
        <f t="shared" si="60"/>
        <v>0</v>
      </c>
      <c r="X156" s="239">
        <f t="shared" si="49"/>
        <v>0</v>
      </c>
      <c r="Y156" s="238">
        <f t="shared" si="50"/>
        <v>0</v>
      </c>
      <c r="Z156" s="237"/>
      <c r="AA156" s="173"/>
      <c r="AB156" s="173"/>
    </row>
    <row r="157" spans="1:28" x14ac:dyDescent="0.25">
      <c r="A157" s="244">
        <f t="shared" si="61"/>
        <v>2017</v>
      </c>
      <c r="B157" s="243" t="s">
        <v>313</v>
      </c>
      <c r="C157" s="223">
        <f t="shared" si="62"/>
        <v>0</v>
      </c>
      <c r="D157" s="242">
        <f t="shared" si="62"/>
        <v>0</v>
      </c>
      <c r="E157" s="223">
        <f t="shared" si="62"/>
        <v>0</v>
      </c>
      <c r="F157" s="223">
        <f t="shared" si="62"/>
        <v>0</v>
      </c>
      <c r="G157" s="223">
        <f t="shared" si="62"/>
        <v>0</v>
      </c>
      <c r="H157" s="223">
        <f t="shared" si="62"/>
        <v>0</v>
      </c>
      <c r="I157" s="223">
        <f t="shared" si="62"/>
        <v>0</v>
      </c>
      <c r="J157" s="241">
        <f t="shared" si="62"/>
        <v>0</v>
      </c>
      <c r="K157" s="241">
        <f t="shared" si="62"/>
        <v>0</v>
      </c>
      <c r="L157" s="223">
        <f t="shared" si="59"/>
        <v>0</v>
      </c>
      <c r="M157" s="262"/>
      <c r="N157" s="262"/>
      <c r="O157" s="262"/>
      <c r="P157" s="262"/>
      <c r="Q157" s="262"/>
      <c r="R157" s="262"/>
      <c r="S157" s="262"/>
      <c r="T157" s="258"/>
      <c r="U157" s="239">
        <f t="shared" si="45"/>
        <v>0</v>
      </c>
      <c r="V157" s="240"/>
      <c r="W157" s="239">
        <f t="shared" si="60"/>
        <v>0</v>
      </c>
      <c r="X157" s="239">
        <f t="shared" si="49"/>
        <v>0</v>
      </c>
      <c r="Y157" s="238">
        <f t="shared" si="50"/>
        <v>0</v>
      </c>
      <c r="Z157" s="237"/>
      <c r="AA157" s="173"/>
      <c r="AB157" s="173"/>
    </row>
    <row r="158" spans="1:28" x14ac:dyDescent="0.25">
      <c r="A158" s="244">
        <f t="shared" si="61"/>
        <v>2017</v>
      </c>
      <c r="B158" s="243" t="s">
        <v>312</v>
      </c>
      <c r="C158" s="223">
        <f t="shared" si="62"/>
        <v>0</v>
      </c>
      <c r="D158" s="242">
        <f t="shared" si="62"/>
        <v>0</v>
      </c>
      <c r="E158" s="223">
        <f t="shared" si="62"/>
        <v>0</v>
      </c>
      <c r="F158" s="223">
        <f t="shared" si="62"/>
        <v>0</v>
      </c>
      <c r="G158" s="223">
        <f t="shared" si="62"/>
        <v>0</v>
      </c>
      <c r="H158" s="223">
        <f t="shared" si="62"/>
        <v>0</v>
      </c>
      <c r="I158" s="223">
        <f t="shared" si="62"/>
        <v>0</v>
      </c>
      <c r="J158" s="241">
        <f t="shared" si="62"/>
        <v>0</v>
      </c>
      <c r="K158" s="241">
        <f t="shared" si="62"/>
        <v>0</v>
      </c>
      <c r="L158" s="223">
        <f t="shared" si="59"/>
        <v>0</v>
      </c>
      <c r="M158" s="262"/>
      <c r="N158" s="262"/>
      <c r="O158" s="262"/>
      <c r="P158" s="262"/>
      <c r="Q158" s="262"/>
      <c r="R158" s="262"/>
      <c r="S158" s="262"/>
      <c r="T158" s="258"/>
      <c r="U158" s="239">
        <f t="shared" si="45"/>
        <v>0</v>
      </c>
      <c r="V158" s="240"/>
      <c r="W158" s="239">
        <f t="shared" si="60"/>
        <v>0</v>
      </c>
      <c r="X158" s="239">
        <f t="shared" si="49"/>
        <v>0</v>
      </c>
      <c r="Y158" s="238">
        <f t="shared" si="50"/>
        <v>0</v>
      </c>
      <c r="Z158" s="237"/>
      <c r="AA158" s="173"/>
      <c r="AB158" s="173"/>
    </row>
    <row r="159" spans="1:28" x14ac:dyDescent="0.25">
      <c r="A159" s="244">
        <f t="shared" si="61"/>
        <v>2017</v>
      </c>
      <c r="B159" s="243" t="s">
        <v>311</v>
      </c>
      <c r="C159" s="223">
        <f t="shared" si="62"/>
        <v>0</v>
      </c>
      <c r="D159" s="242">
        <f t="shared" si="62"/>
        <v>0</v>
      </c>
      <c r="E159" s="223">
        <f t="shared" si="62"/>
        <v>0</v>
      </c>
      <c r="F159" s="223">
        <f t="shared" si="62"/>
        <v>0</v>
      </c>
      <c r="G159" s="223">
        <f t="shared" si="62"/>
        <v>0</v>
      </c>
      <c r="H159" s="223">
        <f t="shared" si="62"/>
        <v>0</v>
      </c>
      <c r="I159" s="223">
        <f t="shared" si="62"/>
        <v>0</v>
      </c>
      <c r="J159" s="241">
        <f t="shared" si="62"/>
        <v>0</v>
      </c>
      <c r="K159" s="241">
        <f t="shared" si="62"/>
        <v>0</v>
      </c>
      <c r="L159" s="223">
        <f t="shared" si="59"/>
        <v>0</v>
      </c>
      <c r="M159" s="262"/>
      <c r="N159" s="262"/>
      <c r="O159" s="262"/>
      <c r="P159" s="262"/>
      <c r="Q159" s="262"/>
      <c r="R159" s="262"/>
      <c r="S159" s="262"/>
      <c r="T159" s="258"/>
      <c r="U159" s="239">
        <f t="shared" si="45"/>
        <v>0</v>
      </c>
      <c r="V159" s="240"/>
      <c r="W159" s="239">
        <f t="shared" si="60"/>
        <v>0</v>
      </c>
      <c r="X159" s="239">
        <f t="shared" si="49"/>
        <v>0</v>
      </c>
      <c r="Y159" s="238">
        <f t="shared" si="50"/>
        <v>0</v>
      </c>
      <c r="Z159" s="237"/>
      <c r="AA159" s="173"/>
      <c r="AB159" s="173"/>
    </row>
    <row r="160" spans="1:28" x14ac:dyDescent="0.25">
      <c r="A160" s="244">
        <f t="shared" si="61"/>
        <v>2017</v>
      </c>
      <c r="B160" s="243" t="s">
        <v>310</v>
      </c>
      <c r="C160" s="223">
        <f t="shared" si="62"/>
        <v>0</v>
      </c>
      <c r="D160" s="242">
        <f t="shared" si="62"/>
        <v>0</v>
      </c>
      <c r="E160" s="223">
        <f t="shared" si="62"/>
        <v>0</v>
      </c>
      <c r="F160" s="223">
        <f t="shared" si="62"/>
        <v>0</v>
      </c>
      <c r="G160" s="223">
        <f t="shared" si="62"/>
        <v>0</v>
      </c>
      <c r="H160" s="223">
        <f t="shared" si="62"/>
        <v>0</v>
      </c>
      <c r="I160" s="223">
        <f t="shared" si="62"/>
        <v>0</v>
      </c>
      <c r="J160" s="241">
        <f t="shared" si="62"/>
        <v>0</v>
      </c>
      <c r="K160" s="241">
        <f t="shared" si="62"/>
        <v>0</v>
      </c>
      <c r="L160" s="223">
        <f t="shared" si="59"/>
        <v>0</v>
      </c>
      <c r="M160" s="262"/>
      <c r="N160" s="262"/>
      <c r="O160" s="262"/>
      <c r="P160" s="262"/>
      <c r="Q160" s="262"/>
      <c r="R160" s="262"/>
      <c r="S160" s="262"/>
      <c r="T160" s="258"/>
      <c r="U160" s="239">
        <f t="shared" si="45"/>
        <v>0</v>
      </c>
      <c r="V160" s="240"/>
      <c r="W160" s="239">
        <f t="shared" si="60"/>
        <v>0</v>
      </c>
      <c r="X160" s="239">
        <f t="shared" si="49"/>
        <v>0</v>
      </c>
      <c r="Y160" s="238">
        <f t="shared" si="50"/>
        <v>0</v>
      </c>
      <c r="Z160" s="237"/>
      <c r="AA160" s="173"/>
      <c r="AB160" s="173"/>
    </row>
    <row r="161" spans="1:28" x14ac:dyDescent="0.25">
      <c r="A161" s="244">
        <f t="shared" si="61"/>
        <v>2017</v>
      </c>
      <c r="B161" s="243" t="s">
        <v>309</v>
      </c>
      <c r="C161" s="223">
        <f t="shared" si="62"/>
        <v>0</v>
      </c>
      <c r="D161" s="242">
        <f t="shared" si="62"/>
        <v>0</v>
      </c>
      <c r="E161" s="223">
        <f t="shared" si="62"/>
        <v>0</v>
      </c>
      <c r="F161" s="223">
        <f t="shared" si="62"/>
        <v>0</v>
      </c>
      <c r="G161" s="223">
        <f t="shared" si="62"/>
        <v>0</v>
      </c>
      <c r="H161" s="223">
        <f t="shared" si="62"/>
        <v>0</v>
      </c>
      <c r="I161" s="223">
        <f t="shared" si="62"/>
        <v>0</v>
      </c>
      <c r="J161" s="241">
        <f t="shared" si="62"/>
        <v>0</v>
      </c>
      <c r="K161" s="241">
        <f t="shared" si="62"/>
        <v>0</v>
      </c>
      <c r="L161" s="223">
        <f t="shared" si="59"/>
        <v>0</v>
      </c>
      <c r="M161" s="262"/>
      <c r="N161" s="262"/>
      <c r="O161" s="262"/>
      <c r="P161" s="262"/>
      <c r="Q161" s="262"/>
      <c r="R161" s="262"/>
      <c r="S161" s="262"/>
      <c r="T161" s="258"/>
      <c r="U161" s="239">
        <f t="shared" si="45"/>
        <v>0</v>
      </c>
      <c r="V161" s="240"/>
      <c r="W161" s="239">
        <f t="shared" si="60"/>
        <v>0</v>
      </c>
      <c r="X161" s="239">
        <f t="shared" si="49"/>
        <v>0</v>
      </c>
      <c r="Y161" s="238">
        <f t="shared" si="50"/>
        <v>0</v>
      </c>
      <c r="Z161" s="237"/>
      <c r="AA161" s="173"/>
      <c r="AB161" s="173"/>
    </row>
    <row r="162" spans="1:28" x14ac:dyDescent="0.25">
      <c r="A162" s="244">
        <f t="shared" si="61"/>
        <v>2017</v>
      </c>
      <c r="B162" s="243" t="s">
        <v>308</v>
      </c>
      <c r="C162" s="223">
        <f t="shared" si="62"/>
        <v>0</v>
      </c>
      <c r="D162" s="242">
        <f t="shared" si="62"/>
        <v>0</v>
      </c>
      <c r="E162" s="223">
        <f t="shared" si="62"/>
        <v>0</v>
      </c>
      <c r="F162" s="223">
        <f t="shared" si="62"/>
        <v>0</v>
      </c>
      <c r="G162" s="223">
        <f t="shared" si="62"/>
        <v>0</v>
      </c>
      <c r="H162" s="223">
        <f t="shared" si="62"/>
        <v>0</v>
      </c>
      <c r="I162" s="223">
        <f t="shared" si="62"/>
        <v>0</v>
      </c>
      <c r="J162" s="241">
        <f t="shared" si="62"/>
        <v>0</v>
      </c>
      <c r="K162" s="241">
        <f t="shared" si="62"/>
        <v>0</v>
      </c>
      <c r="L162" s="223">
        <f t="shared" si="59"/>
        <v>0</v>
      </c>
      <c r="M162" s="262"/>
      <c r="N162" s="262"/>
      <c r="O162" s="262"/>
      <c r="P162" s="262"/>
      <c r="Q162" s="262"/>
      <c r="R162" s="262"/>
      <c r="S162" s="262"/>
      <c r="T162" s="258"/>
      <c r="U162" s="239">
        <f t="shared" si="45"/>
        <v>0</v>
      </c>
      <c r="V162" s="240"/>
      <c r="W162" s="239">
        <f t="shared" si="60"/>
        <v>0</v>
      </c>
      <c r="X162" s="239">
        <f t="shared" si="49"/>
        <v>0</v>
      </c>
      <c r="Y162" s="238">
        <f t="shared" si="50"/>
        <v>0</v>
      </c>
      <c r="Z162" s="237"/>
      <c r="AA162" s="173"/>
      <c r="AB162" s="173"/>
    </row>
    <row r="163" spans="1:28" x14ac:dyDescent="0.25">
      <c r="A163" s="244">
        <f t="shared" si="61"/>
        <v>2017</v>
      </c>
      <c r="B163" s="243" t="s">
        <v>307</v>
      </c>
      <c r="C163" s="223">
        <f t="shared" si="62"/>
        <v>0</v>
      </c>
      <c r="D163" s="242">
        <f t="shared" si="62"/>
        <v>0</v>
      </c>
      <c r="E163" s="223">
        <f t="shared" si="62"/>
        <v>0</v>
      </c>
      <c r="F163" s="223">
        <f t="shared" si="62"/>
        <v>0</v>
      </c>
      <c r="G163" s="223">
        <f t="shared" si="62"/>
        <v>0</v>
      </c>
      <c r="H163" s="223">
        <f t="shared" si="62"/>
        <v>0</v>
      </c>
      <c r="I163" s="223">
        <f t="shared" si="62"/>
        <v>0</v>
      </c>
      <c r="J163" s="241">
        <f t="shared" si="62"/>
        <v>0</v>
      </c>
      <c r="K163" s="241">
        <f t="shared" si="62"/>
        <v>0</v>
      </c>
      <c r="L163" s="223">
        <f t="shared" si="59"/>
        <v>0</v>
      </c>
      <c r="M163" s="262"/>
      <c r="N163" s="262"/>
      <c r="O163" s="262"/>
      <c r="P163" s="262"/>
      <c r="Q163" s="262"/>
      <c r="R163" s="262"/>
      <c r="S163" s="262"/>
      <c r="T163" s="258"/>
      <c r="U163" s="239">
        <f t="shared" si="45"/>
        <v>0</v>
      </c>
      <c r="V163" s="240"/>
      <c r="W163" s="239">
        <f t="shared" si="60"/>
        <v>0</v>
      </c>
      <c r="X163" s="239">
        <f t="shared" si="49"/>
        <v>0</v>
      </c>
      <c r="Y163" s="238">
        <f t="shared" si="50"/>
        <v>0</v>
      </c>
      <c r="Z163" s="237"/>
      <c r="AA163" s="173"/>
      <c r="AB163" s="173"/>
    </row>
    <row r="164" spans="1:28" x14ac:dyDescent="0.25">
      <c r="A164" s="235">
        <f t="shared" si="61"/>
        <v>2017</v>
      </c>
      <c r="B164" s="234" t="s">
        <v>306</v>
      </c>
      <c r="C164" s="178">
        <f t="shared" si="62"/>
        <v>0</v>
      </c>
      <c r="D164" s="177">
        <f t="shared" si="62"/>
        <v>0</v>
      </c>
      <c r="E164" s="178">
        <f t="shared" si="62"/>
        <v>0</v>
      </c>
      <c r="F164" s="178">
        <f t="shared" si="62"/>
        <v>0</v>
      </c>
      <c r="G164" s="178">
        <f t="shared" si="62"/>
        <v>0</v>
      </c>
      <c r="H164" s="178">
        <f t="shared" si="62"/>
        <v>0</v>
      </c>
      <c r="I164" s="178">
        <f t="shared" si="62"/>
        <v>0</v>
      </c>
      <c r="J164" s="233">
        <f t="shared" si="62"/>
        <v>0</v>
      </c>
      <c r="K164" s="233">
        <f t="shared" si="62"/>
        <v>0</v>
      </c>
      <c r="L164" s="178">
        <f t="shared" si="59"/>
        <v>0</v>
      </c>
      <c r="M164" s="261"/>
      <c r="N164" s="261"/>
      <c r="O164" s="261"/>
      <c r="P164" s="261"/>
      <c r="Q164" s="261"/>
      <c r="R164" s="261"/>
      <c r="S164" s="261"/>
      <c r="T164" s="257"/>
      <c r="U164" s="231">
        <f t="shared" si="45"/>
        <v>0</v>
      </c>
      <c r="V164" s="221">
        <f>SUM(U153:U164)</f>
        <v>0</v>
      </c>
      <c r="W164" s="231">
        <f t="shared" si="60"/>
        <v>0</v>
      </c>
      <c r="X164" s="231">
        <f t="shared" si="49"/>
        <v>0</v>
      </c>
      <c r="Y164" s="232">
        <f t="shared" si="50"/>
        <v>0</v>
      </c>
      <c r="Z164" s="231">
        <f>SUM(Y153:Y164)</f>
        <v>0</v>
      </c>
      <c r="AA164" s="173"/>
      <c r="AB164" s="173"/>
    </row>
    <row r="165" spans="1:28" x14ac:dyDescent="0.25">
      <c r="A165" s="256">
        <f>A164+1</f>
        <v>2018</v>
      </c>
      <c r="B165" s="255" t="s">
        <v>317</v>
      </c>
      <c r="C165" s="252">
        <f t="shared" si="62"/>
        <v>0</v>
      </c>
      <c r="D165" s="254">
        <f t="shared" si="62"/>
        <v>0</v>
      </c>
      <c r="E165" s="252">
        <f t="shared" si="62"/>
        <v>0</v>
      </c>
      <c r="F165" s="252">
        <f t="shared" si="62"/>
        <v>0</v>
      </c>
      <c r="G165" s="252">
        <f t="shared" si="62"/>
        <v>0</v>
      </c>
      <c r="H165" s="252">
        <f t="shared" si="62"/>
        <v>0</v>
      </c>
      <c r="I165" s="252">
        <f t="shared" si="62"/>
        <v>0</v>
      </c>
      <c r="J165" s="253">
        <f t="shared" si="62"/>
        <v>0</v>
      </c>
      <c r="K165" s="253">
        <f t="shared" si="62"/>
        <v>0</v>
      </c>
      <c r="L165" s="252">
        <f t="shared" si="59"/>
        <v>0</v>
      </c>
      <c r="M165" s="252">
        <f t="shared" ref="M165:M177" si="63">+M15</f>
        <v>0</v>
      </c>
      <c r="N165" s="263"/>
      <c r="O165" s="263"/>
      <c r="P165" s="263"/>
      <c r="Q165" s="263"/>
      <c r="R165" s="263"/>
      <c r="S165" s="263"/>
      <c r="T165" s="260"/>
      <c r="U165" s="249">
        <f t="shared" si="45"/>
        <v>0</v>
      </c>
      <c r="V165" s="250"/>
      <c r="W165" s="249">
        <f>L27-L15+M15</f>
        <v>0</v>
      </c>
      <c r="X165" s="249">
        <f t="shared" si="49"/>
        <v>0</v>
      </c>
      <c r="Y165" s="248">
        <f t="shared" si="50"/>
        <v>0</v>
      </c>
      <c r="Z165" s="247"/>
      <c r="AA165" s="173"/>
      <c r="AB165" s="173"/>
    </row>
    <row r="166" spans="1:28" x14ac:dyDescent="0.25">
      <c r="A166" s="244">
        <f>A165</f>
        <v>2018</v>
      </c>
      <c r="B166" s="243" t="s">
        <v>316</v>
      </c>
      <c r="C166" s="223">
        <f t="shared" si="62"/>
        <v>0</v>
      </c>
      <c r="D166" s="242">
        <f t="shared" si="62"/>
        <v>0</v>
      </c>
      <c r="E166" s="223">
        <f t="shared" si="62"/>
        <v>0</v>
      </c>
      <c r="F166" s="223">
        <f t="shared" si="62"/>
        <v>0</v>
      </c>
      <c r="G166" s="223">
        <f t="shared" si="62"/>
        <v>0</v>
      </c>
      <c r="H166" s="223">
        <f t="shared" si="62"/>
        <v>0</v>
      </c>
      <c r="I166" s="223">
        <f t="shared" si="62"/>
        <v>0</v>
      </c>
      <c r="J166" s="241">
        <f t="shared" si="62"/>
        <v>0</v>
      </c>
      <c r="K166" s="241">
        <f t="shared" si="62"/>
        <v>0</v>
      </c>
      <c r="L166" s="259">
        <f>+L$27</f>
        <v>0</v>
      </c>
      <c r="M166" s="223">
        <f t="shared" si="63"/>
        <v>0</v>
      </c>
      <c r="N166" s="262"/>
      <c r="O166" s="262"/>
      <c r="P166" s="262"/>
      <c r="Q166" s="262"/>
      <c r="R166" s="262"/>
      <c r="S166" s="262"/>
      <c r="T166" s="258"/>
      <c r="U166" s="239">
        <f t="shared" si="45"/>
        <v>0</v>
      </c>
      <c r="V166" s="240"/>
      <c r="W166" s="239">
        <f t="shared" ref="W166:W176" si="64">L28-L16+M16</f>
        <v>0</v>
      </c>
      <c r="X166" s="239">
        <f t="shared" si="49"/>
        <v>0</v>
      </c>
      <c r="Y166" s="238">
        <f t="shared" si="50"/>
        <v>0</v>
      </c>
      <c r="Z166" s="237"/>
      <c r="AA166" s="173"/>
      <c r="AB166" s="173"/>
    </row>
    <row r="167" spans="1:28" x14ac:dyDescent="0.25">
      <c r="A167" s="244">
        <f t="shared" ref="A167:A176" si="65">A166</f>
        <v>2018</v>
      </c>
      <c r="B167" s="243" t="s">
        <v>315</v>
      </c>
      <c r="C167" s="223">
        <f t="shared" si="62"/>
        <v>0</v>
      </c>
      <c r="D167" s="242">
        <f t="shared" si="62"/>
        <v>0</v>
      </c>
      <c r="E167" s="223">
        <f t="shared" si="62"/>
        <v>0</v>
      </c>
      <c r="F167" s="223">
        <f t="shared" si="62"/>
        <v>0</v>
      </c>
      <c r="G167" s="223">
        <f t="shared" si="62"/>
        <v>0</v>
      </c>
      <c r="H167" s="223">
        <f t="shared" si="62"/>
        <v>0</v>
      </c>
      <c r="I167" s="223">
        <f t="shared" si="62"/>
        <v>0</v>
      </c>
      <c r="J167" s="241">
        <f t="shared" si="62"/>
        <v>0</v>
      </c>
      <c r="K167" s="241">
        <f t="shared" si="62"/>
        <v>0</v>
      </c>
      <c r="L167" s="241">
        <f t="shared" si="62"/>
        <v>0</v>
      </c>
      <c r="M167" s="223">
        <f t="shared" si="63"/>
        <v>0</v>
      </c>
      <c r="N167" s="262"/>
      <c r="O167" s="262"/>
      <c r="P167" s="262"/>
      <c r="Q167" s="262"/>
      <c r="R167" s="262"/>
      <c r="S167" s="262"/>
      <c r="T167" s="258"/>
      <c r="U167" s="239">
        <f t="shared" si="45"/>
        <v>0</v>
      </c>
      <c r="V167" s="240"/>
      <c r="W167" s="239">
        <f t="shared" si="64"/>
        <v>0</v>
      </c>
      <c r="X167" s="239">
        <f t="shared" si="49"/>
        <v>0</v>
      </c>
      <c r="Y167" s="238">
        <f t="shared" si="50"/>
        <v>0</v>
      </c>
      <c r="Z167" s="237"/>
      <c r="AA167" s="173"/>
      <c r="AB167" s="173"/>
    </row>
    <row r="168" spans="1:28" x14ac:dyDescent="0.25">
      <c r="A168" s="244">
        <f t="shared" si="65"/>
        <v>2018</v>
      </c>
      <c r="B168" s="243" t="s">
        <v>314</v>
      </c>
      <c r="C168" s="223">
        <f t="shared" si="62"/>
        <v>0</v>
      </c>
      <c r="D168" s="242">
        <f t="shared" si="62"/>
        <v>0</v>
      </c>
      <c r="E168" s="223">
        <f t="shared" si="62"/>
        <v>0</v>
      </c>
      <c r="F168" s="223">
        <f t="shared" si="62"/>
        <v>0</v>
      </c>
      <c r="G168" s="223">
        <f t="shared" si="62"/>
        <v>0</v>
      </c>
      <c r="H168" s="223">
        <f t="shared" si="62"/>
        <v>0</v>
      </c>
      <c r="I168" s="223">
        <f t="shared" si="62"/>
        <v>0</v>
      </c>
      <c r="J168" s="241">
        <f t="shared" si="62"/>
        <v>0</v>
      </c>
      <c r="K168" s="241">
        <f t="shared" si="62"/>
        <v>0</v>
      </c>
      <c r="L168" s="241">
        <f t="shared" si="62"/>
        <v>0</v>
      </c>
      <c r="M168" s="223">
        <f t="shared" si="63"/>
        <v>0</v>
      </c>
      <c r="N168" s="262"/>
      <c r="O168" s="262"/>
      <c r="P168" s="262"/>
      <c r="Q168" s="262"/>
      <c r="R168" s="262"/>
      <c r="S168" s="262"/>
      <c r="T168" s="258"/>
      <c r="U168" s="239">
        <f t="shared" si="45"/>
        <v>0</v>
      </c>
      <c r="V168" s="240"/>
      <c r="W168" s="239">
        <f t="shared" si="64"/>
        <v>0</v>
      </c>
      <c r="X168" s="239">
        <f t="shared" si="49"/>
        <v>0</v>
      </c>
      <c r="Y168" s="238">
        <f t="shared" si="50"/>
        <v>0</v>
      </c>
      <c r="Z168" s="237"/>
      <c r="AA168" s="173"/>
      <c r="AB168" s="173"/>
    </row>
    <row r="169" spans="1:28" x14ac:dyDescent="0.25">
      <c r="A169" s="244">
        <f t="shared" si="65"/>
        <v>2018</v>
      </c>
      <c r="B169" s="243" t="s">
        <v>313</v>
      </c>
      <c r="C169" s="223">
        <f t="shared" si="62"/>
        <v>0</v>
      </c>
      <c r="D169" s="242">
        <f t="shared" si="62"/>
        <v>0</v>
      </c>
      <c r="E169" s="223">
        <f t="shared" si="62"/>
        <v>0</v>
      </c>
      <c r="F169" s="223">
        <f t="shared" si="62"/>
        <v>0</v>
      </c>
      <c r="G169" s="223">
        <f t="shared" si="62"/>
        <v>0</v>
      </c>
      <c r="H169" s="223">
        <f t="shared" si="62"/>
        <v>0</v>
      </c>
      <c r="I169" s="223">
        <f t="shared" si="62"/>
        <v>0</v>
      </c>
      <c r="J169" s="241">
        <f t="shared" si="62"/>
        <v>0</v>
      </c>
      <c r="K169" s="241">
        <f t="shared" si="62"/>
        <v>0</v>
      </c>
      <c r="L169" s="241">
        <f t="shared" si="62"/>
        <v>0</v>
      </c>
      <c r="M169" s="223">
        <f t="shared" si="63"/>
        <v>0</v>
      </c>
      <c r="N169" s="262"/>
      <c r="O169" s="262"/>
      <c r="P169" s="262"/>
      <c r="Q169" s="262"/>
      <c r="R169" s="262"/>
      <c r="S169" s="262"/>
      <c r="T169" s="258"/>
      <c r="U169" s="239">
        <f t="shared" si="45"/>
        <v>0</v>
      </c>
      <c r="V169" s="240"/>
      <c r="W169" s="239">
        <f t="shared" si="64"/>
        <v>0</v>
      </c>
      <c r="X169" s="239">
        <f t="shared" si="49"/>
        <v>0</v>
      </c>
      <c r="Y169" s="238">
        <f t="shared" si="50"/>
        <v>0</v>
      </c>
      <c r="Z169" s="237"/>
      <c r="AA169" s="173"/>
      <c r="AB169" s="173"/>
    </row>
    <row r="170" spans="1:28" x14ac:dyDescent="0.25">
      <c r="A170" s="244">
        <f t="shared" si="65"/>
        <v>2018</v>
      </c>
      <c r="B170" s="243" t="s">
        <v>312</v>
      </c>
      <c r="C170" s="223">
        <f t="shared" si="62"/>
        <v>0</v>
      </c>
      <c r="D170" s="242">
        <f t="shared" si="62"/>
        <v>0</v>
      </c>
      <c r="E170" s="223">
        <f t="shared" si="62"/>
        <v>0</v>
      </c>
      <c r="F170" s="223">
        <f t="shared" si="62"/>
        <v>0</v>
      </c>
      <c r="G170" s="223">
        <f t="shared" si="62"/>
        <v>0</v>
      </c>
      <c r="H170" s="223">
        <f t="shared" si="62"/>
        <v>0</v>
      </c>
      <c r="I170" s="223">
        <f t="shared" si="62"/>
        <v>0</v>
      </c>
      <c r="J170" s="241">
        <f t="shared" si="62"/>
        <v>0</v>
      </c>
      <c r="K170" s="241">
        <f t="shared" si="62"/>
        <v>0</v>
      </c>
      <c r="L170" s="241">
        <f t="shared" si="62"/>
        <v>0</v>
      </c>
      <c r="M170" s="223">
        <f t="shared" si="63"/>
        <v>0</v>
      </c>
      <c r="N170" s="262"/>
      <c r="O170" s="262"/>
      <c r="P170" s="262"/>
      <c r="Q170" s="262"/>
      <c r="R170" s="262"/>
      <c r="S170" s="262"/>
      <c r="T170" s="258"/>
      <c r="U170" s="239">
        <f t="shared" si="45"/>
        <v>0</v>
      </c>
      <c r="V170" s="240"/>
      <c r="W170" s="239">
        <f t="shared" si="64"/>
        <v>0</v>
      </c>
      <c r="X170" s="239">
        <f t="shared" si="49"/>
        <v>0</v>
      </c>
      <c r="Y170" s="238">
        <f t="shared" si="50"/>
        <v>0</v>
      </c>
      <c r="Z170" s="237"/>
      <c r="AA170" s="173"/>
      <c r="AB170" s="173"/>
    </row>
    <row r="171" spans="1:28" x14ac:dyDescent="0.25">
      <c r="A171" s="244">
        <f t="shared" si="65"/>
        <v>2018</v>
      </c>
      <c r="B171" s="243" t="s">
        <v>311</v>
      </c>
      <c r="C171" s="223">
        <f t="shared" ref="C171:M186" si="66">C170</f>
        <v>0</v>
      </c>
      <c r="D171" s="242">
        <f t="shared" si="66"/>
        <v>0</v>
      </c>
      <c r="E171" s="223">
        <f t="shared" si="66"/>
        <v>0</v>
      </c>
      <c r="F171" s="223">
        <f t="shared" si="66"/>
        <v>0</v>
      </c>
      <c r="G171" s="223">
        <f t="shared" si="66"/>
        <v>0</v>
      </c>
      <c r="H171" s="223">
        <f t="shared" si="66"/>
        <v>0</v>
      </c>
      <c r="I171" s="223">
        <f t="shared" si="66"/>
        <v>0</v>
      </c>
      <c r="J171" s="241">
        <f t="shared" si="66"/>
        <v>0</v>
      </c>
      <c r="K171" s="241">
        <f t="shared" si="66"/>
        <v>0</v>
      </c>
      <c r="L171" s="241">
        <f t="shared" si="66"/>
        <v>0</v>
      </c>
      <c r="M171" s="223">
        <f t="shared" si="63"/>
        <v>0</v>
      </c>
      <c r="N171" s="262"/>
      <c r="O171" s="262"/>
      <c r="P171" s="262"/>
      <c r="Q171" s="262"/>
      <c r="R171" s="262"/>
      <c r="S171" s="262"/>
      <c r="T171" s="258"/>
      <c r="U171" s="239">
        <f t="shared" si="45"/>
        <v>0</v>
      </c>
      <c r="V171" s="240"/>
      <c r="W171" s="239">
        <f t="shared" si="64"/>
        <v>0</v>
      </c>
      <c r="X171" s="239">
        <f t="shared" si="49"/>
        <v>0</v>
      </c>
      <c r="Y171" s="238">
        <f t="shared" si="50"/>
        <v>0</v>
      </c>
      <c r="Z171" s="237"/>
      <c r="AA171" s="173"/>
      <c r="AB171" s="173"/>
    </row>
    <row r="172" spans="1:28" x14ac:dyDescent="0.25">
      <c r="A172" s="244">
        <f t="shared" si="65"/>
        <v>2018</v>
      </c>
      <c r="B172" s="243" t="s">
        <v>310</v>
      </c>
      <c r="C172" s="223">
        <f t="shared" si="66"/>
        <v>0</v>
      </c>
      <c r="D172" s="242">
        <f t="shared" si="66"/>
        <v>0</v>
      </c>
      <c r="E172" s="223">
        <f t="shared" si="66"/>
        <v>0</v>
      </c>
      <c r="F172" s="223">
        <f t="shared" si="66"/>
        <v>0</v>
      </c>
      <c r="G172" s="223">
        <f t="shared" si="66"/>
        <v>0</v>
      </c>
      <c r="H172" s="223">
        <f t="shared" si="66"/>
        <v>0</v>
      </c>
      <c r="I172" s="223">
        <f t="shared" si="66"/>
        <v>0</v>
      </c>
      <c r="J172" s="241">
        <f t="shared" si="66"/>
        <v>0</v>
      </c>
      <c r="K172" s="241">
        <f t="shared" si="66"/>
        <v>0</v>
      </c>
      <c r="L172" s="241">
        <f t="shared" si="66"/>
        <v>0</v>
      </c>
      <c r="M172" s="223">
        <f t="shared" si="63"/>
        <v>0</v>
      </c>
      <c r="N172" s="262"/>
      <c r="O172" s="262"/>
      <c r="P172" s="262"/>
      <c r="Q172" s="262"/>
      <c r="R172" s="262"/>
      <c r="S172" s="262"/>
      <c r="T172" s="258"/>
      <c r="U172" s="239">
        <f t="shared" si="45"/>
        <v>0</v>
      </c>
      <c r="V172" s="240"/>
      <c r="W172" s="239">
        <f t="shared" si="64"/>
        <v>0</v>
      </c>
      <c r="X172" s="239">
        <f t="shared" si="49"/>
        <v>0</v>
      </c>
      <c r="Y172" s="238">
        <f t="shared" si="50"/>
        <v>0</v>
      </c>
      <c r="Z172" s="237"/>
      <c r="AA172" s="173"/>
      <c r="AB172" s="173"/>
    </row>
    <row r="173" spans="1:28" x14ac:dyDescent="0.25">
      <c r="A173" s="244">
        <f t="shared" si="65"/>
        <v>2018</v>
      </c>
      <c r="B173" s="243" t="s">
        <v>309</v>
      </c>
      <c r="C173" s="223">
        <f t="shared" si="66"/>
        <v>0</v>
      </c>
      <c r="D173" s="242">
        <f t="shared" si="66"/>
        <v>0</v>
      </c>
      <c r="E173" s="223">
        <f t="shared" si="66"/>
        <v>0</v>
      </c>
      <c r="F173" s="223">
        <f t="shared" si="66"/>
        <v>0</v>
      </c>
      <c r="G173" s="223">
        <f t="shared" si="66"/>
        <v>0</v>
      </c>
      <c r="H173" s="223">
        <f t="shared" si="66"/>
        <v>0</v>
      </c>
      <c r="I173" s="223">
        <f t="shared" si="66"/>
        <v>0</v>
      </c>
      <c r="J173" s="241">
        <f t="shared" si="66"/>
        <v>0</v>
      </c>
      <c r="K173" s="241">
        <f t="shared" si="66"/>
        <v>0</v>
      </c>
      <c r="L173" s="241">
        <f t="shared" si="66"/>
        <v>0</v>
      </c>
      <c r="M173" s="223">
        <f t="shared" si="63"/>
        <v>0</v>
      </c>
      <c r="N173" s="262"/>
      <c r="O173" s="262"/>
      <c r="P173" s="262"/>
      <c r="Q173" s="262"/>
      <c r="R173" s="262"/>
      <c r="S173" s="262"/>
      <c r="T173" s="258"/>
      <c r="U173" s="239">
        <f t="shared" si="45"/>
        <v>0</v>
      </c>
      <c r="V173" s="240"/>
      <c r="W173" s="239">
        <f t="shared" si="64"/>
        <v>0</v>
      </c>
      <c r="X173" s="239">
        <f t="shared" si="49"/>
        <v>0</v>
      </c>
      <c r="Y173" s="238">
        <f t="shared" si="50"/>
        <v>0</v>
      </c>
      <c r="Z173" s="237"/>
      <c r="AA173" s="173"/>
      <c r="AB173" s="173"/>
    </row>
    <row r="174" spans="1:28" x14ac:dyDescent="0.25">
      <c r="A174" s="244">
        <f t="shared" si="65"/>
        <v>2018</v>
      </c>
      <c r="B174" s="243" t="s">
        <v>308</v>
      </c>
      <c r="C174" s="223">
        <f t="shared" si="66"/>
        <v>0</v>
      </c>
      <c r="D174" s="242">
        <f t="shared" si="66"/>
        <v>0</v>
      </c>
      <c r="E174" s="223">
        <f t="shared" si="66"/>
        <v>0</v>
      </c>
      <c r="F174" s="223">
        <f t="shared" si="66"/>
        <v>0</v>
      </c>
      <c r="G174" s="223">
        <f t="shared" si="66"/>
        <v>0</v>
      </c>
      <c r="H174" s="223">
        <f t="shared" si="66"/>
        <v>0</v>
      </c>
      <c r="I174" s="223">
        <f t="shared" si="66"/>
        <v>0</v>
      </c>
      <c r="J174" s="241">
        <f t="shared" si="66"/>
        <v>0</v>
      </c>
      <c r="K174" s="241">
        <f t="shared" si="66"/>
        <v>0</v>
      </c>
      <c r="L174" s="241">
        <f t="shared" si="66"/>
        <v>0</v>
      </c>
      <c r="M174" s="223">
        <f t="shared" si="63"/>
        <v>0</v>
      </c>
      <c r="N174" s="262"/>
      <c r="O174" s="262"/>
      <c r="P174" s="262"/>
      <c r="Q174" s="262"/>
      <c r="R174" s="262"/>
      <c r="S174" s="262"/>
      <c r="T174" s="258"/>
      <c r="U174" s="239">
        <f t="shared" ref="U174:U237" si="67">SUM(C174:T174)</f>
        <v>0</v>
      </c>
      <c r="V174" s="240"/>
      <c r="W174" s="239">
        <f t="shared" si="64"/>
        <v>0</v>
      </c>
      <c r="X174" s="239">
        <f t="shared" si="49"/>
        <v>0</v>
      </c>
      <c r="Y174" s="238">
        <f t="shared" si="50"/>
        <v>0</v>
      </c>
      <c r="Z174" s="237"/>
      <c r="AA174" s="173"/>
      <c r="AB174" s="173"/>
    </row>
    <row r="175" spans="1:28" x14ac:dyDescent="0.25">
      <c r="A175" s="244">
        <f t="shared" si="65"/>
        <v>2018</v>
      </c>
      <c r="B175" s="243" t="s">
        <v>307</v>
      </c>
      <c r="C175" s="223">
        <f t="shared" si="66"/>
        <v>0</v>
      </c>
      <c r="D175" s="242">
        <f t="shared" si="66"/>
        <v>0</v>
      </c>
      <c r="E175" s="223">
        <f t="shared" si="66"/>
        <v>0</v>
      </c>
      <c r="F175" s="223">
        <f t="shared" si="66"/>
        <v>0</v>
      </c>
      <c r="G175" s="223">
        <f t="shared" si="66"/>
        <v>0</v>
      </c>
      <c r="H175" s="223">
        <f t="shared" si="66"/>
        <v>0</v>
      </c>
      <c r="I175" s="223">
        <f t="shared" si="66"/>
        <v>0</v>
      </c>
      <c r="J175" s="241">
        <f t="shared" si="66"/>
        <v>0</v>
      </c>
      <c r="K175" s="241">
        <f t="shared" si="66"/>
        <v>0</v>
      </c>
      <c r="L175" s="241">
        <f t="shared" si="66"/>
        <v>0</v>
      </c>
      <c r="M175" s="223">
        <f t="shared" si="63"/>
        <v>0</v>
      </c>
      <c r="N175" s="262"/>
      <c r="O175" s="262"/>
      <c r="P175" s="262"/>
      <c r="Q175" s="262"/>
      <c r="R175" s="262"/>
      <c r="S175" s="262"/>
      <c r="T175" s="258"/>
      <c r="U175" s="239">
        <f t="shared" si="67"/>
        <v>0</v>
      </c>
      <c r="V175" s="240"/>
      <c r="W175" s="239">
        <f t="shared" si="64"/>
        <v>0</v>
      </c>
      <c r="X175" s="239">
        <f t="shared" si="49"/>
        <v>0</v>
      </c>
      <c r="Y175" s="238">
        <f t="shared" si="50"/>
        <v>0</v>
      </c>
      <c r="Z175" s="237"/>
      <c r="AA175" s="173"/>
      <c r="AB175" s="173"/>
    </row>
    <row r="176" spans="1:28" x14ac:dyDescent="0.25">
      <c r="A176" s="235">
        <f t="shared" si="65"/>
        <v>2018</v>
      </c>
      <c r="B176" s="234" t="s">
        <v>306</v>
      </c>
      <c r="C176" s="178">
        <f t="shared" si="66"/>
        <v>0</v>
      </c>
      <c r="D176" s="177">
        <f t="shared" si="66"/>
        <v>0</v>
      </c>
      <c r="E176" s="178">
        <f t="shared" si="66"/>
        <v>0</v>
      </c>
      <c r="F176" s="178">
        <f t="shared" si="66"/>
        <v>0</v>
      </c>
      <c r="G176" s="178">
        <f t="shared" si="66"/>
        <v>0</v>
      </c>
      <c r="H176" s="178">
        <f t="shared" si="66"/>
        <v>0</v>
      </c>
      <c r="I176" s="178">
        <f t="shared" si="66"/>
        <v>0</v>
      </c>
      <c r="J176" s="233">
        <f t="shared" si="66"/>
        <v>0</v>
      </c>
      <c r="K176" s="233">
        <f t="shared" si="66"/>
        <v>0</v>
      </c>
      <c r="L176" s="233">
        <f t="shared" si="66"/>
        <v>0</v>
      </c>
      <c r="M176" s="178">
        <f t="shared" si="63"/>
        <v>0</v>
      </c>
      <c r="N176" s="261"/>
      <c r="O176" s="261"/>
      <c r="P176" s="261"/>
      <c r="Q176" s="261"/>
      <c r="R176" s="261"/>
      <c r="S176" s="261"/>
      <c r="T176" s="257"/>
      <c r="U176" s="231">
        <f t="shared" si="67"/>
        <v>0</v>
      </c>
      <c r="V176" s="221">
        <f>SUM(U165:U176)</f>
        <v>0</v>
      </c>
      <c r="W176" s="231">
        <f t="shared" si="64"/>
        <v>0</v>
      </c>
      <c r="X176" s="231">
        <f t="shared" si="49"/>
        <v>0</v>
      </c>
      <c r="Y176" s="232">
        <f t="shared" si="50"/>
        <v>0</v>
      </c>
      <c r="Z176" s="231">
        <f>SUM(Y165:Y176)</f>
        <v>0</v>
      </c>
      <c r="AA176" s="173"/>
      <c r="AB176" s="173"/>
    </row>
    <row r="177" spans="1:28" x14ac:dyDescent="0.25">
      <c r="A177" s="256">
        <f>A176+1</f>
        <v>2019</v>
      </c>
      <c r="B177" s="255" t="s">
        <v>317</v>
      </c>
      <c r="C177" s="252">
        <f t="shared" si="66"/>
        <v>0</v>
      </c>
      <c r="D177" s="254">
        <f t="shared" si="66"/>
        <v>0</v>
      </c>
      <c r="E177" s="252">
        <f t="shared" si="66"/>
        <v>0</v>
      </c>
      <c r="F177" s="252">
        <f t="shared" si="66"/>
        <v>0</v>
      </c>
      <c r="G177" s="252">
        <f t="shared" si="66"/>
        <v>0</v>
      </c>
      <c r="H177" s="252">
        <f t="shared" si="66"/>
        <v>0</v>
      </c>
      <c r="I177" s="252">
        <f t="shared" si="66"/>
        <v>0</v>
      </c>
      <c r="J177" s="253">
        <f t="shared" si="66"/>
        <v>0</v>
      </c>
      <c r="K177" s="253">
        <f t="shared" si="66"/>
        <v>0</v>
      </c>
      <c r="L177" s="253">
        <f t="shared" si="66"/>
        <v>0</v>
      </c>
      <c r="M177" s="252">
        <f t="shared" si="63"/>
        <v>0</v>
      </c>
      <c r="N177" s="252">
        <f t="shared" ref="N177:N189" si="68">+N15</f>
        <v>0</v>
      </c>
      <c r="O177" s="263"/>
      <c r="P177" s="263"/>
      <c r="Q177" s="263"/>
      <c r="R177" s="263"/>
      <c r="S177" s="263"/>
      <c r="T177" s="260"/>
      <c r="U177" s="249">
        <f t="shared" si="67"/>
        <v>0</v>
      </c>
      <c r="V177" s="250"/>
      <c r="W177" s="249">
        <f>M27-M15+N15</f>
        <v>0</v>
      </c>
      <c r="X177" s="249">
        <f t="shared" si="49"/>
        <v>0</v>
      </c>
      <c r="Y177" s="248">
        <f t="shared" si="50"/>
        <v>0</v>
      </c>
      <c r="Z177" s="247"/>
      <c r="AA177" s="173"/>
      <c r="AB177" s="173"/>
    </row>
    <row r="178" spans="1:28" x14ac:dyDescent="0.25">
      <c r="A178" s="244">
        <f>A177</f>
        <v>2019</v>
      </c>
      <c r="B178" s="243" t="s">
        <v>316</v>
      </c>
      <c r="C178" s="223">
        <f t="shared" si="66"/>
        <v>0</v>
      </c>
      <c r="D178" s="242">
        <f t="shared" si="66"/>
        <v>0</v>
      </c>
      <c r="E178" s="223">
        <f t="shared" si="66"/>
        <v>0</v>
      </c>
      <c r="F178" s="223">
        <f t="shared" si="66"/>
        <v>0</v>
      </c>
      <c r="G178" s="223">
        <f t="shared" si="66"/>
        <v>0</v>
      </c>
      <c r="H178" s="223">
        <f t="shared" si="66"/>
        <v>0</v>
      </c>
      <c r="I178" s="223">
        <f t="shared" si="66"/>
        <v>0</v>
      </c>
      <c r="J178" s="241">
        <f t="shared" si="66"/>
        <v>0</v>
      </c>
      <c r="K178" s="241">
        <f t="shared" si="66"/>
        <v>0</v>
      </c>
      <c r="L178" s="241">
        <f t="shared" si="66"/>
        <v>0</v>
      </c>
      <c r="M178" s="259">
        <f>+M$27</f>
        <v>0</v>
      </c>
      <c r="N178" s="223">
        <f t="shared" si="68"/>
        <v>0</v>
      </c>
      <c r="O178" s="262"/>
      <c r="P178" s="262"/>
      <c r="Q178" s="262"/>
      <c r="R178" s="262"/>
      <c r="S178" s="262"/>
      <c r="T178" s="258"/>
      <c r="U178" s="239">
        <f t="shared" si="67"/>
        <v>0</v>
      </c>
      <c r="V178" s="240"/>
      <c r="W178" s="239">
        <f t="shared" ref="W178:W188" si="69">M28-M16+N16</f>
        <v>0</v>
      </c>
      <c r="X178" s="239">
        <f t="shared" si="49"/>
        <v>0</v>
      </c>
      <c r="Y178" s="238">
        <f t="shared" si="50"/>
        <v>0</v>
      </c>
      <c r="Z178" s="237"/>
      <c r="AA178" s="173"/>
      <c r="AB178" s="173"/>
    </row>
    <row r="179" spans="1:28" x14ac:dyDescent="0.25">
      <c r="A179" s="244">
        <f t="shared" ref="A179:A188" si="70">A178</f>
        <v>2019</v>
      </c>
      <c r="B179" s="243" t="s">
        <v>315</v>
      </c>
      <c r="C179" s="223">
        <f t="shared" si="66"/>
        <v>0</v>
      </c>
      <c r="D179" s="242">
        <f t="shared" si="66"/>
        <v>0</v>
      </c>
      <c r="E179" s="223">
        <f t="shared" si="66"/>
        <v>0</v>
      </c>
      <c r="F179" s="223">
        <f t="shared" si="66"/>
        <v>0</v>
      </c>
      <c r="G179" s="223">
        <f t="shared" si="66"/>
        <v>0</v>
      </c>
      <c r="H179" s="223">
        <f t="shared" si="66"/>
        <v>0</v>
      </c>
      <c r="I179" s="223">
        <f t="shared" si="66"/>
        <v>0</v>
      </c>
      <c r="J179" s="241">
        <f t="shared" si="66"/>
        <v>0</v>
      </c>
      <c r="K179" s="241">
        <f t="shared" si="66"/>
        <v>0</v>
      </c>
      <c r="L179" s="241">
        <f t="shared" si="66"/>
        <v>0</v>
      </c>
      <c r="M179" s="223">
        <f>M178</f>
        <v>0</v>
      </c>
      <c r="N179" s="223">
        <f t="shared" si="68"/>
        <v>0</v>
      </c>
      <c r="O179" s="262"/>
      <c r="P179" s="262"/>
      <c r="Q179" s="262"/>
      <c r="R179" s="262"/>
      <c r="S179" s="262"/>
      <c r="T179" s="258"/>
      <c r="U179" s="239">
        <f t="shared" si="67"/>
        <v>0</v>
      </c>
      <c r="V179" s="240"/>
      <c r="W179" s="239">
        <f t="shared" si="69"/>
        <v>0</v>
      </c>
      <c r="X179" s="239">
        <f t="shared" si="49"/>
        <v>0</v>
      </c>
      <c r="Y179" s="238">
        <f t="shared" si="50"/>
        <v>0</v>
      </c>
      <c r="Z179" s="237"/>
      <c r="AA179" s="173"/>
      <c r="AB179" s="173"/>
    </row>
    <row r="180" spans="1:28" x14ac:dyDescent="0.25">
      <c r="A180" s="244">
        <f t="shared" si="70"/>
        <v>2019</v>
      </c>
      <c r="B180" s="243" t="s">
        <v>314</v>
      </c>
      <c r="C180" s="223">
        <f t="shared" si="66"/>
        <v>0</v>
      </c>
      <c r="D180" s="242">
        <f t="shared" si="66"/>
        <v>0</v>
      </c>
      <c r="E180" s="223">
        <f t="shared" si="66"/>
        <v>0</v>
      </c>
      <c r="F180" s="223">
        <f t="shared" si="66"/>
        <v>0</v>
      </c>
      <c r="G180" s="223">
        <f t="shared" si="66"/>
        <v>0</v>
      </c>
      <c r="H180" s="223">
        <f t="shared" si="66"/>
        <v>0</v>
      </c>
      <c r="I180" s="223">
        <f t="shared" si="66"/>
        <v>0</v>
      </c>
      <c r="J180" s="241">
        <f t="shared" si="66"/>
        <v>0</v>
      </c>
      <c r="K180" s="241">
        <f t="shared" si="66"/>
        <v>0</v>
      </c>
      <c r="L180" s="241">
        <f t="shared" si="66"/>
        <v>0</v>
      </c>
      <c r="M180" s="223">
        <f t="shared" si="66"/>
        <v>0</v>
      </c>
      <c r="N180" s="223">
        <f t="shared" si="68"/>
        <v>0</v>
      </c>
      <c r="O180" s="262"/>
      <c r="P180" s="262"/>
      <c r="Q180" s="262"/>
      <c r="R180" s="262"/>
      <c r="S180" s="262"/>
      <c r="T180" s="258"/>
      <c r="U180" s="239">
        <f t="shared" si="67"/>
        <v>0</v>
      </c>
      <c r="V180" s="240"/>
      <c r="W180" s="239">
        <f t="shared" si="69"/>
        <v>0</v>
      </c>
      <c r="X180" s="239">
        <f t="shared" si="49"/>
        <v>0</v>
      </c>
      <c r="Y180" s="238">
        <f t="shared" si="50"/>
        <v>0</v>
      </c>
      <c r="Z180" s="237"/>
      <c r="AA180" s="173"/>
      <c r="AB180" s="173"/>
    </row>
    <row r="181" spans="1:28" x14ac:dyDescent="0.25">
      <c r="A181" s="244">
        <f t="shared" si="70"/>
        <v>2019</v>
      </c>
      <c r="B181" s="243" t="s">
        <v>313</v>
      </c>
      <c r="C181" s="223">
        <f t="shared" si="66"/>
        <v>0</v>
      </c>
      <c r="D181" s="242">
        <f t="shared" si="66"/>
        <v>0</v>
      </c>
      <c r="E181" s="223">
        <f t="shared" si="66"/>
        <v>0</v>
      </c>
      <c r="F181" s="223">
        <f t="shared" si="66"/>
        <v>0</v>
      </c>
      <c r="G181" s="223">
        <f t="shared" si="66"/>
        <v>0</v>
      </c>
      <c r="H181" s="223">
        <f t="shared" si="66"/>
        <v>0</v>
      </c>
      <c r="I181" s="223">
        <f t="shared" si="66"/>
        <v>0</v>
      </c>
      <c r="J181" s="241">
        <f t="shared" si="66"/>
        <v>0</v>
      </c>
      <c r="K181" s="241">
        <f t="shared" si="66"/>
        <v>0</v>
      </c>
      <c r="L181" s="241">
        <f t="shared" si="66"/>
        <v>0</v>
      </c>
      <c r="M181" s="223">
        <f t="shared" si="66"/>
        <v>0</v>
      </c>
      <c r="N181" s="223">
        <f t="shared" si="68"/>
        <v>0</v>
      </c>
      <c r="O181" s="262"/>
      <c r="P181" s="262"/>
      <c r="Q181" s="262"/>
      <c r="R181" s="262"/>
      <c r="S181" s="262"/>
      <c r="T181" s="258"/>
      <c r="U181" s="239">
        <f t="shared" si="67"/>
        <v>0</v>
      </c>
      <c r="V181" s="240"/>
      <c r="W181" s="239">
        <f t="shared" si="69"/>
        <v>0</v>
      </c>
      <c r="X181" s="239">
        <f t="shared" si="49"/>
        <v>0</v>
      </c>
      <c r="Y181" s="238">
        <f t="shared" si="50"/>
        <v>0</v>
      </c>
      <c r="Z181" s="237"/>
      <c r="AA181" s="173"/>
      <c r="AB181" s="173"/>
    </row>
    <row r="182" spans="1:28" x14ac:dyDescent="0.25">
      <c r="A182" s="244">
        <f t="shared" si="70"/>
        <v>2019</v>
      </c>
      <c r="B182" s="243" t="s">
        <v>312</v>
      </c>
      <c r="C182" s="223">
        <f t="shared" si="66"/>
        <v>0</v>
      </c>
      <c r="D182" s="242">
        <f t="shared" si="66"/>
        <v>0</v>
      </c>
      <c r="E182" s="223">
        <f t="shared" si="66"/>
        <v>0</v>
      </c>
      <c r="F182" s="223">
        <f t="shared" si="66"/>
        <v>0</v>
      </c>
      <c r="G182" s="223">
        <f t="shared" si="66"/>
        <v>0</v>
      </c>
      <c r="H182" s="223">
        <f t="shared" si="66"/>
        <v>0</v>
      </c>
      <c r="I182" s="223">
        <f t="shared" si="66"/>
        <v>0</v>
      </c>
      <c r="J182" s="241">
        <f t="shared" si="66"/>
        <v>0</v>
      </c>
      <c r="K182" s="241">
        <f t="shared" si="66"/>
        <v>0</v>
      </c>
      <c r="L182" s="241">
        <f t="shared" si="66"/>
        <v>0</v>
      </c>
      <c r="M182" s="223">
        <f t="shared" si="66"/>
        <v>0</v>
      </c>
      <c r="N182" s="223">
        <f t="shared" si="68"/>
        <v>0</v>
      </c>
      <c r="O182" s="262"/>
      <c r="P182" s="262"/>
      <c r="Q182" s="262"/>
      <c r="R182" s="262"/>
      <c r="S182" s="262"/>
      <c r="T182" s="258"/>
      <c r="U182" s="239">
        <f t="shared" si="67"/>
        <v>0</v>
      </c>
      <c r="V182" s="240"/>
      <c r="W182" s="239">
        <f t="shared" si="69"/>
        <v>0</v>
      </c>
      <c r="X182" s="239">
        <f t="shared" si="49"/>
        <v>0</v>
      </c>
      <c r="Y182" s="238">
        <f t="shared" si="50"/>
        <v>0</v>
      </c>
      <c r="Z182" s="237"/>
      <c r="AA182" s="173"/>
      <c r="AB182" s="173"/>
    </row>
    <row r="183" spans="1:28" x14ac:dyDescent="0.25">
      <c r="A183" s="244">
        <f t="shared" si="70"/>
        <v>2019</v>
      </c>
      <c r="B183" s="243" t="s">
        <v>311</v>
      </c>
      <c r="C183" s="223">
        <f t="shared" si="66"/>
        <v>0</v>
      </c>
      <c r="D183" s="242">
        <f t="shared" si="66"/>
        <v>0</v>
      </c>
      <c r="E183" s="223">
        <f t="shared" si="66"/>
        <v>0</v>
      </c>
      <c r="F183" s="223">
        <f t="shared" si="66"/>
        <v>0</v>
      </c>
      <c r="G183" s="223">
        <f t="shared" si="66"/>
        <v>0</v>
      </c>
      <c r="H183" s="223">
        <f t="shared" si="66"/>
        <v>0</v>
      </c>
      <c r="I183" s="223">
        <f t="shared" si="66"/>
        <v>0</v>
      </c>
      <c r="J183" s="241">
        <f t="shared" si="66"/>
        <v>0</v>
      </c>
      <c r="K183" s="241">
        <f t="shared" si="66"/>
        <v>0</v>
      </c>
      <c r="L183" s="241">
        <f t="shared" si="66"/>
        <v>0</v>
      </c>
      <c r="M183" s="223">
        <f t="shared" si="66"/>
        <v>0</v>
      </c>
      <c r="N183" s="223">
        <f t="shared" si="68"/>
        <v>0</v>
      </c>
      <c r="O183" s="262"/>
      <c r="P183" s="262"/>
      <c r="Q183" s="262"/>
      <c r="R183" s="262"/>
      <c r="S183" s="262"/>
      <c r="T183" s="258"/>
      <c r="U183" s="239">
        <f t="shared" si="67"/>
        <v>0</v>
      </c>
      <c r="V183" s="240"/>
      <c r="W183" s="239">
        <f t="shared" si="69"/>
        <v>0</v>
      </c>
      <c r="X183" s="239">
        <f t="shared" si="49"/>
        <v>0</v>
      </c>
      <c r="Y183" s="238">
        <f t="shared" si="50"/>
        <v>24.628441099881204</v>
      </c>
      <c r="Z183" s="237"/>
      <c r="AA183" s="173"/>
      <c r="AB183" s="173"/>
    </row>
    <row r="184" spans="1:28" x14ac:dyDescent="0.25">
      <c r="A184" s="244">
        <f t="shared" si="70"/>
        <v>2019</v>
      </c>
      <c r="B184" s="243" t="s">
        <v>310</v>
      </c>
      <c r="C184" s="223">
        <f t="shared" si="66"/>
        <v>0</v>
      </c>
      <c r="D184" s="242">
        <f t="shared" si="66"/>
        <v>0</v>
      </c>
      <c r="E184" s="223">
        <f t="shared" si="66"/>
        <v>0</v>
      </c>
      <c r="F184" s="223">
        <f t="shared" si="66"/>
        <v>0</v>
      </c>
      <c r="G184" s="223">
        <f t="shared" si="66"/>
        <v>0</v>
      </c>
      <c r="H184" s="223">
        <f t="shared" si="66"/>
        <v>0</v>
      </c>
      <c r="I184" s="223">
        <f t="shared" si="66"/>
        <v>0</v>
      </c>
      <c r="J184" s="241">
        <f t="shared" si="66"/>
        <v>0</v>
      </c>
      <c r="K184" s="241">
        <f t="shared" si="66"/>
        <v>0</v>
      </c>
      <c r="L184" s="241">
        <f t="shared" si="66"/>
        <v>0</v>
      </c>
      <c r="M184" s="223">
        <f t="shared" si="66"/>
        <v>0</v>
      </c>
      <c r="N184" s="223">
        <f t="shared" si="68"/>
        <v>0</v>
      </c>
      <c r="O184" s="262"/>
      <c r="P184" s="262"/>
      <c r="Q184" s="262"/>
      <c r="R184" s="262"/>
      <c r="S184" s="262"/>
      <c r="T184" s="258"/>
      <c r="U184" s="239">
        <f t="shared" si="67"/>
        <v>0</v>
      </c>
      <c r="V184" s="240"/>
      <c r="W184" s="239">
        <f t="shared" si="69"/>
        <v>0</v>
      </c>
      <c r="X184" s="239">
        <f t="shared" si="49"/>
        <v>0</v>
      </c>
      <c r="Y184" s="238">
        <f t="shared" si="50"/>
        <v>73.885323299643616</v>
      </c>
      <c r="Z184" s="237"/>
      <c r="AA184" s="173"/>
      <c r="AB184" s="173"/>
    </row>
    <row r="185" spans="1:28" x14ac:dyDescent="0.25">
      <c r="A185" s="244">
        <f t="shared" si="70"/>
        <v>2019</v>
      </c>
      <c r="B185" s="243" t="s">
        <v>309</v>
      </c>
      <c r="C185" s="223">
        <f t="shared" si="66"/>
        <v>0</v>
      </c>
      <c r="D185" s="242">
        <f t="shared" si="66"/>
        <v>0</v>
      </c>
      <c r="E185" s="223">
        <f t="shared" si="66"/>
        <v>0</v>
      </c>
      <c r="F185" s="223">
        <f t="shared" si="66"/>
        <v>0</v>
      </c>
      <c r="G185" s="223">
        <f t="shared" si="66"/>
        <v>0</v>
      </c>
      <c r="H185" s="223">
        <f t="shared" si="66"/>
        <v>0</v>
      </c>
      <c r="I185" s="223">
        <f t="shared" si="66"/>
        <v>0</v>
      </c>
      <c r="J185" s="241">
        <f t="shared" si="66"/>
        <v>0</v>
      </c>
      <c r="K185" s="241">
        <f t="shared" si="66"/>
        <v>0</v>
      </c>
      <c r="L185" s="241">
        <f t="shared" si="66"/>
        <v>0</v>
      </c>
      <c r="M185" s="223">
        <f t="shared" si="66"/>
        <v>0</v>
      </c>
      <c r="N185" s="223">
        <f t="shared" si="68"/>
        <v>0</v>
      </c>
      <c r="O185" s="262"/>
      <c r="P185" s="262"/>
      <c r="Q185" s="262"/>
      <c r="R185" s="262"/>
      <c r="S185" s="262"/>
      <c r="T185" s="258"/>
      <c r="U185" s="239">
        <f t="shared" si="67"/>
        <v>0</v>
      </c>
      <c r="V185" s="240"/>
      <c r="W185" s="239">
        <f t="shared" si="69"/>
        <v>0</v>
      </c>
      <c r="X185" s="239">
        <f t="shared" ref="X185:X188" si="71">W185+X173</f>
        <v>0</v>
      </c>
      <c r="Y185" s="238">
        <f t="shared" ref="Y185:Y188" si="72">AVERAGE(W180:W191)/1000</f>
        <v>147.77064659928723</v>
      </c>
      <c r="Z185" s="237"/>
      <c r="AA185" s="173"/>
      <c r="AB185" s="173"/>
    </row>
    <row r="186" spans="1:28" x14ac:dyDescent="0.25">
      <c r="A186" s="244">
        <f t="shared" si="70"/>
        <v>2019</v>
      </c>
      <c r="B186" s="243" t="s">
        <v>308</v>
      </c>
      <c r="C186" s="223">
        <f t="shared" si="66"/>
        <v>0</v>
      </c>
      <c r="D186" s="242">
        <f t="shared" si="66"/>
        <v>0</v>
      </c>
      <c r="E186" s="223">
        <f t="shared" si="66"/>
        <v>0</v>
      </c>
      <c r="F186" s="223">
        <f t="shared" si="66"/>
        <v>0</v>
      </c>
      <c r="G186" s="223">
        <f t="shared" si="66"/>
        <v>0</v>
      </c>
      <c r="H186" s="223">
        <f t="shared" si="66"/>
        <v>0</v>
      </c>
      <c r="I186" s="223">
        <f t="shared" si="66"/>
        <v>0</v>
      </c>
      <c r="J186" s="241">
        <f t="shared" si="66"/>
        <v>0</v>
      </c>
      <c r="K186" s="241">
        <f t="shared" si="66"/>
        <v>0</v>
      </c>
      <c r="L186" s="241">
        <f t="shared" si="66"/>
        <v>0</v>
      </c>
      <c r="M186" s="223">
        <f t="shared" si="66"/>
        <v>0</v>
      </c>
      <c r="N186" s="223">
        <f t="shared" si="68"/>
        <v>0</v>
      </c>
      <c r="O186" s="262"/>
      <c r="P186" s="262"/>
      <c r="Q186" s="262"/>
      <c r="R186" s="262"/>
      <c r="S186" s="262"/>
      <c r="T186" s="258"/>
      <c r="U186" s="239">
        <f t="shared" si="67"/>
        <v>0</v>
      </c>
      <c r="V186" s="240"/>
      <c r="W186" s="239">
        <f t="shared" si="69"/>
        <v>0</v>
      </c>
      <c r="X186" s="239">
        <f t="shared" si="71"/>
        <v>0</v>
      </c>
      <c r="Y186" s="238">
        <f t="shared" si="72"/>
        <v>246.28441099881204</v>
      </c>
      <c r="Z186" s="237"/>
      <c r="AA186" s="173"/>
      <c r="AB186" s="173"/>
    </row>
    <row r="187" spans="1:28" x14ac:dyDescent="0.25">
      <c r="A187" s="244">
        <f t="shared" si="70"/>
        <v>2019</v>
      </c>
      <c r="B187" s="243" t="s">
        <v>307</v>
      </c>
      <c r="C187" s="223">
        <f t="shared" ref="C187:N202" si="73">C186</f>
        <v>0</v>
      </c>
      <c r="D187" s="242">
        <f t="shared" si="73"/>
        <v>0</v>
      </c>
      <c r="E187" s="223">
        <f t="shared" si="73"/>
        <v>0</v>
      </c>
      <c r="F187" s="223">
        <f t="shared" si="73"/>
        <v>0</v>
      </c>
      <c r="G187" s="223">
        <f t="shared" si="73"/>
        <v>0</v>
      </c>
      <c r="H187" s="223">
        <f t="shared" si="73"/>
        <v>0</v>
      </c>
      <c r="I187" s="223">
        <f t="shared" si="73"/>
        <v>0</v>
      </c>
      <c r="J187" s="241">
        <f t="shared" si="73"/>
        <v>0</v>
      </c>
      <c r="K187" s="241">
        <f t="shared" si="73"/>
        <v>0</v>
      </c>
      <c r="L187" s="241">
        <f t="shared" si="73"/>
        <v>0</v>
      </c>
      <c r="M187" s="223">
        <f t="shared" si="73"/>
        <v>0</v>
      </c>
      <c r="N187" s="223">
        <f t="shared" si="68"/>
        <v>0</v>
      </c>
      <c r="O187" s="262"/>
      <c r="P187" s="262"/>
      <c r="Q187" s="262"/>
      <c r="R187" s="262"/>
      <c r="S187" s="262"/>
      <c r="T187" s="258"/>
      <c r="U187" s="239">
        <f t="shared" si="67"/>
        <v>0</v>
      </c>
      <c r="V187" s="240"/>
      <c r="W187" s="239">
        <f t="shared" si="69"/>
        <v>0</v>
      </c>
      <c r="X187" s="239">
        <f t="shared" si="71"/>
        <v>0</v>
      </c>
      <c r="Y187" s="238">
        <f t="shared" si="72"/>
        <v>369.4266164982181</v>
      </c>
      <c r="Z187" s="237"/>
      <c r="AA187" s="173"/>
      <c r="AB187" s="173"/>
    </row>
    <row r="188" spans="1:28" x14ac:dyDescent="0.25">
      <c r="A188" s="235">
        <f t="shared" si="70"/>
        <v>2019</v>
      </c>
      <c r="B188" s="234" t="s">
        <v>306</v>
      </c>
      <c r="C188" s="178">
        <f t="shared" si="73"/>
        <v>0</v>
      </c>
      <c r="D188" s="177">
        <f t="shared" si="73"/>
        <v>0</v>
      </c>
      <c r="E188" s="178">
        <f t="shared" si="73"/>
        <v>0</v>
      </c>
      <c r="F188" s="178">
        <f t="shared" si="73"/>
        <v>0</v>
      </c>
      <c r="G188" s="178">
        <f t="shared" si="73"/>
        <v>0</v>
      </c>
      <c r="H188" s="178">
        <f t="shared" si="73"/>
        <v>0</v>
      </c>
      <c r="I188" s="178">
        <f t="shared" si="73"/>
        <v>0</v>
      </c>
      <c r="J188" s="233">
        <f t="shared" si="73"/>
        <v>0</v>
      </c>
      <c r="K188" s="233">
        <f t="shared" si="73"/>
        <v>0</v>
      </c>
      <c r="L188" s="233">
        <f t="shared" si="73"/>
        <v>0</v>
      </c>
      <c r="M188" s="178">
        <f t="shared" si="73"/>
        <v>0</v>
      </c>
      <c r="N188" s="178">
        <f t="shared" si="68"/>
        <v>0</v>
      </c>
      <c r="O188" s="261"/>
      <c r="P188" s="261"/>
      <c r="Q188" s="261"/>
      <c r="R188" s="261"/>
      <c r="S188" s="261"/>
      <c r="T188" s="257"/>
      <c r="U188" s="231">
        <f t="shared" si="67"/>
        <v>0</v>
      </c>
      <c r="V188" s="221">
        <f>SUM(U177:U188)</f>
        <v>0</v>
      </c>
      <c r="W188" s="231">
        <f t="shared" si="69"/>
        <v>0</v>
      </c>
      <c r="X188" s="231">
        <f t="shared" si="71"/>
        <v>0</v>
      </c>
      <c r="Y188" s="232">
        <f t="shared" si="72"/>
        <v>517.19726309750536</v>
      </c>
      <c r="Z188" s="231">
        <f>SUM(Y177:Y188)</f>
        <v>1379.1927015933475</v>
      </c>
      <c r="AA188" s="173"/>
      <c r="AB188" s="173"/>
    </row>
    <row r="189" spans="1:28" x14ac:dyDescent="0.25">
      <c r="A189" s="256">
        <f>A188+1</f>
        <v>2020</v>
      </c>
      <c r="B189" s="255" t="s">
        <v>317</v>
      </c>
      <c r="C189" s="252">
        <f t="shared" si="73"/>
        <v>0</v>
      </c>
      <c r="D189" s="254">
        <f t="shared" si="73"/>
        <v>0</v>
      </c>
      <c r="E189" s="252">
        <f t="shared" si="73"/>
        <v>0</v>
      </c>
      <c r="F189" s="252">
        <f t="shared" si="73"/>
        <v>0</v>
      </c>
      <c r="G189" s="252">
        <f t="shared" si="73"/>
        <v>0</v>
      </c>
      <c r="H189" s="252">
        <f t="shared" si="73"/>
        <v>0</v>
      </c>
      <c r="I189" s="252">
        <f t="shared" si="73"/>
        <v>0</v>
      </c>
      <c r="J189" s="253">
        <f t="shared" si="73"/>
        <v>0</v>
      </c>
      <c r="K189" s="253">
        <f t="shared" si="73"/>
        <v>0</v>
      </c>
      <c r="L189" s="253">
        <f t="shared" si="73"/>
        <v>0</v>
      </c>
      <c r="M189" s="252">
        <f t="shared" si="73"/>
        <v>0</v>
      </c>
      <c r="N189" s="252">
        <f t="shared" si="68"/>
        <v>0</v>
      </c>
      <c r="O189" s="252">
        <f t="shared" ref="O189:O201" si="74">+O15</f>
        <v>295541.29319857445</v>
      </c>
      <c r="P189" s="263"/>
      <c r="Q189" s="263"/>
      <c r="R189" s="263"/>
      <c r="S189" s="263"/>
      <c r="T189" s="260"/>
      <c r="U189" s="249">
        <f t="shared" si="67"/>
        <v>295541.29319857445</v>
      </c>
      <c r="V189" s="250"/>
      <c r="W189" s="249">
        <f>N27-N15+O15</f>
        <v>295541.29319857445</v>
      </c>
      <c r="X189" s="249">
        <f>W189+X177</f>
        <v>295541.29319857445</v>
      </c>
      <c r="Y189" s="288">
        <f>AVERAGE(X184:X195)</f>
        <v>689596.3507966738</v>
      </c>
      <c r="Z189" s="247"/>
      <c r="AA189" s="173"/>
      <c r="AB189" s="173"/>
    </row>
    <row r="190" spans="1:28" x14ac:dyDescent="0.25">
      <c r="A190" s="244">
        <f>A189</f>
        <v>2020</v>
      </c>
      <c r="B190" s="243" t="s">
        <v>316</v>
      </c>
      <c r="C190" s="223">
        <f t="shared" si="73"/>
        <v>0</v>
      </c>
      <c r="D190" s="242">
        <f t="shared" si="73"/>
        <v>0</v>
      </c>
      <c r="E190" s="223">
        <f t="shared" si="73"/>
        <v>0</v>
      </c>
      <c r="F190" s="223">
        <f t="shared" si="73"/>
        <v>0</v>
      </c>
      <c r="G190" s="223">
        <f t="shared" si="73"/>
        <v>0</v>
      </c>
      <c r="H190" s="223">
        <f t="shared" si="73"/>
        <v>0</v>
      </c>
      <c r="I190" s="223">
        <f t="shared" si="73"/>
        <v>0</v>
      </c>
      <c r="J190" s="241">
        <f t="shared" si="73"/>
        <v>0</v>
      </c>
      <c r="K190" s="241">
        <f t="shared" si="73"/>
        <v>0</v>
      </c>
      <c r="L190" s="241">
        <f t="shared" si="73"/>
        <v>0</v>
      </c>
      <c r="M190" s="223">
        <f t="shared" si="73"/>
        <v>0</v>
      </c>
      <c r="N190" s="259">
        <f>+N$27</f>
        <v>0</v>
      </c>
      <c r="O190" s="223">
        <f t="shared" si="74"/>
        <v>591082.5863971489</v>
      </c>
      <c r="P190" s="262"/>
      <c r="Q190" s="262"/>
      <c r="R190" s="262"/>
      <c r="S190" s="262"/>
      <c r="T190" s="258"/>
      <c r="U190" s="239">
        <f t="shared" si="67"/>
        <v>591082.5863971489</v>
      </c>
      <c r="V190" s="240"/>
      <c r="W190" s="239">
        <f t="shared" ref="W190:W200" si="75">N28-N16+O16</f>
        <v>591082.5863971489</v>
      </c>
      <c r="X190" s="239">
        <f t="shared" ref="X190:X253" si="76">W190+X178</f>
        <v>591082.5863971489</v>
      </c>
      <c r="Y190" s="238">
        <f t="shared" ref="Y190:Y253" si="77">AVERAGE(X185:X196)/1000</f>
        <v>886.62387959572334</v>
      </c>
      <c r="Z190" s="237"/>
      <c r="AA190" s="173"/>
      <c r="AB190" s="173"/>
    </row>
    <row r="191" spans="1:28" x14ac:dyDescent="0.25">
      <c r="A191" s="244">
        <f t="shared" ref="A191:A200" si="78">A190</f>
        <v>2020</v>
      </c>
      <c r="B191" s="243" t="s">
        <v>315</v>
      </c>
      <c r="C191" s="223">
        <f t="shared" si="73"/>
        <v>0</v>
      </c>
      <c r="D191" s="242">
        <f t="shared" si="73"/>
        <v>0</v>
      </c>
      <c r="E191" s="223">
        <f t="shared" si="73"/>
        <v>0</v>
      </c>
      <c r="F191" s="223">
        <f t="shared" si="73"/>
        <v>0</v>
      </c>
      <c r="G191" s="223">
        <f t="shared" si="73"/>
        <v>0</v>
      </c>
      <c r="H191" s="223">
        <f t="shared" si="73"/>
        <v>0</v>
      </c>
      <c r="I191" s="223">
        <f t="shared" si="73"/>
        <v>0</v>
      </c>
      <c r="J191" s="241">
        <f t="shared" si="73"/>
        <v>0</v>
      </c>
      <c r="K191" s="241">
        <f t="shared" si="73"/>
        <v>0</v>
      </c>
      <c r="L191" s="241">
        <f t="shared" si="73"/>
        <v>0</v>
      </c>
      <c r="M191" s="223">
        <f>M190</f>
        <v>0</v>
      </c>
      <c r="N191" s="223">
        <f>N190</f>
        <v>0</v>
      </c>
      <c r="O191" s="223">
        <f t="shared" si="74"/>
        <v>886623.87959572335</v>
      </c>
      <c r="P191" s="262"/>
      <c r="Q191" s="262"/>
      <c r="R191" s="262"/>
      <c r="S191" s="262"/>
      <c r="T191" s="258"/>
      <c r="U191" s="239">
        <f t="shared" si="67"/>
        <v>886623.87959572335</v>
      </c>
      <c r="V191" s="240"/>
      <c r="W191" s="239">
        <f t="shared" si="75"/>
        <v>886623.87959572335</v>
      </c>
      <c r="X191" s="239">
        <f t="shared" si="76"/>
        <v>886623.87959572335</v>
      </c>
      <c r="Y191" s="238">
        <f t="shared" si="77"/>
        <v>1108.2798494946539</v>
      </c>
      <c r="Z191" s="237"/>
      <c r="AA191" s="173"/>
      <c r="AB191" s="173"/>
    </row>
    <row r="192" spans="1:28" x14ac:dyDescent="0.25">
      <c r="A192" s="244">
        <f t="shared" si="78"/>
        <v>2020</v>
      </c>
      <c r="B192" s="243" t="s">
        <v>314</v>
      </c>
      <c r="C192" s="223">
        <f t="shared" si="73"/>
        <v>0</v>
      </c>
      <c r="D192" s="242">
        <f t="shared" si="73"/>
        <v>0</v>
      </c>
      <c r="E192" s="223">
        <f t="shared" si="73"/>
        <v>0</v>
      </c>
      <c r="F192" s="223">
        <f t="shared" si="73"/>
        <v>0</v>
      </c>
      <c r="G192" s="223">
        <f t="shared" si="73"/>
        <v>0</v>
      </c>
      <c r="H192" s="223">
        <f t="shared" si="73"/>
        <v>0</v>
      </c>
      <c r="I192" s="223">
        <f t="shared" si="73"/>
        <v>0</v>
      </c>
      <c r="J192" s="241">
        <f t="shared" si="73"/>
        <v>0</v>
      </c>
      <c r="K192" s="241">
        <f t="shared" si="73"/>
        <v>0</v>
      </c>
      <c r="L192" s="241">
        <f t="shared" si="73"/>
        <v>0</v>
      </c>
      <c r="M192" s="223">
        <f t="shared" si="73"/>
        <v>0</v>
      </c>
      <c r="N192" s="223">
        <f t="shared" si="73"/>
        <v>0</v>
      </c>
      <c r="O192" s="223">
        <f t="shared" si="74"/>
        <v>1182165.1727942978</v>
      </c>
      <c r="P192" s="262"/>
      <c r="Q192" s="262"/>
      <c r="R192" s="262"/>
      <c r="S192" s="262"/>
      <c r="T192" s="258"/>
      <c r="U192" s="239">
        <f t="shared" si="67"/>
        <v>1182165.1727942978</v>
      </c>
      <c r="V192" s="240"/>
      <c r="W192" s="239">
        <f t="shared" si="75"/>
        <v>1182165.1727942978</v>
      </c>
      <c r="X192" s="239">
        <f t="shared" si="76"/>
        <v>1182165.1727942978</v>
      </c>
      <c r="Y192" s="238">
        <f t="shared" si="77"/>
        <v>1354.564260493466</v>
      </c>
      <c r="Z192" s="237"/>
      <c r="AA192" s="173"/>
      <c r="AB192" s="173"/>
    </row>
    <row r="193" spans="1:28" x14ac:dyDescent="0.25">
      <c r="A193" s="244">
        <f t="shared" si="78"/>
        <v>2020</v>
      </c>
      <c r="B193" s="243" t="s">
        <v>313</v>
      </c>
      <c r="C193" s="223">
        <f t="shared" si="73"/>
        <v>0</v>
      </c>
      <c r="D193" s="242">
        <f t="shared" si="73"/>
        <v>0</v>
      </c>
      <c r="E193" s="223">
        <f t="shared" si="73"/>
        <v>0</v>
      </c>
      <c r="F193" s="223">
        <f t="shared" si="73"/>
        <v>0</v>
      </c>
      <c r="G193" s="223">
        <f t="shared" si="73"/>
        <v>0</v>
      </c>
      <c r="H193" s="223">
        <f t="shared" si="73"/>
        <v>0</v>
      </c>
      <c r="I193" s="223">
        <f t="shared" si="73"/>
        <v>0</v>
      </c>
      <c r="J193" s="241">
        <f t="shared" si="73"/>
        <v>0</v>
      </c>
      <c r="K193" s="241">
        <f t="shared" si="73"/>
        <v>0</v>
      </c>
      <c r="L193" s="241">
        <f t="shared" si="73"/>
        <v>0</v>
      </c>
      <c r="M193" s="223">
        <f t="shared" si="73"/>
        <v>0</v>
      </c>
      <c r="N193" s="223">
        <f t="shared" si="73"/>
        <v>0</v>
      </c>
      <c r="O193" s="223">
        <f t="shared" si="74"/>
        <v>1477706.4659928721</v>
      </c>
      <c r="P193" s="262"/>
      <c r="Q193" s="262"/>
      <c r="R193" s="262"/>
      <c r="S193" s="262"/>
      <c r="T193" s="258"/>
      <c r="U193" s="239">
        <f t="shared" si="67"/>
        <v>1477706.4659928721</v>
      </c>
      <c r="V193" s="240"/>
      <c r="W193" s="239">
        <f t="shared" si="75"/>
        <v>1477706.4659928721</v>
      </c>
      <c r="X193" s="239">
        <f t="shared" si="76"/>
        <v>1477706.4659928721</v>
      </c>
      <c r="Y193" s="238">
        <f t="shared" si="77"/>
        <v>1625.4771125921591</v>
      </c>
      <c r="Z193" s="237"/>
      <c r="AA193" s="173"/>
      <c r="AB193" s="173"/>
    </row>
    <row r="194" spans="1:28" x14ac:dyDescent="0.25">
      <c r="A194" s="244">
        <f t="shared" si="78"/>
        <v>2020</v>
      </c>
      <c r="B194" s="243" t="s">
        <v>312</v>
      </c>
      <c r="C194" s="223">
        <f t="shared" si="73"/>
        <v>0</v>
      </c>
      <c r="D194" s="242">
        <f t="shared" si="73"/>
        <v>0</v>
      </c>
      <c r="E194" s="223">
        <f t="shared" si="73"/>
        <v>0</v>
      </c>
      <c r="F194" s="223">
        <f t="shared" si="73"/>
        <v>0</v>
      </c>
      <c r="G194" s="223">
        <f t="shared" si="73"/>
        <v>0</v>
      </c>
      <c r="H194" s="223">
        <f t="shared" si="73"/>
        <v>0</v>
      </c>
      <c r="I194" s="223">
        <f t="shared" si="73"/>
        <v>0</v>
      </c>
      <c r="J194" s="241">
        <f t="shared" si="73"/>
        <v>0</v>
      </c>
      <c r="K194" s="241">
        <f t="shared" si="73"/>
        <v>0</v>
      </c>
      <c r="L194" s="241">
        <f t="shared" si="73"/>
        <v>0</v>
      </c>
      <c r="M194" s="223">
        <f t="shared" si="73"/>
        <v>0</v>
      </c>
      <c r="N194" s="223">
        <f t="shared" si="73"/>
        <v>0</v>
      </c>
      <c r="O194" s="223">
        <f t="shared" si="74"/>
        <v>1773247.7591914467</v>
      </c>
      <c r="P194" s="262"/>
      <c r="Q194" s="262"/>
      <c r="R194" s="262"/>
      <c r="S194" s="262"/>
      <c r="T194" s="258"/>
      <c r="U194" s="239">
        <f t="shared" si="67"/>
        <v>1773247.7591914467</v>
      </c>
      <c r="V194" s="240"/>
      <c r="W194" s="239">
        <f t="shared" si="75"/>
        <v>1773247.7591914467</v>
      </c>
      <c r="X194" s="239">
        <f t="shared" si="76"/>
        <v>1773247.7591914467</v>
      </c>
      <c r="Y194" s="238">
        <f t="shared" si="77"/>
        <v>1921.0184057907334</v>
      </c>
      <c r="Z194" s="237"/>
      <c r="AA194" s="173"/>
      <c r="AB194" s="173"/>
    </row>
    <row r="195" spans="1:28" x14ac:dyDescent="0.25">
      <c r="A195" s="244">
        <f t="shared" si="78"/>
        <v>2020</v>
      </c>
      <c r="B195" s="243" t="s">
        <v>311</v>
      </c>
      <c r="C195" s="223">
        <f t="shared" si="73"/>
        <v>0</v>
      </c>
      <c r="D195" s="242">
        <f t="shared" si="73"/>
        <v>0</v>
      </c>
      <c r="E195" s="223">
        <f t="shared" si="73"/>
        <v>0</v>
      </c>
      <c r="F195" s="223">
        <f t="shared" si="73"/>
        <v>0</v>
      </c>
      <c r="G195" s="223">
        <f t="shared" si="73"/>
        <v>0</v>
      </c>
      <c r="H195" s="223">
        <f t="shared" si="73"/>
        <v>0</v>
      </c>
      <c r="I195" s="223">
        <f t="shared" si="73"/>
        <v>0</v>
      </c>
      <c r="J195" s="241">
        <f t="shared" si="73"/>
        <v>0</v>
      </c>
      <c r="K195" s="241">
        <f t="shared" si="73"/>
        <v>0</v>
      </c>
      <c r="L195" s="241">
        <f t="shared" si="73"/>
        <v>0</v>
      </c>
      <c r="M195" s="223">
        <f t="shared" si="73"/>
        <v>0</v>
      </c>
      <c r="N195" s="223">
        <f t="shared" si="73"/>
        <v>0</v>
      </c>
      <c r="O195" s="223">
        <f t="shared" si="74"/>
        <v>2068789.0523900213</v>
      </c>
      <c r="P195" s="262"/>
      <c r="Q195" s="262"/>
      <c r="R195" s="262"/>
      <c r="S195" s="262"/>
      <c r="T195" s="258"/>
      <c r="U195" s="239">
        <f t="shared" si="67"/>
        <v>2068789.0523900213</v>
      </c>
      <c r="V195" s="240"/>
      <c r="W195" s="239">
        <f t="shared" si="75"/>
        <v>2068789.0523900213</v>
      </c>
      <c r="X195" s="239">
        <f t="shared" si="76"/>
        <v>2068789.0523900213</v>
      </c>
      <c r="Y195" s="238">
        <f t="shared" si="77"/>
        <v>2219.2245572309807</v>
      </c>
      <c r="Z195" s="237"/>
      <c r="AA195" s="173"/>
      <c r="AB195" s="173"/>
    </row>
    <row r="196" spans="1:28" x14ac:dyDescent="0.25">
      <c r="A196" s="244">
        <f t="shared" si="78"/>
        <v>2020</v>
      </c>
      <c r="B196" s="243" t="s">
        <v>310</v>
      </c>
      <c r="C196" s="223">
        <f t="shared" si="73"/>
        <v>0</v>
      </c>
      <c r="D196" s="242">
        <f t="shared" si="73"/>
        <v>0</v>
      </c>
      <c r="E196" s="223">
        <f t="shared" si="73"/>
        <v>0</v>
      </c>
      <c r="F196" s="223">
        <f t="shared" si="73"/>
        <v>0</v>
      </c>
      <c r="G196" s="223">
        <f t="shared" si="73"/>
        <v>0</v>
      </c>
      <c r="H196" s="223">
        <f t="shared" si="73"/>
        <v>0</v>
      </c>
      <c r="I196" s="223">
        <f t="shared" si="73"/>
        <v>0</v>
      </c>
      <c r="J196" s="241">
        <f t="shared" si="73"/>
        <v>0</v>
      </c>
      <c r="K196" s="241">
        <f t="shared" si="73"/>
        <v>0</v>
      </c>
      <c r="L196" s="241">
        <f t="shared" si="73"/>
        <v>0</v>
      </c>
      <c r="M196" s="223">
        <f t="shared" si="73"/>
        <v>0</v>
      </c>
      <c r="N196" s="223">
        <f t="shared" si="73"/>
        <v>0</v>
      </c>
      <c r="O196" s="223">
        <f t="shared" si="74"/>
        <v>2364330.3455885956</v>
      </c>
      <c r="P196" s="262"/>
      <c r="Q196" s="262"/>
      <c r="R196" s="262"/>
      <c r="S196" s="262"/>
      <c r="T196" s="258"/>
      <c r="U196" s="239">
        <f t="shared" si="67"/>
        <v>2364330.3455885956</v>
      </c>
      <c r="V196" s="240"/>
      <c r="W196" s="239">
        <f t="shared" si="75"/>
        <v>2364330.3455885956</v>
      </c>
      <c r="X196" s="239">
        <f t="shared" si="76"/>
        <v>2364330.3455885956</v>
      </c>
      <c r="Y196" s="238">
        <f t="shared" si="77"/>
        <v>2495.4671258130184</v>
      </c>
      <c r="Z196" s="237"/>
      <c r="AA196" s="173"/>
      <c r="AB196" s="173"/>
    </row>
    <row r="197" spans="1:28" x14ac:dyDescent="0.25">
      <c r="A197" s="244">
        <f t="shared" si="78"/>
        <v>2020</v>
      </c>
      <c r="B197" s="243" t="s">
        <v>309</v>
      </c>
      <c r="C197" s="223">
        <f t="shared" si="73"/>
        <v>0</v>
      </c>
      <c r="D197" s="242">
        <f t="shared" si="73"/>
        <v>0</v>
      </c>
      <c r="E197" s="223">
        <f t="shared" si="73"/>
        <v>0</v>
      </c>
      <c r="F197" s="223">
        <f t="shared" si="73"/>
        <v>0</v>
      </c>
      <c r="G197" s="223">
        <f t="shared" si="73"/>
        <v>0</v>
      </c>
      <c r="H197" s="223">
        <f t="shared" si="73"/>
        <v>0</v>
      </c>
      <c r="I197" s="223">
        <f t="shared" si="73"/>
        <v>0</v>
      </c>
      <c r="J197" s="241">
        <f t="shared" si="73"/>
        <v>0</v>
      </c>
      <c r="K197" s="241">
        <f t="shared" si="73"/>
        <v>0</v>
      </c>
      <c r="L197" s="241">
        <f t="shared" si="73"/>
        <v>0</v>
      </c>
      <c r="M197" s="223">
        <f t="shared" si="73"/>
        <v>0</v>
      </c>
      <c r="N197" s="223">
        <f t="shared" si="73"/>
        <v>0</v>
      </c>
      <c r="O197" s="223">
        <f t="shared" si="74"/>
        <v>2659871.6387871699</v>
      </c>
      <c r="P197" s="262"/>
      <c r="Q197" s="262"/>
      <c r="R197" s="262"/>
      <c r="S197" s="262"/>
      <c r="T197" s="258"/>
      <c r="U197" s="239">
        <f t="shared" si="67"/>
        <v>2659871.6387871699</v>
      </c>
      <c r="V197" s="240"/>
      <c r="W197" s="239">
        <f t="shared" si="75"/>
        <v>2659871.6387871699</v>
      </c>
      <c r="X197" s="239">
        <f t="shared" si="76"/>
        <v>2659871.6387871699</v>
      </c>
      <c r="Y197" s="238">
        <f t="shared" si="77"/>
        <v>2749.7461115368478</v>
      </c>
      <c r="Z197" s="237"/>
      <c r="AA197" s="173"/>
      <c r="AB197" s="173"/>
    </row>
    <row r="198" spans="1:28" x14ac:dyDescent="0.25">
      <c r="A198" s="244">
        <f t="shared" si="78"/>
        <v>2020</v>
      </c>
      <c r="B198" s="243" t="s">
        <v>308</v>
      </c>
      <c r="C198" s="223">
        <f t="shared" si="73"/>
        <v>0</v>
      </c>
      <c r="D198" s="242">
        <f t="shared" si="73"/>
        <v>0</v>
      </c>
      <c r="E198" s="223">
        <f t="shared" si="73"/>
        <v>0</v>
      </c>
      <c r="F198" s="223">
        <f t="shared" si="73"/>
        <v>0</v>
      </c>
      <c r="G198" s="223">
        <f t="shared" si="73"/>
        <v>0</v>
      </c>
      <c r="H198" s="223">
        <f t="shared" si="73"/>
        <v>0</v>
      </c>
      <c r="I198" s="223">
        <f t="shared" si="73"/>
        <v>0</v>
      </c>
      <c r="J198" s="241">
        <f t="shared" si="73"/>
        <v>0</v>
      </c>
      <c r="K198" s="241">
        <f t="shared" si="73"/>
        <v>0</v>
      </c>
      <c r="L198" s="241">
        <f t="shared" si="73"/>
        <v>0</v>
      </c>
      <c r="M198" s="223">
        <f t="shared" si="73"/>
        <v>0</v>
      </c>
      <c r="N198" s="223">
        <f t="shared" si="73"/>
        <v>0</v>
      </c>
      <c r="O198" s="223">
        <f t="shared" si="74"/>
        <v>2955412.9319857443</v>
      </c>
      <c r="P198" s="262"/>
      <c r="Q198" s="262"/>
      <c r="R198" s="262"/>
      <c r="S198" s="262"/>
      <c r="T198" s="258"/>
      <c r="U198" s="239">
        <f t="shared" si="67"/>
        <v>2955412.9319857443</v>
      </c>
      <c r="V198" s="240"/>
      <c r="W198" s="239">
        <f t="shared" si="75"/>
        <v>2955412.9319857443</v>
      </c>
      <c r="X198" s="239">
        <f t="shared" si="76"/>
        <v>2955412.9319857443</v>
      </c>
      <c r="Y198" s="238">
        <f t="shared" si="77"/>
        <v>2982.0615144024691</v>
      </c>
      <c r="Z198" s="237"/>
      <c r="AA198" s="173"/>
      <c r="AB198" s="173"/>
    </row>
    <row r="199" spans="1:28" x14ac:dyDescent="0.25">
      <c r="A199" s="244">
        <f t="shared" si="78"/>
        <v>2020</v>
      </c>
      <c r="B199" s="243" t="s">
        <v>307</v>
      </c>
      <c r="C199" s="223">
        <f t="shared" si="73"/>
        <v>0</v>
      </c>
      <c r="D199" s="242">
        <f t="shared" si="73"/>
        <v>0</v>
      </c>
      <c r="E199" s="223">
        <f t="shared" si="73"/>
        <v>0</v>
      </c>
      <c r="F199" s="223">
        <f t="shared" si="73"/>
        <v>0</v>
      </c>
      <c r="G199" s="223">
        <f t="shared" si="73"/>
        <v>0</v>
      </c>
      <c r="H199" s="223">
        <f t="shared" si="73"/>
        <v>0</v>
      </c>
      <c r="I199" s="223">
        <f t="shared" si="73"/>
        <v>0</v>
      </c>
      <c r="J199" s="241">
        <f t="shared" si="73"/>
        <v>0</v>
      </c>
      <c r="K199" s="241">
        <f t="shared" si="73"/>
        <v>0</v>
      </c>
      <c r="L199" s="241">
        <f t="shared" si="73"/>
        <v>0</v>
      </c>
      <c r="M199" s="223">
        <f t="shared" si="73"/>
        <v>0</v>
      </c>
      <c r="N199" s="223">
        <f t="shared" si="73"/>
        <v>0</v>
      </c>
      <c r="O199" s="223">
        <f t="shared" si="74"/>
        <v>3250954.2251843191</v>
      </c>
      <c r="P199" s="262"/>
      <c r="Q199" s="262"/>
      <c r="R199" s="262"/>
      <c r="S199" s="262"/>
      <c r="T199" s="258"/>
      <c r="U199" s="239">
        <f t="shared" si="67"/>
        <v>3250954.2251843191</v>
      </c>
      <c r="V199" s="240"/>
      <c r="W199" s="239">
        <f t="shared" si="75"/>
        <v>3250954.2251843191</v>
      </c>
      <c r="X199" s="239">
        <f t="shared" si="76"/>
        <v>3250954.2251843191</v>
      </c>
      <c r="Y199" s="238">
        <f t="shared" si="77"/>
        <v>3192.4133344098814</v>
      </c>
      <c r="Z199" s="237"/>
      <c r="AA199" s="173"/>
      <c r="AB199" s="173"/>
    </row>
    <row r="200" spans="1:28" x14ac:dyDescent="0.25">
      <c r="A200" s="235">
        <f t="shared" si="78"/>
        <v>2020</v>
      </c>
      <c r="B200" s="234" t="s">
        <v>306</v>
      </c>
      <c r="C200" s="178">
        <f t="shared" si="73"/>
        <v>0</v>
      </c>
      <c r="D200" s="177">
        <f t="shared" si="73"/>
        <v>0</v>
      </c>
      <c r="E200" s="178">
        <f t="shared" si="73"/>
        <v>0</v>
      </c>
      <c r="F200" s="178">
        <f t="shared" si="73"/>
        <v>0</v>
      </c>
      <c r="G200" s="178">
        <f t="shared" si="73"/>
        <v>0</v>
      </c>
      <c r="H200" s="178">
        <f t="shared" si="73"/>
        <v>0</v>
      </c>
      <c r="I200" s="178">
        <f t="shared" si="73"/>
        <v>0</v>
      </c>
      <c r="J200" s="233">
        <f t="shared" si="73"/>
        <v>0</v>
      </c>
      <c r="K200" s="233">
        <f t="shared" si="73"/>
        <v>0</v>
      </c>
      <c r="L200" s="233">
        <f t="shared" si="73"/>
        <v>0</v>
      </c>
      <c r="M200" s="178">
        <f t="shared" si="73"/>
        <v>0</v>
      </c>
      <c r="N200" s="178">
        <f t="shared" si="73"/>
        <v>0</v>
      </c>
      <c r="O200" s="178">
        <f t="shared" si="74"/>
        <v>3546495.5183828934</v>
      </c>
      <c r="P200" s="261"/>
      <c r="Q200" s="261"/>
      <c r="R200" s="261"/>
      <c r="S200" s="261"/>
      <c r="T200" s="257"/>
      <c r="U200" s="231">
        <f t="shared" si="67"/>
        <v>3546495.5183828934</v>
      </c>
      <c r="V200" s="221">
        <f>SUM(U189:U200)</f>
        <v>23052220.869488802</v>
      </c>
      <c r="W200" s="231">
        <f t="shared" si="75"/>
        <v>3546495.5183828934</v>
      </c>
      <c r="X200" s="231">
        <f t="shared" si="76"/>
        <v>3546495.5183828934</v>
      </c>
      <c r="Y200" s="232">
        <f t="shared" si="77"/>
        <v>3380.8015715590841</v>
      </c>
      <c r="Z200" s="231">
        <f>SUM(Y189:Y200)</f>
        <v>713512.02851959306</v>
      </c>
      <c r="AA200" s="173"/>
      <c r="AB200" s="173"/>
    </row>
    <row r="201" spans="1:28" x14ac:dyDescent="0.25">
      <c r="A201" s="256">
        <f>A200+1</f>
        <v>2021</v>
      </c>
      <c r="B201" s="255" t="s">
        <v>317</v>
      </c>
      <c r="C201" s="252">
        <f t="shared" si="73"/>
        <v>0</v>
      </c>
      <c r="D201" s="254">
        <f t="shared" si="73"/>
        <v>0</v>
      </c>
      <c r="E201" s="252">
        <f t="shared" si="73"/>
        <v>0</v>
      </c>
      <c r="F201" s="252">
        <f t="shared" si="73"/>
        <v>0</v>
      </c>
      <c r="G201" s="252">
        <f t="shared" si="73"/>
        <v>0</v>
      </c>
      <c r="H201" s="252">
        <f t="shared" si="73"/>
        <v>0</v>
      </c>
      <c r="I201" s="252">
        <f t="shared" si="73"/>
        <v>0</v>
      </c>
      <c r="J201" s="253">
        <f t="shared" si="73"/>
        <v>0</v>
      </c>
      <c r="K201" s="253">
        <f t="shared" si="73"/>
        <v>0</v>
      </c>
      <c r="L201" s="253">
        <f t="shared" si="73"/>
        <v>0</v>
      </c>
      <c r="M201" s="252">
        <f t="shared" si="73"/>
        <v>0</v>
      </c>
      <c r="N201" s="252">
        <f t="shared" si="73"/>
        <v>0</v>
      </c>
      <c r="O201" s="252">
        <f t="shared" si="74"/>
        <v>3842036.8115814677</v>
      </c>
      <c r="P201" s="252">
        <f t="shared" ref="P201:P213" si="79">+P15</f>
        <v>31978.298900069622</v>
      </c>
      <c r="Q201" s="263"/>
      <c r="R201" s="263"/>
      <c r="S201" s="263"/>
      <c r="T201" s="260"/>
      <c r="U201" s="249">
        <f t="shared" si="67"/>
        <v>3874015.1104815374</v>
      </c>
      <c r="V201" s="250"/>
      <c r="W201" s="249">
        <f>O27-O15+P15</f>
        <v>3578473.8172829631</v>
      </c>
      <c r="X201" s="249">
        <f t="shared" si="76"/>
        <v>3874015.1104815374</v>
      </c>
      <c r="Y201" s="248">
        <f t="shared" si="77"/>
        <v>3547.2262258500778</v>
      </c>
      <c r="Z201" s="247"/>
      <c r="AA201" s="173"/>
      <c r="AB201" s="173"/>
    </row>
    <row r="202" spans="1:28" x14ac:dyDescent="0.25">
      <c r="A202" s="244">
        <f>A201</f>
        <v>2021</v>
      </c>
      <c r="B202" s="243" t="s">
        <v>316</v>
      </c>
      <c r="C202" s="223">
        <f t="shared" si="73"/>
        <v>0</v>
      </c>
      <c r="D202" s="242">
        <f t="shared" si="73"/>
        <v>0</v>
      </c>
      <c r="E202" s="223">
        <f t="shared" si="73"/>
        <v>0</v>
      </c>
      <c r="F202" s="223">
        <f t="shared" si="73"/>
        <v>0</v>
      </c>
      <c r="G202" s="223">
        <f t="shared" si="73"/>
        <v>0</v>
      </c>
      <c r="H202" s="223">
        <f t="shared" si="73"/>
        <v>0</v>
      </c>
      <c r="I202" s="223">
        <f t="shared" si="73"/>
        <v>0</v>
      </c>
      <c r="J202" s="241">
        <f t="shared" si="73"/>
        <v>0</v>
      </c>
      <c r="K202" s="241">
        <f t="shared" si="73"/>
        <v>0</v>
      </c>
      <c r="L202" s="241">
        <f t="shared" si="73"/>
        <v>0</v>
      </c>
      <c r="M202" s="223">
        <f t="shared" si="73"/>
        <v>0</v>
      </c>
      <c r="N202" s="223">
        <f t="shared" si="73"/>
        <v>0</v>
      </c>
      <c r="O202" s="259">
        <f>+O$27</f>
        <v>3842036.8115814677</v>
      </c>
      <c r="P202" s="223">
        <f t="shared" si="79"/>
        <v>63956.597800139243</v>
      </c>
      <c r="Q202" s="262"/>
      <c r="R202" s="262"/>
      <c r="S202" s="262"/>
      <c r="T202" s="258"/>
      <c r="U202" s="239">
        <f t="shared" si="67"/>
        <v>3905993.4093816071</v>
      </c>
      <c r="V202" s="240"/>
      <c r="W202" s="239">
        <f t="shared" ref="W202:W212" si="80">O28-O16+P16</f>
        <v>3314910.8229844579</v>
      </c>
      <c r="X202" s="239">
        <f t="shared" si="76"/>
        <v>3905993.4093816066</v>
      </c>
      <c r="Y202" s="238">
        <f t="shared" si="77"/>
        <v>3691.6872972828646</v>
      </c>
      <c r="Z202" s="237"/>
      <c r="AA202" s="173"/>
      <c r="AB202" s="173"/>
    </row>
    <row r="203" spans="1:28" x14ac:dyDescent="0.25">
      <c r="A203" s="244">
        <f t="shared" ref="A203:A212" si="81">A202</f>
        <v>2021</v>
      </c>
      <c r="B203" s="243" t="s">
        <v>315</v>
      </c>
      <c r="C203" s="223">
        <f t="shared" ref="C203:P218" si="82">C202</f>
        <v>0</v>
      </c>
      <c r="D203" s="242">
        <f t="shared" si="82"/>
        <v>0</v>
      </c>
      <c r="E203" s="223">
        <f t="shared" si="82"/>
        <v>0</v>
      </c>
      <c r="F203" s="223">
        <f t="shared" si="82"/>
        <v>0</v>
      </c>
      <c r="G203" s="223">
        <f t="shared" si="82"/>
        <v>0</v>
      </c>
      <c r="H203" s="223">
        <f t="shared" si="82"/>
        <v>0</v>
      </c>
      <c r="I203" s="223">
        <f t="shared" si="82"/>
        <v>0</v>
      </c>
      <c r="J203" s="241">
        <f t="shared" si="82"/>
        <v>0</v>
      </c>
      <c r="K203" s="241">
        <f t="shared" si="82"/>
        <v>0</v>
      </c>
      <c r="L203" s="241">
        <f t="shared" si="82"/>
        <v>0</v>
      </c>
      <c r="M203" s="223">
        <f t="shared" si="82"/>
        <v>0</v>
      </c>
      <c r="N203" s="223">
        <f t="shared" si="82"/>
        <v>0</v>
      </c>
      <c r="O203" s="223">
        <f>O202</f>
        <v>3842036.8115814677</v>
      </c>
      <c r="P203" s="223">
        <f t="shared" si="79"/>
        <v>95934.896700208861</v>
      </c>
      <c r="Q203" s="262"/>
      <c r="R203" s="262"/>
      <c r="S203" s="262"/>
      <c r="T203" s="258"/>
      <c r="U203" s="239">
        <f t="shared" si="67"/>
        <v>3937971.7082816768</v>
      </c>
      <c r="V203" s="240"/>
      <c r="W203" s="239">
        <f t="shared" si="80"/>
        <v>3051347.8286859533</v>
      </c>
      <c r="X203" s="239">
        <f t="shared" si="76"/>
        <v>3937971.7082816768</v>
      </c>
      <c r="Y203" s="238">
        <f t="shared" si="77"/>
        <v>3814.1847858574415</v>
      </c>
      <c r="Z203" s="237"/>
      <c r="AA203" s="173"/>
      <c r="AB203" s="173"/>
    </row>
    <row r="204" spans="1:28" x14ac:dyDescent="0.25">
      <c r="A204" s="244">
        <f t="shared" si="81"/>
        <v>2021</v>
      </c>
      <c r="B204" s="243" t="s">
        <v>314</v>
      </c>
      <c r="C204" s="223">
        <f t="shared" si="82"/>
        <v>0</v>
      </c>
      <c r="D204" s="242">
        <f t="shared" si="82"/>
        <v>0</v>
      </c>
      <c r="E204" s="223">
        <f t="shared" si="82"/>
        <v>0</v>
      </c>
      <c r="F204" s="223">
        <f t="shared" si="82"/>
        <v>0</v>
      </c>
      <c r="G204" s="223">
        <f t="shared" si="82"/>
        <v>0</v>
      </c>
      <c r="H204" s="223">
        <f t="shared" si="82"/>
        <v>0</v>
      </c>
      <c r="I204" s="223">
        <f t="shared" si="82"/>
        <v>0</v>
      </c>
      <c r="J204" s="241">
        <f t="shared" si="82"/>
        <v>0</v>
      </c>
      <c r="K204" s="241">
        <f t="shared" si="82"/>
        <v>0</v>
      </c>
      <c r="L204" s="241">
        <f t="shared" si="82"/>
        <v>0</v>
      </c>
      <c r="M204" s="223">
        <f t="shared" si="82"/>
        <v>0</v>
      </c>
      <c r="N204" s="223">
        <f t="shared" si="82"/>
        <v>0</v>
      </c>
      <c r="O204" s="223">
        <f t="shared" si="82"/>
        <v>3842036.8115814677</v>
      </c>
      <c r="P204" s="223">
        <f t="shared" si="79"/>
        <v>127913.19560027849</v>
      </c>
      <c r="Q204" s="262"/>
      <c r="R204" s="262"/>
      <c r="S204" s="262"/>
      <c r="T204" s="258"/>
      <c r="U204" s="239">
        <f t="shared" si="67"/>
        <v>3969950.0071817464</v>
      </c>
      <c r="V204" s="240"/>
      <c r="W204" s="239">
        <f t="shared" si="80"/>
        <v>2787784.8343874486</v>
      </c>
      <c r="X204" s="239">
        <f t="shared" si="76"/>
        <v>3969950.0071817464</v>
      </c>
      <c r="Y204" s="238">
        <f t="shared" si="77"/>
        <v>3914.7186915738098</v>
      </c>
      <c r="Z204" s="237"/>
      <c r="AA204" s="173"/>
      <c r="AB204" s="173"/>
    </row>
    <row r="205" spans="1:28" x14ac:dyDescent="0.25">
      <c r="A205" s="244">
        <f t="shared" si="81"/>
        <v>2021</v>
      </c>
      <c r="B205" s="243" t="s">
        <v>313</v>
      </c>
      <c r="C205" s="223">
        <f t="shared" si="82"/>
        <v>0</v>
      </c>
      <c r="D205" s="242">
        <f t="shared" si="82"/>
        <v>0</v>
      </c>
      <c r="E205" s="223">
        <f t="shared" si="82"/>
        <v>0</v>
      </c>
      <c r="F205" s="223">
        <f t="shared" si="82"/>
        <v>0</v>
      </c>
      <c r="G205" s="223">
        <f t="shared" si="82"/>
        <v>0</v>
      </c>
      <c r="H205" s="223">
        <f t="shared" si="82"/>
        <v>0</v>
      </c>
      <c r="I205" s="223">
        <f t="shared" si="82"/>
        <v>0</v>
      </c>
      <c r="J205" s="241">
        <f t="shared" si="82"/>
        <v>0</v>
      </c>
      <c r="K205" s="241">
        <f t="shared" si="82"/>
        <v>0</v>
      </c>
      <c r="L205" s="241">
        <f t="shared" si="82"/>
        <v>0</v>
      </c>
      <c r="M205" s="223">
        <f t="shared" si="82"/>
        <v>0</v>
      </c>
      <c r="N205" s="223">
        <f t="shared" si="82"/>
        <v>0</v>
      </c>
      <c r="O205" s="223">
        <f t="shared" si="82"/>
        <v>3842036.8115814677</v>
      </c>
      <c r="P205" s="223">
        <f t="shared" si="79"/>
        <v>159891.49450034811</v>
      </c>
      <c r="Q205" s="262"/>
      <c r="R205" s="262"/>
      <c r="S205" s="262"/>
      <c r="T205" s="258"/>
      <c r="U205" s="239">
        <f t="shared" si="67"/>
        <v>4001928.3060818156</v>
      </c>
      <c r="V205" s="240"/>
      <c r="W205" s="239">
        <f t="shared" si="80"/>
        <v>2524221.840088944</v>
      </c>
      <c r="X205" s="239">
        <f t="shared" si="76"/>
        <v>4001928.3060818161</v>
      </c>
      <c r="Y205" s="238">
        <f t="shared" si="77"/>
        <v>3993.2890144319699</v>
      </c>
      <c r="Z205" s="237"/>
      <c r="AA205" s="173"/>
      <c r="AB205" s="173"/>
    </row>
    <row r="206" spans="1:28" x14ac:dyDescent="0.25">
      <c r="A206" s="244">
        <f t="shared" si="81"/>
        <v>2021</v>
      </c>
      <c r="B206" s="243" t="s">
        <v>312</v>
      </c>
      <c r="C206" s="223">
        <f t="shared" si="82"/>
        <v>0</v>
      </c>
      <c r="D206" s="242">
        <f t="shared" si="82"/>
        <v>0</v>
      </c>
      <c r="E206" s="223">
        <f t="shared" si="82"/>
        <v>0</v>
      </c>
      <c r="F206" s="223">
        <f t="shared" si="82"/>
        <v>0</v>
      </c>
      <c r="G206" s="223">
        <f t="shared" si="82"/>
        <v>0</v>
      </c>
      <c r="H206" s="223">
        <f t="shared" si="82"/>
        <v>0</v>
      </c>
      <c r="I206" s="223">
        <f t="shared" si="82"/>
        <v>0</v>
      </c>
      <c r="J206" s="241">
        <f t="shared" si="82"/>
        <v>0</v>
      </c>
      <c r="K206" s="241">
        <f t="shared" si="82"/>
        <v>0</v>
      </c>
      <c r="L206" s="241">
        <f t="shared" si="82"/>
        <v>0</v>
      </c>
      <c r="M206" s="223">
        <f t="shared" si="82"/>
        <v>0</v>
      </c>
      <c r="N206" s="223">
        <f t="shared" si="82"/>
        <v>0</v>
      </c>
      <c r="O206" s="223">
        <f t="shared" si="82"/>
        <v>3842036.8115814677</v>
      </c>
      <c r="P206" s="223">
        <f t="shared" si="79"/>
        <v>191869.79340041772</v>
      </c>
      <c r="Q206" s="262"/>
      <c r="R206" s="262"/>
      <c r="S206" s="262"/>
      <c r="T206" s="258"/>
      <c r="U206" s="239">
        <f t="shared" si="67"/>
        <v>4033906.6049818853</v>
      </c>
      <c r="V206" s="240"/>
      <c r="W206" s="239">
        <f t="shared" si="80"/>
        <v>2260658.8457904388</v>
      </c>
      <c r="X206" s="239">
        <f t="shared" si="76"/>
        <v>4033906.6049818853</v>
      </c>
      <c r="Y206" s="238">
        <f t="shared" si="77"/>
        <v>4049.8957544319201</v>
      </c>
      <c r="Z206" s="237"/>
      <c r="AA206" s="173"/>
      <c r="AB206" s="173"/>
    </row>
    <row r="207" spans="1:28" x14ac:dyDescent="0.25">
      <c r="A207" s="244">
        <f t="shared" si="81"/>
        <v>2021</v>
      </c>
      <c r="B207" s="243" t="s">
        <v>311</v>
      </c>
      <c r="C207" s="223">
        <f t="shared" si="82"/>
        <v>0</v>
      </c>
      <c r="D207" s="242">
        <f t="shared" si="82"/>
        <v>0</v>
      </c>
      <c r="E207" s="223">
        <f t="shared" si="82"/>
        <v>0</v>
      </c>
      <c r="F207" s="223">
        <f t="shared" si="82"/>
        <v>0</v>
      </c>
      <c r="G207" s="223">
        <f t="shared" si="82"/>
        <v>0</v>
      </c>
      <c r="H207" s="223">
        <f t="shared" si="82"/>
        <v>0</v>
      </c>
      <c r="I207" s="223">
        <f t="shared" si="82"/>
        <v>0</v>
      </c>
      <c r="J207" s="241">
        <f t="shared" si="82"/>
        <v>0</v>
      </c>
      <c r="K207" s="241">
        <f t="shared" si="82"/>
        <v>0</v>
      </c>
      <c r="L207" s="241">
        <f t="shared" si="82"/>
        <v>0</v>
      </c>
      <c r="M207" s="223">
        <f t="shared" si="82"/>
        <v>0</v>
      </c>
      <c r="N207" s="223">
        <f t="shared" si="82"/>
        <v>0</v>
      </c>
      <c r="O207" s="223">
        <f t="shared" si="82"/>
        <v>3842036.8115814677</v>
      </c>
      <c r="P207" s="223">
        <f t="shared" si="79"/>
        <v>223848.09230048736</v>
      </c>
      <c r="Q207" s="262"/>
      <c r="R207" s="262"/>
      <c r="S207" s="262"/>
      <c r="T207" s="258"/>
      <c r="U207" s="239">
        <f t="shared" si="67"/>
        <v>4065884.903881955</v>
      </c>
      <c r="V207" s="240"/>
      <c r="W207" s="239">
        <f t="shared" si="80"/>
        <v>1997095.8514919339</v>
      </c>
      <c r="X207" s="239">
        <f t="shared" si="76"/>
        <v>4065884.903881955</v>
      </c>
      <c r="Y207" s="238">
        <f t="shared" si="77"/>
        <v>4084.538911573663</v>
      </c>
      <c r="Z207" s="237"/>
      <c r="AA207" s="173"/>
      <c r="AB207" s="173"/>
    </row>
    <row r="208" spans="1:28" x14ac:dyDescent="0.25">
      <c r="A208" s="244">
        <f t="shared" si="81"/>
        <v>2021</v>
      </c>
      <c r="B208" s="243" t="s">
        <v>310</v>
      </c>
      <c r="C208" s="223">
        <f t="shared" si="82"/>
        <v>0</v>
      </c>
      <c r="D208" s="242">
        <f t="shared" si="82"/>
        <v>0</v>
      </c>
      <c r="E208" s="223">
        <f t="shared" si="82"/>
        <v>0</v>
      </c>
      <c r="F208" s="223">
        <f t="shared" si="82"/>
        <v>0</v>
      </c>
      <c r="G208" s="223">
        <f t="shared" si="82"/>
        <v>0</v>
      </c>
      <c r="H208" s="223">
        <f t="shared" si="82"/>
        <v>0</v>
      </c>
      <c r="I208" s="223">
        <f t="shared" si="82"/>
        <v>0</v>
      </c>
      <c r="J208" s="241">
        <f t="shared" si="82"/>
        <v>0</v>
      </c>
      <c r="K208" s="241">
        <f t="shared" si="82"/>
        <v>0</v>
      </c>
      <c r="L208" s="241">
        <f t="shared" si="82"/>
        <v>0</v>
      </c>
      <c r="M208" s="223">
        <f t="shared" si="82"/>
        <v>0</v>
      </c>
      <c r="N208" s="223">
        <f t="shared" si="82"/>
        <v>0</v>
      </c>
      <c r="O208" s="223">
        <f t="shared" si="82"/>
        <v>3842036.8115814677</v>
      </c>
      <c r="P208" s="223">
        <f t="shared" si="79"/>
        <v>255826.39120055697</v>
      </c>
      <c r="Q208" s="262"/>
      <c r="R208" s="262"/>
      <c r="S208" s="262"/>
      <c r="T208" s="258"/>
      <c r="U208" s="239">
        <f t="shared" si="67"/>
        <v>4097863.2027820246</v>
      </c>
      <c r="V208" s="240"/>
      <c r="W208" s="239">
        <f t="shared" si="80"/>
        <v>1733532.857193429</v>
      </c>
      <c r="X208" s="239">
        <f t="shared" si="76"/>
        <v>4097863.2027820246</v>
      </c>
      <c r="Y208" s="238">
        <f t="shared" si="77"/>
        <v>4119.1820687154041</v>
      </c>
      <c r="Z208" s="237"/>
      <c r="AA208" s="173"/>
      <c r="AB208" s="173"/>
    </row>
    <row r="209" spans="1:28" x14ac:dyDescent="0.25">
      <c r="A209" s="244">
        <f t="shared" si="81"/>
        <v>2021</v>
      </c>
      <c r="B209" s="243" t="s">
        <v>309</v>
      </c>
      <c r="C209" s="223">
        <f t="shared" si="82"/>
        <v>0</v>
      </c>
      <c r="D209" s="242">
        <f t="shared" si="82"/>
        <v>0</v>
      </c>
      <c r="E209" s="223">
        <f t="shared" si="82"/>
        <v>0</v>
      </c>
      <c r="F209" s="223">
        <f t="shared" si="82"/>
        <v>0</v>
      </c>
      <c r="G209" s="223">
        <f t="shared" si="82"/>
        <v>0</v>
      </c>
      <c r="H209" s="223">
        <f t="shared" si="82"/>
        <v>0</v>
      </c>
      <c r="I209" s="223">
        <f t="shared" si="82"/>
        <v>0</v>
      </c>
      <c r="J209" s="241">
        <f t="shared" si="82"/>
        <v>0</v>
      </c>
      <c r="K209" s="241">
        <f t="shared" si="82"/>
        <v>0</v>
      </c>
      <c r="L209" s="241">
        <f t="shared" si="82"/>
        <v>0</v>
      </c>
      <c r="M209" s="223">
        <f t="shared" si="82"/>
        <v>0</v>
      </c>
      <c r="N209" s="223">
        <f t="shared" si="82"/>
        <v>0</v>
      </c>
      <c r="O209" s="223">
        <f t="shared" si="82"/>
        <v>3842036.8115814677</v>
      </c>
      <c r="P209" s="223">
        <f t="shared" si="79"/>
        <v>287804.69010062661</v>
      </c>
      <c r="Q209" s="262"/>
      <c r="R209" s="262"/>
      <c r="S209" s="262"/>
      <c r="T209" s="258"/>
      <c r="U209" s="239">
        <f t="shared" si="67"/>
        <v>4129841.5016820943</v>
      </c>
      <c r="V209" s="240"/>
      <c r="W209" s="239">
        <f t="shared" si="80"/>
        <v>1469969.8628949244</v>
      </c>
      <c r="X209" s="239">
        <f t="shared" si="76"/>
        <v>4129841.5016820943</v>
      </c>
      <c r="Y209" s="238">
        <f t="shared" si="77"/>
        <v>4153.8252258571465</v>
      </c>
      <c r="Z209" s="237"/>
      <c r="AA209" s="173"/>
      <c r="AB209" s="173"/>
    </row>
    <row r="210" spans="1:28" x14ac:dyDescent="0.25">
      <c r="A210" s="244">
        <f t="shared" si="81"/>
        <v>2021</v>
      </c>
      <c r="B210" s="243" t="s">
        <v>308</v>
      </c>
      <c r="C210" s="223">
        <f t="shared" si="82"/>
        <v>0</v>
      </c>
      <c r="D210" s="242">
        <f t="shared" si="82"/>
        <v>0</v>
      </c>
      <c r="E210" s="223">
        <f t="shared" si="82"/>
        <v>0</v>
      </c>
      <c r="F210" s="223">
        <f t="shared" si="82"/>
        <v>0</v>
      </c>
      <c r="G210" s="223">
        <f t="shared" si="82"/>
        <v>0</v>
      </c>
      <c r="H210" s="223">
        <f t="shared" si="82"/>
        <v>0</v>
      </c>
      <c r="I210" s="223">
        <f t="shared" si="82"/>
        <v>0</v>
      </c>
      <c r="J210" s="241">
        <f t="shared" si="82"/>
        <v>0</v>
      </c>
      <c r="K210" s="241">
        <f t="shared" si="82"/>
        <v>0</v>
      </c>
      <c r="L210" s="241">
        <f t="shared" si="82"/>
        <v>0</v>
      </c>
      <c r="M210" s="223">
        <f t="shared" si="82"/>
        <v>0</v>
      </c>
      <c r="N210" s="223">
        <f t="shared" si="82"/>
        <v>0</v>
      </c>
      <c r="O210" s="223">
        <f t="shared" si="82"/>
        <v>3842036.8115814677</v>
      </c>
      <c r="P210" s="223">
        <f t="shared" si="79"/>
        <v>319782.98900069622</v>
      </c>
      <c r="Q210" s="262"/>
      <c r="R210" s="262"/>
      <c r="S210" s="262"/>
      <c r="T210" s="258"/>
      <c r="U210" s="239">
        <f t="shared" si="67"/>
        <v>4161819.800582164</v>
      </c>
      <c r="V210" s="240"/>
      <c r="W210" s="239">
        <f t="shared" si="80"/>
        <v>1206406.8685964197</v>
      </c>
      <c r="X210" s="239">
        <f t="shared" si="76"/>
        <v>4161819.800582164</v>
      </c>
      <c r="Y210" s="238">
        <f t="shared" si="77"/>
        <v>4188.468382998889</v>
      </c>
      <c r="Z210" s="237"/>
      <c r="AA210" s="173"/>
      <c r="AB210" s="173"/>
    </row>
    <row r="211" spans="1:28" x14ac:dyDescent="0.25">
      <c r="A211" s="244">
        <f t="shared" si="81"/>
        <v>2021</v>
      </c>
      <c r="B211" s="243" t="s">
        <v>307</v>
      </c>
      <c r="C211" s="223">
        <f t="shared" si="82"/>
        <v>0</v>
      </c>
      <c r="D211" s="242">
        <f t="shared" si="82"/>
        <v>0</v>
      </c>
      <c r="E211" s="223">
        <f t="shared" si="82"/>
        <v>0</v>
      </c>
      <c r="F211" s="223">
        <f t="shared" si="82"/>
        <v>0</v>
      </c>
      <c r="G211" s="223">
        <f t="shared" si="82"/>
        <v>0</v>
      </c>
      <c r="H211" s="223">
        <f t="shared" si="82"/>
        <v>0</v>
      </c>
      <c r="I211" s="223">
        <f t="shared" si="82"/>
        <v>0</v>
      </c>
      <c r="J211" s="241">
        <f t="shared" si="82"/>
        <v>0</v>
      </c>
      <c r="K211" s="241">
        <f t="shared" si="82"/>
        <v>0</v>
      </c>
      <c r="L211" s="241">
        <f t="shared" si="82"/>
        <v>0</v>
      </c>
      <c r="M211" s="223">
        <f t="shared" si="82"/>
        <v>0</v>
      </c>
      <c r="N211" s="223">
        <f t="shared" si="82"/>
        <v>0</v>
      </c>
      <c r="O211" s="223">
        <f t="shared" si="82"/>
        <v>3842036.8115814677</v>
      </c>
      <c r="P211" s="223">
        <f t="shared" si="79"/>
        <v>351761.28790076583</v>
      </c>
      <c r="Q211" s="262"/>
      <c r="R211" s="262"/>
      <c r="S211" s="262"/>
      <c r="T211" s="258"/>
      <c r="U211" s="239">
        <f t="shared" si="67"/>
        <v>4193798.0994822336</v>
      </c>
      <c r="V211" s="240"/>
      <c r="W211" s="239">
        <f t="shared" si="80"/>
        <v>942843.87429791456</v>
      </c>
      <c r="X211" s="239">
        <f t="shared" si="76"/>
        <v>4193798.0994822336</v>
      </c>
      <c r="Y211" s="238">
        <f t="shared" si="77"/>
        <v>4223.1115401406305</v>
      </c>
      <c r="Z211" s="237"/>
      <c r="AA211" s="173"/>
      <c r="AB211" s="173"/>
    </row>
    <row r="212" spans="1:28" x14ac:dyDescent="0.25">
      <c r="A212" s="235">
        <f t="shared" si="81"/>
        <v>2021</v>
      </c>
      <c r="B212" s="234" t="s">
        <v>306</v>
      </c>
      <c r="C212" s="178">
        <f t="shared" si="82"/>
        <v>0</v>
      </c>
      <c r="D212" s="177">
        <f t="shared" si="82"/>
        <v>0</v>
      </c>
      <c r="E212" s="178">
        <f t="shared" si="82"/>
        <v>0</v>
      </c>
      <c r="F212" s="178">
        <f t="shared" si="82"/>
        <v>0</v>
      </c>
      <c r="G212" s="178">
        <f t="shared" si="82"/>
        <v>0</v>
      </c>
      <c r="H212" s="178">
        <f t="shared" si="82"/>
        <v>0</v>
      </c>
      <c r="I212" s="178">
        <f t="shared" si="82"/>
        <v>0</v>
      </c>
      <c r="J212" s="233">
        <f t="shared" si="82"/>
        <v>0</v>
      </c>
      <c r="K212" s="233">
        <f t="shared" si="82"/>
        <v>0</v>
      </c>
      <c r="L212" s="233">
        <f t="shared" si="82"/>
        <v>0</v>
      </c>
      <c r="M212" s="178">
        <f t="shared" si="82"/>
        <v>0</v>
      </c>
      <c r="N212" s="178">
        <f t="shared" si="82"/>
        <v>0</v>
      </c>
      <c r="O212" s="178">
        <f t="shared" si="82"/>
        <v>3842036.8115814677</v>
      </c>
      <c r="P212" s="178">
        <f t="shared" si="79"/>
        <v>383739.58680083544</v>
      </c>
      <c r="Q212" s="261"/>
      <c r="R212" s="261"/>
      <c r="S212" s="261"/>
      <c r="T212" s="257"/>
      <c r="U212" s="231">
        <f t="shared" si="67"/>
        <v>4225776.3983823033</v>
      </c>
      <c r="V212" s="221">
        <f>SUM(U201:U212)</f>
        <v>48598749.053183042</v>
      </c>
      <c r="W212" s="231">
        <f t="shared" si="80"/>
        <v>679280.87999940978</v>
      </c>
      <c r="X212" s="231">
        <f t="shared" si="76"/>
        <v>4225776.3983823033</v>
      </c>
      <c r="Y212" s="232">
        <f t="shared" si="77"/>
        <v>4257.7546972823729</v>
      </c>
      <c r="Z212" s="231">
        <f>SUM(Y201:Y212)</f>
        <v>48037.882595996183</v>
      </c>
      <c r="AA212" s="173"/>
      <c r="AB212" s="173"/>
    </row>
    <row r="213" spans="1:28" x14ac:dyDescent="0.25">
      <c r="A213" s="256">
        <f>A212+1</f>
        <v>2022</v>
      </c>
      <c r="B213" s="255" t="s">
        <v>317</v>
      </c>
      <c r="C213" s="252">
        <f t="shared" si="82"/>
        <v>0</v>
      </c>
      <c r="D213" s="254">
        <f t="shared" si="82"/>
        <v>0</v>
      </c>
      <c r="E213" s="252">
        <f t="shared" si="82"/>
        <v>0</v>
      </c>
      <c r="F213" s="252">
        <f t="shared" si="82"/>
        <v>0</v>
      </c>
      <c r="G213" s="252">
        <f t="shared" si="82"/>
        <v>0</v>
      </c>
      <c r="H213" s="252">
        <f t="shared" si="82"/>
        <v>0</v>
      </c>
      <c r="I213" s="252">
        <f t="shared" si="82"/>
        <v>0</v>
      </c>
      <c r="J213" s="253">
        <f t="shared" si="82"/>
        <v>0</v>
      </c>
      <c r="K213" s="253">
        <f t="shared" si="82"/>
        <v>0</v>
      </c>
      <c r="L213" s="253">
        <f t="shared" si="82"/>
        <v>0</v>
      </c>
      <c r="M213" s="252">
        <f t="shared" si="82"/>
        <v>0</v>
      </c>
      <c r="N213" s="252">
        <f t="shared" si="82"/>
        <v>0</v>
      </c>
      <c r="O213" s="252">
        <f t="shared" si="82"/>
        <v>3842036.8115814677</v>
      </c>
      <c r="P213" s="252">
        <f t="shared" si="79"/>
        <v>415717.88570090506</v>
      </c>
      <c r="Q213" s="252">
        <f t="shared" ref="Q213:Q225" si="83">+Q15</f>
        <v>31978.298900069622</v>
      </c>
      <c r="R213" s="263"/>
      <c r="S213" s="263"/>
      <c r="T213" s="260"/>
      <c r="U213" s="249">
        <f t="shared" si="67"/>
        <v>4289732.9961824426</v>
      </c>
      <c r="V213" s="250"/>
      <c r="W213" s="249">
        <f>P27-P15+Q15</f>
        <v>415717.88570090506</v>
      </c>
      <c r="X213" s="249">
        <f t="shared" si="76"/>
        <v>4289732.9961824426</v>
      </c>
      <c r="Y213" s="248">
        <f t="shared" si="77"/>
        <v>4292.3978544241154</v>
      </c>
      <c r="Z213" s="247"/>
      <c r="AA213" s="173"/>
      <c r="AB213" s="173"/>
    </row>
    <row r="214" spans="1:28" x14ac:dyDescent="0.25">
      <c r="A214" s="244">
        <f>A213</f>
        <v>2022</v>
      </c>
      <c r="B214" s="243" t="s">
        <v>316</v>
      </c>
      <c r="C214" s="223">
        <f t="shared" si="82"/>
        <v>0</v>
      </c>
      <c r="D214" s="242">
        <f t="shared" si="82"/>
        <v>0</v>
      </c>
      <c r="E214" s="223">
        <f t="shared" si="82"/>
        <v>0</v>
      </c>
      <c r="F214" s="223">
        <f t="shared" si="82"/>
        <v>0</v>
      </c>
      <c r="G214" s="223">
        <f t="shared" si="82"/>
        <v>0</v>
      </c>
      <c r="H214" s="223">
        <f t="shared" si="82"/>
        <v>0</v>
      </c>
      <c r="I214" s="223">
        <f t="shared" si="82"/>
        <v>0</v>
      </c>
      <c r="J214" s="241">
        <f t="shared" si="82"/>
        <v>0</v>
      </c>
      <c r="K214" s="241">
        <f t="shared" si="82"/>
        <v>0</v>
      </c>
      <c r="L214" s="241">
        <f t="shared" si="82"/>
        <v>0</v>
      </c>
      <c r="M214" s="223">
        <f t="shared" si="82"/>
        <v>0</v>
      </c>
      <c r="N214" s="223">
        <f t="shared" si="82"/>
        <v>0</v>
      </c>
      <c r="O214" s="223">
        <f t="shared" si="82"/>
        <v>3842036.8115814677</v>
      </c>
      <c r="P214" s="259">
        <f>+P$27</f>
        <v>415717.88570090506</v>
      </c>
      <c r="Q214" s="223">
        <f t="shared" si="83"/>
        <v>63956.597800139243</v>
      </c>
      <c r="R214" s="262"/>
      <c r="S214" s="262"/>
      <c r="T214" s="258"/>
      <c r="U214" s="239">
        <f t="shared" si="67"/>
        <v>4321711.2950825123</v>
      </c>
      <c r="V214" s="240"/>
      <c r="W214" s="239">
        <f t="shared" ref="W214:W224" si="84">P28-P16+Q16</f>
        <v>415717.88570090506</v>
      </c>
      <c r="X214" s="239">
        <f t="shared" si="76"/>
        <v>4321711.2950825114</v>
      </c>
      <c r="Y214" s="238">
        <f t="shared" si="77"/>
        <v>4327.0410115658569</v>
      </c>
      <c r="Z214" s="237"/>
      <c r="AA214" s="173"/>
      <c r="AB214" s="173"/>
    </row>
    <row r="215" spans="1:28" x14ac:dyDescent="0.25">
      <c r="A215" s="244">
        <f t="shared" ref="A215:A224" si="85">A214</f>
        <v>2022</v>
      </c>
      <c r="B215" s="243" t="s">
        <v>315</v>
      </c>
      <c r="C215" s="223">
        <f t="shared" si="82"/>
        <v>0</v>
      </c>
      <c r="D215" s="242">
        <f t="shared" si="82"/>
        <v>0</v>
      </c>
      <c r="E215" s="223">
        <f t="shared" si="82"/>
        <v>0</v>
      </c>
      <c r="F215" s="223">
        <f t="shared" si="82"/>
        <v>0</v>
      </c>
      <c r="G215" s="223">
        <f t="shared" si="82"/>
        <v>0</v>
      </c>
      <c r="H215" s="223">
        <f t="shared" si="82"/>
        <v>0</v>
      </c>
      <c r="I215" s="223">
        <f t="shared" si="82"/>
        <v>0</v>
      </c>
      <c r="J215" s="241">
        <f t="shared" si="82"/>
        <v>0</v>
      </c>
      <c r="K215" s="241">
        <f t="shared" si="82"/>
        <v>0</v>
      </c>
      <c r="L215" s="241">
        <f t="shared" si="82"/>
        <v>0</v>
      </c>
      <c r="M215" s="223">
        <f t="shared" si="82"/>
        <v>0</v>
      </c>
      <c r="N215" s="223">
        <f t="shared" si="82"/>
        <v>0</v>
      </c>
      <c r="O215" s="223">
        <f t="shared" si="82"/>
        <v>3842036.8115814677</v>
      </c>
      <c r="P215" s="223">
        <f>P214</f>
        <v>415717.88570090506</v>
      </c>
      <c r="Q215" s="223">
        <f t="shared" si="83"/>
        <v>95934.896700208861</v>
      </c>
      <c r="R215" s="262"/>
      <c r="S215" s="262"/>
      <c r="T215" s="258"/>
      <c r="U215" s="239">
        <f t="shared" si="67"/>
        <v>4353689.593982582</v>
      </c>
      <c r="V215" s="240"/>
      <c r="W215" s="239">
        <f t="shared" si="84"/>
        <v>415717.88570090511</v>
      </c>
      <c r="X215" s="239">
        <f t="shared" si="76"/>
        <v>4353689.593982582</v>
      </c>
      <c r="Y215" s="238">
        <f t="shared" si="77"/>
        <v>4361.6841687075994</v>
      </c>
      <c r="Z215" s="237"/>
      <c r="AA215" s="173"/>
      <c r="AB215" s="173"/>
    </row>
    <row r="216" spans="1:28" x14ac:dyDescent="0.25">
      <c r="A216" s="244">
        <f t="shared" si="85"/>
        <v>2022</v>
      </c>
      <c r="B216" s="243" t="s">
        <v>314</v>
      </c>
      <c r="C216" s="223">
        <f t="shared" si="82"/>
        <v>0</v>
      </c>
      <c r="D216" s="242">
        <f t="shared" si="82"/>
        <v>0</v>
      </c>
      <c r="E216" s="223">
        <f t="shared" si="82"/>
        <v>0</v>
      </c>
      <c r="F216" s="223">
        <f t="shared" si="82"/>
        <v>0</v>
      </c>
      <c r="G216" s="223">
        <f t="shared" si="82"/>
        <v>0</v>
      </c>
      <c r="H216" s="223">
        <f t="shared" si="82"/>
        <v>0</v>
      </c>
      <c r="I216" s="223">
        <f t="shared" si="82"/>
        <v>0</v>
      </c>
      <c r="J216" s="241">
        <f t="shared" si="82"/>
        <v>0</v>
      </c>
      <c r="K216" s="241">
        <f t="shared" si="82"/>
        <v>0</v>
      </c>
      <c r="L216" s="241">
        <f t="shared" si="82"/>
        <v>0</v>
      </c>
      <c r="M216" s="223">
        <f t="shared" si="82"/>
        <v>0</v>
      </c>
      <c r="N216" s="223">
        <f t="shared" si="82"/>
        <v>0</v>
      </c>
      <c r="O216" s="223">
        <f t="shared" si="82"/>
        <v>3842036.8115814677</v>
      </c>
      <c r="P216" s="223">
        <f t="shared" si="82"/>
        <v>415717.88570090506</v>
      </c>
      <c r="Q216" s="223">
        <f t="shared" si="83"/>
        <v>127913.19560027849</v>
      </c>
      <c r="R216" s="262"/>
      <c r="S216" s="262"/>
      <c r="T216" s="258"/>
      <c r="U216" s="239">
        <f t="shared" si="67"/>
        <v>4385667.8928826516</v>
      </c>
      <c r="V216" s="240"/>
      <c r="W216" s="239">
        <f t="shared" si="84"/>
        <v>415717.88570090506</v>
      </c>
      <c r="X216" s="239">
        <f t="shared" si="76"/>
        <v>4385667.8928826516</v>
      </c>
      <c r="Y216" s="238">
        <f t="shared" si="77"/>
        <v>4396.32732584934</v>
      </c>
      <c r="Z216" s="237"/>
      <c r="AA216" s="173"/>
      <c r="AB216" s="173"/>
    </row>
    <row r="217" spans="1:28" x14ac:dyDescent="0.25">
      <c r="A217" s="244">
        <f t="shared" si="85"/>
        <v>2022</v>
      </c>
      <c r="B217" s="243" t="s">
        <v>313</v>
      </c>
      <c r="C217" s="223">
        <f t="shared" si="82"/>
        <v>0</v>
      </c>
      <c r="D217" s="242">
        <f t="shared" si="82"/>
        <v>0</v>
      </c>
      <c r="E217" s="223">
        <f t="shared" si="82"/>
        <v>0</v>
      </c>
      <c r="F217" s="223">
        <f t="shared" si="82"/>
        <v>0</v>
      </c>
      <c r="G217" s="223">
        <f t="shared" si="82"/>
        <v>0</v>
      </c>
      <c r="H217" s="223">
        <f t="shared" si="82"/>
        <v>0</v>
      </c>
      <c r="I217" s="223">
        <f t="shared" si="82"/>
        <v>0</v>
      </c>
      <c r="J217" s="241">
        <f t="shared" si="82"/>
        <v>0</v>
      </c>
      <c r="K217" s="241">
        <f t="shared" si="82"/>
        <v>0</v>
      </c>
      <c r="L217" s="241">
        <f t="shared" si="82"/>
        <v>0</v>
      </c>
      <c r="M217" s="223">
        <f t="shared" si="82"/>
        <v>0</v>
      </c>
      <c r="N217" s="223">
        <f t="shared" si="82"/>
        <v>0</v>
      </c>
      <c r="O217" s="223">
        <f t="shared" si="82"/>
        <v>3842036.8115814677</v>
      </c>
      <c r="P217" s="223">
        <f t="shared" si="82"/>
        <v>415717.88570090506</v>
      </c>
      <c r="Q217" s="223">
        <f t="shared" si="83"/>
        <v>159891.49450034811</v>
      </c>
      <c r="R217" s="262"/>
      <c r="S217" s="262"/>
      <c r="T217" s="258"/>
      <c r="U217" s="239">
        <f t="shared" si="67"/>
        <v>4417646.1917827213</v>
      </c>
      <c r="V217" s="240"/>
      <c r="W217" s="239">
        <f t="shared" si="84"/>
        <v>415717.88570090506</v>
      </c>
      <c r="X217" s="239">
        <f t="shared" si="76"/>
        <v>4417646.1917827213</v>
      </c>
      <c r="Y217" s="238">
        <f t="shared" si="77"/>
        <v>4430.9704829910834</v>
      </c>
      <c r="Z217" s="237"/>
      <c r="AA217" s="173"/>
      <c r="AB217" s="173"/>
    </row>
    <row r="218" spans="1:28" x14ac:dyDescent="0.25">
      <c r="A218" s="244">
        <f t="shared" si="85"/>
        <v>2022</v>
      </c>
      <c r="B218" s="243" t="s">
        <v>312</v>
      </c>
      <c r="C218" s="223">
        <f t="shared" si="82"/>
        <v>0</v>
      </c>
      <c r="D218" s="242">
        <f t="shared" si="82"/>
        <v>0</v>
      </c>
      <c r="E218" s="223">
        <f t="shared" si="82"/>
        <v>0</v>
      </c>
      <c r="F218" s="223">
        <f t="shared" si="82"/>
        <v>0</v>
      </c>
      <c r="G218" s="223">
        <f t="shared" si="82"/>
        <v>0</v>
      </c>
      <c r="H218" s="223">
        <f t="shared" si="82"/>
        <v>0</v>
      </c>
      <c r="I218" s="223">
        <f t="shared" si="82"/>
        <v>0</v>
      </c>
      <c r="J218" s="241">
        <f t="shared" si="82"/>
        <v>0</v>
      </c>
      <c r="K218" s="241">
        <f t="shared" si="82"/>
        <v>0</v>
      </c>
      <c r="L218" s="241">
        <f t="shared" si="82"/>
        <v>0</v>
      </c>
      <c r="M218" s="223">
        <f t="shared" si="82"/>
        <v>0</v>
      </c>
      <c r="N218" s="223">
        <f t="shared" si="82"/>
        <v>0</v>
      </c>
      <c r="O218" s="223">
        <f t="shared" si="82"/>
        <v>3842036.8115814677</v>
      </c>
      <c r="P218" s="223">
        <f t="shared" si="82"/>
        <v>415717.88570090506</v>
      </c>
      <c r="Q218" s="223">
        <f t="shared" si="83"/>
        <v>191869.79340041772</v>
      </c>
      <c r="R218" s="262"/>
      <c r="S218" s="262"/>
      <c r="T218" s="258"/>
      <c r="U218" s="239">
        <f t="shared" si="67"/>
        <v>4449624.490682791</v>
      </c>
      <c r="V218" s="240"/>
      <c r="W218" s="239">
        <f t="shared" si="84"/>
        <v>415717.88570090506</v>
      </c>
      <c r="X218" s="239">
        <f t="shared" si="76"/>
        <v>4449624.4906827901</v>
      </c>
      <c r="Y218" s="238">
        <f t="shared" si="77"/>
        <v>4465.6136401328249</v>
      </c>
      <c r="Z218" s="237"/>
      <c r="AA218" s="173"/>
      <c r="AB218" s="173"/>
    </row>
    <row r="219" spans="1:28" x14ac:dyDescent="0.25">
      <c r="A219" s="244">
        <f t="shared" si="85"/>
        <v>2022</v>
      </c>
      <c r="B219" s="243" t="s">
        <v>311</v>
      </c>
      <c r="C219" s="223">
        <f t="shared" ref="C219:Q234" si="86">C218</f>
        <v>0</v>
      </c>
      <c r="D219" s="242">
        <f t="shared" si="86"/>
        <v>0</v>
      </c>
      <c r="E219" s="223">
        <f t="shared" si="86"/>
        <v>0</v>
      </c>
      <c r="F219" s="223">
        <f t="shared" si="86"/>
        <v>0</v>
      </c>
      <c r="G219" s="223">
        <f t="shared" si="86"/>
        <v>0</v>
      </c>
      <c r="H219" s="223">
        <f t="shared" si="86"/>
        <v>0</v>
      </c>
      <c r="I219" s="223">
        <f t="shared" si="86"/>
        <v>0</v>
      </c>
      <c r="J219" s="241">
        <f t="shared" si="86"/>
        <v>0</v>
      </c>
      <c r="K219" s="241">
        <f t="shared" si="86"/>
        <v>0</v>
      </c>
      <c r="L219" s="241">
        <f t="shared" si="86"/>
        <v>0</v>
      </c>
      <c r="M219" s="223">
        <f t="shared" si="86"/>
        <v>0</v>
      </c>
      <c r="N219" s="223">
        <f t="shared" si="86"/>
        <v>0</v>
      </c>
      <c r="O219" s="223">
        <f t="shared" si="86"/>
        <v>3842036.8115814677</v>
      </c>
      <c r="P219" s="223">
        <f t="shared" si="86"/>
        <v>415717.88570090506</v>
      </c>
      <c r="Q219" s="223">
        <f t="shared" si="83"/>
        <v>223848.09230048736</v>
      </c>
      <c r="R219" s="262"/>
      <c r="S219" s="262"/>
      <c r="T219" s="258"/>
      <c r="U219" s="239">
        <f t="shared" si="67"/>
        <v>4481602.7895828607</v>
      </c>
      <c r="V219" s="240"/>
      <c r="W219" s="239">
        <f t="shared" si="84"/>
        <v>415717.88570090506</v>
      </c>
      <c r="X219" s="239">
        <f t="shared" si="76"/>
        <v>4481602.7895828597</v>
      </c>
      <c r="Y219" s="238">
        <f t="shared" si="77"/>
        <v>4500.2567972745674</v>
      </c>
      <c r="Z219" s="237"/>
      <c r="AA219" s="173"/>
      <c r="AB219" s="173"/>
    </row>
    <row r="220" spans="1:28" x14ac:dyDescent="0.25">
      <c r="A220" s="244">
        <f t="shared" si="85"/>
        <v>2022</v>
      </c>
      <c r="B220" s="243" t="s">
        <v>310</v>
      </c>
      <c r="C220" s="223">
        <f t="shared" si="86"/>
        <v>0</v>
      </c>
      <c r="D220" s="242">
        <f t="shared" si="86"/>
        <v>0</v>
      </c>
      <c r="E220" s="223">
        <f t="shared" si="86"/>
        <v>0</v>
      </c>
      <c r="F220" s="223">
        <f t="shared" si="86"/>
        <v>0</v>
      </c>
      <c r="G220" s="223">
        <f t="shared" si="86"/>
        <v>0</v>
      </c>
      <c r="H220" s="223">
        <f t="shared" si="86"/>
        <v>0</v>
      </c>
      <c r="I220" s="223">
        <f t="shared" si="86"/>
        <v>0</v>
      </c>
      <c r="J220" s="241">
        <f t="shared" si="86"/>
        <v>0</v>
      </c>
      <c r="K220" s="241">
        <f t="shared" si="86"/>
        <v>0</v>
      </c>
      <c r="L220" s="241">
        <f t="shared" si="86"/>
        <v>0</v>
      </c>
      <c r="M220" s="223">
        <f t="shared" si="86"/>
        <v>0</v>
      </c>
      <c r="N220" s="223">
        <f t="shared" si="86"/>
        <v>0</v>
      </c>
      <c r="O220" s="223">
        <f t="shared" si="86"/>
        <v>3842036.8115814677</v>
      </c>
      <c r="P220" s="223">
        <f t="shared" si="86"/>
        <v>415717.88570090506</v>
      </c>
      <c r="Q220" s="223">
        <f t="shared" si="83"/>
        <v>255826.39120055697</v>
      </c>
      <c r="R220" s="262"/>
      <c r="S220" s="262"/>
      <c r="T220" s="258"/>
      <c r="U220" s="239">
        <f t="shared" si="67"/>
        <v>4513581.0884829303</v>
      </c>
      <c r="V220" s="240"/>
      <c r="W220" s="239">
        <f t="shared" si="84"/>
        <v>415717.88570090506</v>
      </c>
      <c r="X220" s="239">
        <f t="shared" si="76"/>
        <v>4513581.0884829294</v>
      </c>
      <c r="Y220" s="238">
        <f t="shared" si="77"/>
        <v>4534.8999544163098</v>
      </c>
      <c r="Z220" s="237"/>
      <c r="AA220" s="173"/>
      <c r="AB220" s="173"/>
    </row>
    <row r="221" spans="1:28" x14ac:dyDescent="0.25">
      <c r="A221" s="244">
        <f t="shared" si="85"/>
        <v>2022</v>
      </c>
      <c r="B221" s="243" t="s">
        <v>309</v>
      </c>
      <c r="C221" s="223">
        <f t="shared" si="86"/>
        <v>0</v>
      </c>
      <c r="D221" s="242">
        <f t="shared" si="86"/>
        <v>0</v>
      </c>
      <c r="E221" s="223">
        <f t="shared" si="86"/>
        <v>0</v>
      </c>
      <c r="F221" s="223">
        <f t="shared" si="86"/>
        <v>0</v>
      </c>
      <c r="G221" s="223">
        <f t="shared" si="86"/>
        <v>0</v>
      </c>
      <c r="H221" s="223">
        <f t="shared" si="86"/>
        <v>0</v>
      </c>
      <c r="I221" s="223">
        <f t="shared" si="86"/>
        <v>0</v>
      </c>
      <c r="J221" s="241">
        <f t="shared" si="86"/>
        <v>0</v>
      </c>
      <c r="K221" s="241">
        <f t="shared" si="86"/>
        <v>0</v>
      </c>
      <c r="L221" s="241">
        <f t="shared" si="86"/>
        <v>0</v>
      </c>
      <c r="M221" s="223">
        <f t="shared" si="86"/>
        <v>0</v>
      </c>
      <c r="N221" s="223">
        <f t="shared" si="86"/>
        <v>0</v>
      </c>
      <c r="O221" s="223">
        <f t="shared" si="86"/>
        <v>3842036.8115814677</v>
      </c>
      <c r="P221" s="223">
        <f t="shared" si="86"/>
        <v>415717.88570090506</v>
      </c>
      <c r="Q221" s="223">
        <f t="shared" si="83"/>
        <v>287804.69010062661</v>
      </c>
      <c r="R221" s="262"/>
      <c r="S221" s="262"/>
      <c r="T221" s="258"/>
      <c r="U221" s="239">
        <f t="shared" si="67"/>
        <v>4545559.387383</v>
      </c>
      <c r="V221" s="240"/>
      <c r="W221" s="239">
        <f t="shared" si="84"/>
        <v>415717.88570090506</v>
      </c>
      <c r="X221" s="239">
        <f t="shared" si="76"/>
        <v>4545559.3873829991</v>
      </c>
      <c r="Y221" s="238">
        <f t="shared" si="77"/>
        <v>4569.5431115580514</v>
      </c>
      <c r="Z221" s="237"/>
      <c r="AA221" s="173"/>
      <c r="AB221" s="173"/>
    </row>
    <row r="222" spans="1:28" x14ac:dyDescent="0.25">
      <c r="A222" s="244">
        <f t="shared" si="85"/>
        <v>2022</v>
      </c>
      <c r="B222" s="243" t="s">
        <v>308</v>
      </c>
      <c r="C222" s="223">
        <f t="shared" si="86"/>
        <v>0</v>
      </c>
      <c r="D222" s="242">
        <f t="shared" si="86"/>
        <v>0</v>
      </c>
      <c r="E222" s="223">
        <f t="shared" si="86"/>
        <v>0</v>
      </c>
      <c r="F222" s="223">
        <f t="shared" si="86"/>
        <v>0</v>
      </c>
      <c r="G222" s="223">
        <f t="shared" si="86"/>
        <v>0</v>
      </c>
      <c r="H222" s="223">
        <f t="shared" si="86"/>
        <v>0</v>
      </c>
      <c r="I222" s="223">
        <f t="shared" si="86"/>
        <v>0</v>
      </c>
      <c r="J222" s="241">
        <f t="shared" si="86"/>
        <v>0</v>
      </c>
      <c r="K222" s="241">
        <f t="shared" si="86"/>
        <v>0</v>
      </c>
      <c r="L222" s="241">
        <f t="shared" si="86"/>
        <v>0</v>
      </c>
      <c r="M222" s="223">
        <f t="shared" si="86"/>
        <v>0</v>
      </c>
      <c r="N222" s="223">
        <f t="shared" si="86"/>
        <v>0</v>
      </c>
      <c r="O222" s="223">
        <f t="shared" si="86"/>
        <v>3842036.8115814677</v>
      </c>
      <c r="P222" s="223">
        <f t="shared" si="86"/>
        <v>415717.88570090506</v>
      </c>
      <c r="Q222" s="223">
        <f t="shared" si="83"/>
        <v>319782.98900069622</v>
      </c>
      <c r="R222" s="262"/>
      <c r="S222" s="262"/>
      <c r="T222" s="258"/>
      <c r="U222" s="239">
        <f t="shared" si="67"/>
        <v>4577537.6862830687</v>
      </c>
      <c r="V222" s="240"/>
      <c r="W222" s="239">
        <f t="shared" si="84"/>
        <v>415717.88570090506</v>
      </c>
      <c r="X222" s="239">
        <f t="shared" si="76"/>
        <v>4577537.6862830687</v>
      </c>
      <c r="Y222" s="238">
        <f t="shared" si="77"/>
        <v>4604.1862686997929</v>
      </c>
      <c r="Z222" s="237"/>
      <c r="AA222" s="173"/>
      <c r="AB222" s="173"/>
    </row>
    <row r="223" spans="1:28" x14ac:dyDescent="0.25">
      <c r="A223" s="244">
        <f t="shared" si="85"/>
        <v>2022</v>
      </c>
      <c r="B223" s="243" t="s">
        <v>307</v>
      </c>
      <c r="C223" s="223">
        <f t="shared" si="86"/>
        <v>0</v>
      </c>
      <c r="D223" s="242">
        <f t="shared" si="86"/>
        <v>0</v>
      </c>
      <c r="E223" s="223">
        <f t="shared" si="86"/>
        <v>0</v>
      </c>
      <c r="F223" s="223">
        <f t="shared" si="86"/>
        <v>0</v>
      </c>
      <c r="G223" s="223">
        <f t="shared" si="86"/>
        <v>0</v>
      </c>
      <c r="H223" s="223">
        <f t="shared" si="86"/>
        <v>0</v>
      </c>
      <c r="I223" s="223">
        <f t="shared" si="86"/>
        <v>0</v>
      </c>
      <c r="J223" s="241">
        <f t="shared" si="86"/>
        <v>0</v>
      </c>
      <c r="K223" s="241">
        <f t="shared" si="86"/>
        <v>0</v>
      </c>
      <c r="L223" s="241">
        <f t="shared" si="86"/>
        <v>0</v>
      </c>
      <c r="M223" s="223">
        <f t="shared" si="86"/>
        <v>0</v>
      </c>
      <c r="N223" s="223">
        <f t="shared" si="86"/>
        <v>0</v>
      </c>
      <c r="O223" s="223">
        <f t="shared" si="86"/>
        <v>3842036.8115814677</v>
      </c>
      <c r="P223" s="223">
        <f t="shared" si="86"/>
        <v>415717.88570090506</v>
      </c>
      <c r="Q223" s="223">
        <f t="shared" si="83"/>
        <v>351761.28790076583</v>
      </c>
      <c r="R223" s="262"/>
      <c r="S223" s="262"/>
      <c r="T223" s="258"/>
      <c r="U223" s="239">
        <f t="shared" si="67"/>
        <v>4609515.9851831384</v>
      </c>
      <c r="V223" s="240"/>
      <c r="W223" s="239">
        <f t="shared" si="84"/>
        <v>415717.88570090506</v>
      </c>
      <c r="X223" s="239">
        <f t="shared" si="76"/>
        <v>4609515.9851831384</v>
      </c>
      <c r="Y223" s="238">
        <f t="shared" si="77"/>
        <v>4638.8294258415353</v>
      </c>
      <c r="Z223" s="237"/>
      <c r="AA223" s="173"/>
      <c r="AB223" s="173"/>
    </row>
    <row r="224" spans="1:28" x14ac:dyDescent="0.25">
      <c r="A224" s="235">
        <f t="shared" si="85"/>
        <v>2022</v>
      </c>
      <c r="B224" s="234" t="s">
        <v>306</v>
      </c>
      <c r="C224" s="178">
        <f t="shared" si="86"/>
        <v>0</v>
      </c>
      <c r="D224" s="177">
        <f t="shared" si="86"/>
        <v>0</v>
      </c>
      <c r="E224" s="178">
        <f t="shared" si="86"/>
        <v>0</v>
      </c>
      <c r="F224" s="178">
        <f t="shared" si="86"/>
        <v>0</v>
      </c>
      <c r="G224" s="178">
        <f t="shared" si="86"/>
        <v>0</v>
      </c>
      <c r="H224" s="178">
        <f t="shared" si="86"/>
        <v>0</v>
      </c>
      <c r="I224" s="178">
        <f t="shared" si="86"/>
        <v>0</v>
      </c>
      <c r="J224" s="233">
        <f t="shared" si="86"/>
        <v>0</v>
      </c>
      <c r="K224" s="233">
        <f t="shared" si="86"/>
        <v>0</v>
      </c>
      <c r="L224" s="233">
        <f t="shared" si="86"/>
        <v>0</v>
      </c>
      <c r="M224" s="178">
        <f t="shared" si="86"/>
        <v>0</v>
      </c>
      <c r="N224" s="178">
        <f t="shared" si="86"/>
        <v>0</v>
      </c>
      <c r="O224" s="178">
        <f t="shared" si="86"/>
        <v>3842036.8115814677</v>
      </c>
      <c r="P224" s="178">
        <f t="shared" si="86"/>
        <v>415717.88570090506</v>
      </c>
      <c r="Q224" s="178">
        <f t="shared" si="83"/>
        <v>383739.58680083544</v>
      </c>
      <c r="R224" s="261"/>
      <c r="S224" s="261"/>
      <c r="T224" s="257"/>
      <c r="U224" s="231">
        <f t="shared" si="67"/>
        <v>4641494.2840832081</v>
      </c>
      <c r="V224" s="221">
        <f>SUM(U213:U224)</f>
        <v>53587363.681593902</v>
      </c>
      <c r="W224" s="231">
        <f t="shared" si="84"/>
        <v>415717.88570090506</v>
      </c>
      <c r="X224" s="231">
        <f t="shared" si="76"/>
        <v>4641494.2840832081</v>
      </c>
      <c r="Y224" s="232">
        <f t="shared" si="77"/>
        <v>4673.4725829832769</v>
      </c>
      <c r="Z224" s="231">
        <f>SUM(Y213:Y224)</f>
        <v>53795.222624444352</v>
      </c>
      <c r="AA224" s="173"/>
      <c r="AB224" s="173"/>
    </row>
    <row r="225" spans="1:28" x14ac:dyDescent="0.25">
      <c r="A225" s="256">
        <f>A224+1</f>
        <v>2023</v>
      </c>
      <c r="B225" s="255" t="s">
        <v>317</v>
      </c>
      <c r="C225" s="252">
        <f t="shared" si="86"/>
        <v>0</v>
      </c>
      <c r="D225" s="254">
        <f t="shared" si="86"/>
        <v>0</v>
      </c>
      <c r="E225" s="252">
        <f t="shared" si="86"/>
        <v>0</v>
      </c>
      <c r="F225" s="252">
        <f t="shared" si="86"/>
        <v>0</v>
      </c>
      <c r="G225" s="252">
        <f t="shared" si="86"/>
        <v>0</v>
      </c>
      <c r="H225" s="252">
        <f t="shared" si="86"/>
        <v>0</v>
      </c>
      <c r="I225" s="252">
        <f t="shared" si="86"/>
        <v>0</v>
      </c>
      <c r="J225" s="253">
        <f t="shared" si="86"/>
        <v>0</v>
      </c>
      <c r="K225" s="253">
        <f t="shared" si="86"/>
        <v>0</v>
      </c>
      <c r="L225" s="253">
        <f t="shared" si="86"/>
        <v>0</v>
      </c>
      <c r="M225" s="252">
        <f t="shared" si="86"/>
        <v>0</v>
      </c>
      <c r="N225" s="252">
        <f t="shared" si="86"/>
        <v>0</v>
      </c>
      <c r="O225" s="252">
        <f t="shared" si="86"/>
        <v>3842036.8115814677</v>
      </c>
      <c r="P225" s="252">
        <f t="shared" si="86"/>
        <v>415717.88570090506</v>
      </c>
      <c r="Q225" s="252">
        <f t="shared" si="83"/>
        <v>415717.88570090506</v>
      </c>
      <c r="R225" s="252">
        <f t="shared" ref="R225:R237" si="87">+R15</f>
        <v>31978.298900069622</v>
      </c>
      <c r="S225" s="263"/>
      <c r="T225" s="260"/>
      <c r="U225" s="249">
        <f t="shared" si="67"/>
        <v>4705450.8818833474</v>
      </c>
      <c r="V225" s="250"/>
      <c r="W225" s="249">
        <f>Q27-Q15+R15</f>
        <v>415717.88570090506</v>
      </c>
      <c r="X225" s="249">
        <f t="shared" si="76"/>
        <v>4705450.8818833474</v>
      </c>
      <c r="Y225" s="248">
        <f t="shared" si="77"/>
        <v>4708.1157401250193</v>
      </c>
      <c r="Z225" s="247"/>
      <c r="AA225" s="173"/>
      <c r="AB225" s="173"/>
    </row>
    <row r="226" spans="1:28" x14ac:dyDescent="0.25">
      <c r="A226" s="244">
        <f>A225</f>
        <v>2023</v>
      </c>
      <c r="B226" s="243" t="s">
        <v>316</v>
      </c>
      <c r="C226" s="223">
        <f t="shared" si="86"/>
        <v>0</v>
      </c>
      <c r="D226" s="242">
        <f t="shared" si="86"/>
        <v>0</v>
      </c>
      <c r="E226" s="223">
        <f t="shared" si="86"/>
        <v>0</v>
      </c>
      <c r="F226" s="223">
        <f t="shared" si="86"/>
        <v>0</v>
      </c>
      <c r="G226" s="223">
        <f t="shared" si="86"/>
        <v>0</v>
      </c>
      <c r="H226" s="223">
        <f t="shared" si="86"/>
        <v>0</v>
      </c>
      <c r="I226" s="223">
        <f t="shared" si="86"/>
        <v>0</v>
      </c>
      <c r="J226" s="241">
        <f t="shared" si="86"/>
        <v>0</v>
      </c>
      <c r="K226" s="241">
        <f t="shared" si="86"/>
        <v>0</v>
      </c>
      <c r="L226" s="241">
        <f t="shared" si="86"/>
        <v>0</v>
      </c>
      <c r="M226" s="223">
        <f t="shared" si="86"/>
        <v>0</v>
      </c>
      <c r="N226" s="223">
        <f t="shared" si="86"/>
        <v>0</v>
      </c>
      <c r="O226" s="223">
        <f t="shared" si="86"/>
        <v>3842036.8115814677</v>
      </c>
      <c r="P226" s="223">
        <f t="shared" si="86"/>
        <v>415717.88570090506</v>
      </c>
      <c r="Q226" s="259">
        <f>+Q$27</f>
        <v>415717.88570090506</v>
      </c>
      <c r="R226" s="223">
        <f t="shared" si="87"/>
        <v>63956.597800139243</v>
      </c>
      <c r="S226" s="262"/>
      <c r="T226" s="258"/>
      <c r="U226" s="239">
        <f t="shared" si="67"/>
        <v>4737429.1807834171</v>
      </c>
      <c r="V226" s="240"/>
      <c r="W226" s="239">
        <f t="shared" ref="W226:W236" si="88">Q28-Q16+R16</f>
        <v>415717.88570090506</v>
      </c>
      <c r="X226" s="239">
        <f t="shared" si="76"/>
        <v>4737429.1807834161</v>
      </c>
      <c r="Y226" s="238">
        <f t="shared" si="77"/>
        <v>4742.7588972667618</v>
      </c>
      <c r="Z226" s="237"/>
      <c r="AA226" s="173"/>
      <c r="AB226" s="173"/>
    </row>
    <row r="227" spans="1:28" x14ac:dyDescent="0.25">
      <c r="A227" s="244">
        <f t="shared" ref="A227:A236" si="89">A226</f>
        <v>2023</v>
      </c>
      <c r="B227" s="243" t="s">
        <v>315</v>
      </c>
      <c r="C227" s="223">
        <f t="shared" si="86"/>
        <v>0</v>
      </c>
      <c r="D227" s="242">
        <f t="shared" si="86"/>
        <v>0</v>
      </c>
      <c r="E227" s="223">
        <f t="shared" si="86"/>
        <v>0</v>
      </c>
      <c r="F227" s="223">
        <f t="shared" si="86"/>
        <v>0</v>
      </c>
      <c r="G227" s="223">
        <f t="shared" si="86"/>
        <v>0</v>
      </c>
      <c r="H227" s="223">
        <f t="shared" si="86"/>
        <v>0</v>
      </c>
      <c r="I227" s="223">
        <f t="shared" si="86"/>
        <v>0</v>
      </c>
      <c r="J227" s="241">
        <f t="shared" si="86"/>
        <v>0</v>
      </c>
      <c r="K227" s="241">
        <f t="shared" si="86"/>
        <v>0</v>
      </c>
      <c r="L227" s="241">
        <f t="shared" si="86"/>
        <v>0</v>
      </c>
      <c r="M227" s="223">
        <f t="shared" si="86"/>
        <v>0</v>
      </c>
      <c r="N227" s="223">
        <f t="shared" si="86"/>
        <v>0</v>
      </c>
      <c r="O227" s="223">
        <f t="shared" si="86"/>
        <v>3842036.8115814677</v>
      </c>
      <c r="P227" s="223">
        <f t="shared" si="86"/>
        <v>415717.88570090506</v>
      </c>
      <c r="Q227" s="223">
        <f>Q226</f>
        <v>415717.88570090506</v>
      </c>
      <c r="R227" s="223">
        <f t="shared" si="87"/>
        <v>95934.896700208861</v>
      </c>
      <c r="S227" s="262"/>
      <c r="T227" s="258"/>
      <c r="U227" s="239">
        <f t="shared" si="67"/>
        <v>4769407.4796834867</v>
      </c>
      <c r="V227" s="240"/>
      <c r="W227" s="239">
        <f t="shared" si="88"/>
        <v>415717.88570090511</v>
      </c>
      <c r="X227" s="239">
        <f t="shared" si="76"/>
        <v>4769407.4796834867</v>
      </c>
      <c r="Y227" s="238">
        <f t="shared" si="77"/>
        <v>4777.4020544085033</v>
      </c>
      <c r="Z227" s="237"/>
      <c r="AA227" s="173"/>
      <c r="AB227" s="173"/>
    </row>
    <row r="228" spans="1:28" x14ac:dyDescent="0.25">
      <c r="A228" s="244">
        <f t="shared" si="89"/>
        <v>2023</v>
      </c>
      <c r="B228" s="243" t="s">
        <v>314</v>
      </c>
      <c r="C228" s="223">
        <f t="shared" si="86"/>
        <v>0</v>
      </c>
      <c r="D228" s="242">
        <f t="shared" si="86"/>
        <v>0</v>
      </c>
      <c r="E228" s="223">
        <f t="shared" si="86"/>
        <v>0</v>
      </c>
      <c r="F228" s="223">
        <f t="shared" si="86"/>
        <v>0</v>
      </c>
      <c r="G228" s="223">
        <f t="shared" si="86"/>
        <v>0</v>
      </c>
      <c r="H228" s="223">
        <f t="shared" si="86"/>
        <v>0</v>
      </c>
      <c r="I228" s="223">
        <f t="shared" si="86"/>
        <v>0</v>
      </c>
      <c r="J228" s="241">
        <f t="shared" si="86"/>
        <v>0</v>
      </c>
      <c r="K228" s="241">
        <f t="shared" si="86"/>
        <v>0</v>
      </c>
      <c r="L228" s="241">
        <f t="shared" si="86"/>
        <v>0</v>
      </c>
      <c r="M228" s="223">
        <f t="shared" si="86"/>
        <v>0</v>
      </c>
      <c r="N228" s="223">
        <f t="shared" si="86"/>
        <v>0</v>
      </c>
      <c r="O228" s="223">
        <f t="shared" si="86"/>
        <v>3842036.8115814677</v>
      </c>
      <c r="P228" s="223">
        <f t="shared" si="86"/>
        <v>415717.88570090506</v>
      </c>
      <c r="Q228" s="223">
        <f t="shared" si="86"/>
        <v>415717.88570090506</v>
      </c>
      <c r="R228" s="223">
        <f t="shared" si="87"/>
        <v>127913.19560027849</v>
      </c>
      <c r="S228" s="262"/>
      <c r="T228" s="258"/>
      <c r="U228" s="239">
        <f t="shared" si="67"/>
        <v>4801385.7785835564</v>
      </c>
      <c r="V228" s="240"/>
      <c r="W228" s="239">
        <f t="shared" si="88"/>
        <v>415717.88570090506</v>
      </c>
      <c r="X228" s="239">
        <f t="shared" si="76"/>
        <v>4801385.7785835564</v>
      </c>
      <c r="Y228" s="238">
        <f t="shared" si="77"/>
        <v>4812.0452115502458</v>
      </c>
      <c r="Z228" s="237"/>
      <c r="AA228" s="173"/>
      <c r="AB228" s="173"/>
    </row>
    <row r="229" spans="1:28" x14ac:dyDescent="0.25">
      <c r="A229" s="244">
        <f t="shared" si="89"/>
        <v>2023</v>
      </c>
      <c r="B229" s="243" t="s">
        <v>313</v>
      </c>
      <c r="C229" s="223">
        <f t="shared" si="86"/>
        <v>0</v>
      </c>
      <c r="D229" s="242">
        <f t="shared" si="86"/>
        <v>0</v>
      </c>
      <c r="E229" s="223">
        <f t="shared" si="86"/>
        <v>0</v>
      </c>
      <c r="F229" s="223">
        <f t="shared" si="86"/>
        <v>0</v>
      </c>
      <c r="G229" s="223">
        <f t="shared" si="86"/>
        <v>0</v>
      </c>
      <c r="H229" s="223">
        <f t="shared" si="86"/>
        <v>0</v>
      </c>
      <c r="I229" s="223">
        <f t="shared" si="86"/>
        <v>0</v>
      </c>
      <c r="J229" s="241">
        <f t="shared" si="86"/>
        <v>0</v>
      </c>
      <c r="K229" s="241">
        <f t="shared" si="86"/>
        <v>0</v>
      </c>
      <c r="L229" s="241">
        <f t="shared" si="86"/>
        <v>0</v>
      </c>
      <c r="M229" s="223">
        <f t="shared" si="86"/>
        <v>0</v>
      </c>
      <c r="N229" s="223">
        <f t="shared" si="86"/>
        <v>0</v>
      </c>
      <c r="O229" s="223">
        <f t="shared" si="86"/>
        <v>3842036.8115814677</v>
      </c>
      <c r="P229" s="223">
        <f t="shared" si="86"/>
        <v>415717.88570090506</v>
      </c>
      <c r="Q229" s="223">
        <f t="shared" si="86"/>
        <v>415717.88570090506</v>
      </c>
      <c r="R229" s="223">
        <f t="shared" si="87"/>
        <v>159891.49450034811</v>
      </c>
      <c r="S229" s="262"/>
      <c r="T229" s="258"/>
      <c r="U229" s="239">
        <f t="shared" si="67"/>
        <v>4833364.0774836261</v>
      </c>
      <c r="V229" s="240"/>
      <c r="W229" s="239">
        <f t="shared" si="88"/>
        <v>415717.88570090506</v>
      </c>
      <c r="X229" s="239">
        <f t="shared" si="76"/>
        <v>4833364.0774836261</v>
      </c>
      <c r="Y229" s="238">
        <f t="shared" si="77"/>
        <v>4846.6883686919873</v>
      </c>
      <c r="Z229" s="237"/>
      <c r="AA229" s="173"/>
      <c r="AB229" s="173"/>
    </row>
    <row r="230" spans="1:28" x14ac:dyDescent="0.25">
      <c r="A230" s="244">
        <f t="shared" si="89"/>
        <v>2023</v>
      </c>
      <c r="B230" s="243" t="s">
        <v>312</v>
      </c>
      <c r="C230" s="223">
        <f t="shared" si="86"/>
        <v>0</v>
      </c>
      <c r="D230" s="242">
        <f t="shared" si="86"/>
        <v>0</v>
      </c>
      <c r="E230" s="223">
        <f t="shared" si="86"/>
        <v>0</v>
      </c>
      <c r="F230" s="223">
        <f t="shared" si="86"/>
        <v>0</v>
      </c>
      <c r="G230" s="223">
        <f t="shared" si="86"/>
        <v>0</v>
      </c>
      <c r="H230" s="223">
        <f t="shared" si="86"/>
        <v>0</v>
      </c>
      <c r="I230" s="223">
        <f t="shared" si="86"/>
        <v>0</v>
      </c>
      <c r="J230" s="241">
        <f t="shared" si="86"/>
        <v>0</v>
      </c>
      <c r="K230" s="241">
        <f t="shared" si="86"/>
        <v>0</v>
      </c>
      <c r="L230" s="241">
        <f t="shared" si="86"/>
        <v>0</v>
      </c>
      <c r="M230" s="223">
        <f t="shared" si="86"/>
        <v>0</v>
      </c>
      <c r="N230" s="223">
        <f t="shared" si="86"/>
        <v>0</v>
      </c>
      <c r="O230" s="223">
        <f t="shared" si="86"/>
        <v>3842036.8115814677</v>
      </c>
      <c r="P230" s="223">
        <f t="shared" si="86"/>
        <v>415717.88570090506</v>
      </c>
      <c r="Q230" s="223">
        <f t="shared" si="86"/>
        <v>415717.88570090506</v>
      </c>
      <c r="R230" s="223">
        <f t="shared" si="87"/>
        <v>191869.79340041772</v>
      </c>
      <c r="S230" s="262"/>
      <c r="T230" s="258"/>
      <c r="U230" s="239">
        <f t="shared" si="67"/>
        <v>4865342.3763836958</v>
      </c>
      <c r="V230" s="240"/>
      <c r="W230" s="239">
        <f t="shared" si="88"/>
        <v>415717.88570090506</v>
      </c>
      <c r="X230" s="239">
        <f t="shared" si="76"/>
        <v>4865342.3763836948</v>
      </c>
      <c r="Y230" s="238">
        <f t="shared" si="77"/>
        <v>4881.3315258337298</v>
      </c>
      <c r="Z230" s="237"/>
      <c r="AA230" s="173"/>
      <c r="AB230" s="173"/>
    </row>
    <row r="231" spans="1:28" x14ac:dyDescent="0.25">
      <c r="A231" s="244">
        <f t="shared" si="89"/>
        <v>2023</v>
      </c>
      <c r="B231" s="243" t="s">
        <v>311</v>
      </c>
      <c r="C231" s="223">
        <f t="shared" si="86"/>
        <v>0</v>
      </c>
      <c r="D231" s="242">
        <f t="shared" si="86"/>
        <v>0</v>
      </c>
      <c r="E231" s="223">
        <f t="shared" si="86"/>
        <v>0</v>
      </c>
      <c r="F231" s="223">
        <f t="shared" si="86"/>
        <v>0</v>
      </c>
      <c r="G231" s="223">
        <f t="shared" si="86"/>
        <v>0</v>
      </c>
      <c r="H231" s="223">
        <f t="shared" si="86"/>
        <v>0</v>
      </c>
      <c r="I231" s="223">
        <f t="shared" si="86"/>
        <v>0</v>
      </c>
      <c r="J231" s="241">
        <f t="shared" si="86"/>
        <v>0</v>
      </c>
      <c r="K231" s="241">
        <f t="shared" si="86"/>
        <v>0</v>
      </c>
      <c r="L231" s="241">
        <f t="shared" si="86"/>
        <v>0</v>
      </c>
      <c r="M231" s="223">
        <f t="shared" si="86"/>
        <v>0</v>
      </c>
      <c r="N231" s="223">
        <f t="shared" si="86"/>
        <v>0</v>
      </c>
      <c r="O231" s="223">
        <f t="shared" si="86"/>
        <v>3842036.8115814677</v>
      </c>
      <c r="P231" s="223">
        <f t="shared" si="86"/>
        <v>415717.88570090506</v>
      </c>
      <c r="Q231" s="223">
        <f t="shared" si="86"/>
        <v>415717.88570090506</v>
      </c>
      <c r="R231" s="223">
        <f t="shared" si="87"/>
        <v>223848.09230048736</v>
      </c>
      <c r="S231" s="262"/>
      <c r="T231" s="258"/>
      <c r="U231" s="239">
        <f t="shared" si="67"/>
        <v>4897320.6752837654</v>
      </c>
      <c r="V231" s="240"/>
      <c r="W231" s="239">
        <f t="shared" si="88"/>
        <v>415717.88570090506</v>
      </c>
      <c r="X231" s="239">
        <f t="shared" si="76"/>
        <v>4897320.6752837645</v>
      </c>
      <c r="Y231" s="238">
        <f t="shared" si="77"/>
        <v>4915.9746829754722</v>
      </c>
      <c r="Z231" s="237"/>
      <c r="AA231" s="173"/>
      <c r="AB231" s="173"/>
    </row>
    <row r="232" spans="1:28" x14ac:dyDescent="0.25">
      <c r="A232" s="244">
        <f t="shared" si="89"/>
        <v>2023</v>
      </c>
      <c r="B232" s="243" t="s">
        <v>310</v>
      </c>
      <c r="C232" s="223">
        <f t="shared" si="86"/>
        <v>0</v>
      </c>
      <c r="D232" s="242">
        <f t="shared" si="86"/>
        <v>0</v>
      </c>
      <c r="E232" s="223">
        <f t="shared" si="86"/>
        <v>0</v>
      </c>
      <c r="F232" s="223">
        <f t="shared" si="86"/>
        <v>0</v>
      </c>
      <c r="G232" s="223">
        <f t="shared" si="86"/>
        <v>0</v>
      </c>
      <c r="H232" s="223">
        <f t="shared" si="86"/>
        <v>0</v>
      </c>
      <c r="I232" s="223">
        <f t="shared" si="86"/>
        <v>0</v>
      </c>
      <c r="J232" s="241">
        <f t="shared" si="86"/>
        <v>0</v>
      </c>
      <c r="K232" s="241">
        <f t="shared" si="86"/>
        <v>0</v>
      </c>
      <c r="L232" s="241">
        <f t="shared" si="86"/>
        <v>0</v>
      </c>
      <c r="M232" s="223">
        <f t="shared" si="86"/>
        <v>0</v>
      </c>
      <c r="N232" s="223">
        <f t="shared" si="86"/>
        <v>0</v>
      </c>
      <c r="O232" s="223">
        <f t="shared" si="86"/>
        <v>3842036.8115814677</v>
      </c>
      <c r="P232" s="223">
        <f t="shared" si="86"/>
        <v>415717.88570090506</v>
      </c>
      <c r="Q232" s="223">
        <f t="shared" si="86"/>
        <v>415717.88570090506</v>
      </c>
      <c r="R232" s="223">
        <f t="shared" si="87"/>
        <v>255826.39120055697</v>
      </c>
      <c r="S232" s="262"/>
      <c r="T232" s="258"/>
      <c r="U232" s="239">
        <f t="shared" si="67"/>
        <v>4929298.9741838351</v>
      </c>
      <c r="V232" s="240"/>
      <c r="W232" s="239">
        <f t="shared" si="88"/>
        <v>415717.88570090506</v>
      </c>
      <c r="X232" s="239">
        <f t="shared" si="76"/>
        <v>4929298.9741838342</v>
      </c>
      <c r="Y232" s="238">
        <f t="shared" si="77"/>
        <v>4950.6178401172137</v>
      </c>
      <c r="Z232" s="237"/>
      <c r="AA232" s="173"/>
      <c r="AB232" s="173"/>
    </row>
    <row r="233" spans="1:28" x14ac:dyDescent="0.25">
      <c r="A233" s="244">
        <f t="shared" si="89"/>
        <v>2023</v>
      </c>
      <c r="B233" s="243" t="s">
        <v>309</v>
      </c>
      <c r="C233" s="223">
        <f t="shared" si="86"/>
        <v>0</v>
      </c>
      <c r="D233" s="242">
        <f t="shared" si="86"/>
        <v>0</v>
      </c>
      <c r="E233" s="223">
        <f t="shared" si="86"/>
        <v>0</v>
      </c>
      <c r="F233" s="223">
        <f t="shared" si="86"/>
        <v>0</v>
      </c>
      <c r="G233" s="223">
        <f t="shared" si="86"/>
        <v>0</v>
      </c>
      <c r="H233" s="223">
        <f t="shared" si="86"/>
        <v>0</v>
      </c>
      <c r="I233" s="223">
        <f t="shared" si="86"/>
        <v>0</v>
      </c>
      <c r="J233" s="241">
        <f t="shared" si="86"/>
        <v>0</v>
      </c>
      <c r="K233" s="241">
        <f t="shared" si="86"/>
        <v>0</v>
      </c>
      <c r="L233" s="241">
        <f t="shared" si="86"/>
        <v>0</v>
      </c>
      <c r="M233" s="223">
        <f t="shared" si="86"/>
        <v>0</v>
      </c>
      <c r="N233" s="223">
        <f t="shared" si="86"/>
        <v>0</v>
      </c>
      <c r="O233" s="223">
        <f t="shared" si="86"/>
        <v>3842036.8115814677</v>
      </c>
      <c r="P233" s="223">
        <f t="shared" si="86"/>
        <v>415717.88570090506</v>
      </c>
      <c r="Q233" s="223">
        <f t="shared" si="86"/>
        <v>415717.88570090506</v>
      </c>
      <c r="R233" s="223">
        <f t="shared" si="87"/>
        <v>287804.69010062661</v>
      </c>
      <c r="S233" s="262"/>
      <c r="T233" s="258"/>
      <c r="U233" s="239">
        <f t="shared" si="67"/>
        <v>4961277.2730839048</v>
      </c>
      <c r="V233" s="240"/>
      <c r="W233" s="239">
        <f t="shared" si="88"/>
        <v>415717.88570090506</v>
      </c>
      <c r="X233" s="239">
        <f t="shared" si="76"/>
        <v>4961277.2730839038</v>
      </c>
      <c r="Y233" s="238">
        <f t="shared" si="77"/>
        <v>4985.2609972589553</v>
      </c>
      <c r="Z233" s="237"/>
      <c r="AA233" s="173"/>
      <c r="AB233" s="173"/>
    </row>
    <row r="234" spans="1:28" x14ac:dyDescent="0.25">
      <c r="A234" s="244">
        <f t="shared" si="89"/>
        <v>2023</v>
      </c>
      <c r="B234" s="243" t="s">
        <v>308</v>
      </c>
      <c r="C234" s="223">
        <f t="shared" si="86"/>
        <v>0</v>
      </c>
      <c r="D234" s="242">
        <f t="shared" si="86"/>
        <v>0</v>
      </c>
      <c r="E234" s="223">
        <f t="shared" si="86"/>
        <v>0</v>
      </c>
      <c r="F234" s="223">
        <f t="shared" si="86"/>
        <v>0</v>
      </c>
      <c r="G234" s="223">
        <f t="shared" si="86"/>
        <v>0</v>
      </c>
      <c r="H234" s="223">
        <f t="shared" si="86"/>
        <v>0</v>
      </c>
      <c r="I234" s="223">
        <f t="shared" si="86"/>
        <v>0</v>
      </c>
      <c r="J234" s="241">
        <f t="shared" si="86"/>
        <v>0</v>
      </c>
      <c r="K234" s="241">
        <f t="shared" si="86"/>
        <v>0</v>
      </c>
      <c r="L234" s="241">
        <f t="shared" si="86"/>
        <v>0</v>
      </c>
      <c r="M234" s="223">
        <f t="shared" si="86"/>
        <v>0</v>
      </c>
      <c r="N234" s="223">
        <f t="shared" si="86"/>
        <v>0</v>
      </c>
      <c r="O234" s="223">
        <f t="shared" si="86"/>
        <v>3842036.8115814677</v>
      </c>
      <c r="P234" s="223">
        <f t="shared" si="86"/>
        <v>415717.88570090506</v>
      </c>
      <c r="Q234" s="223">
        <f t="shared" si="86"/>
        <v>415717.88570090506</v>
      </c>
      <c r="R234" s="223">
        <f t="shared" si="87"/>
        <v>319782.98900069622</v>
      </c>
      <c r="S234" s="262"/>
      <c r="T234" s="258"/>
      <c r="U234" s="239">
        <f t="shared" si="67"/>
        <v>4993255.5719839744</v>
      </c>
      <c r="V234" s="240"/>
      <c r="W234" s="239">
        <f t="shared" si="88"/>
        <v>415717.88570090506</v>
      </c>
      <c r="X234" s="239">
        <f t="shared" si="76"/>
        <v>4993255.5719839735</v>
      </c>
      <c r="Y234" s="238">
        <f t="shared" si="77"/>
        <v>5019.9041544006977</v>
      </c>
      <c r="Z234" s="237"/>
      <c r="AA234" s="173"/>
      <c r="AB234" s="173"/>
    </row>
    <row r="235" spans="1:28" x14ac:dyDescent="0.25">
      <c r="A235" s="244">
        <f t="shared" si="89"/>
        <v>2023</v>
      </c>
      <c r="B235" s="243" t="s">
        <v>307</v>
      </c>
      <c r="C235" s="223">
        <f t="shared" ref="C235:R250" si="90">C234</f>
        <v>0</v>
      </c>
      <c r="D235" s="242">
        <f t="shared" si="90"/>
        <v>0</v>
      </c>
      <c r="E235" s="223">
        <f t="shared" si="90"/>
        <v>0</v>
      </c>
      <c r="F235" s="223">
        <f t="shared" si="90"/>
        <v>0</v>
      </c>
      <c r="G235" s="223">
        <f t="shared" si="90"/>
        <v>0</v>
      </c>
      <c r="H235" s="223">
        <f t="shared" si="90"/>
        <v>0</v>
      </c>
      <c r="I235" s="223">
        <f t="shared" si="90"/>
        <v>0</v>
      </c>
      <c r="J235" s="241">
        <f t="shared" si="90"/>
        <v>0</v>
      </c>
      <c r="K235" s="241">
        <f t="shared" si="90"/>
        <v>0</v>
      </c>
      <c r="L235" s="241">
        <f t="shared" si="90"/>
        <v>0</v>
      </c>
      <c r="M235" s="223">
        <f t="shared" si="90"/>
        <v>0</v>
      </c>
      <c r="N235" s="223">
        <f t="shared" si="90"/>
        <v>0</v>
      </c>
      <c r="O235" s="223">
        <f t="shared" si="90"/>
        <v>3842036.8115814677</v>
      </c>
      <c r="P235" s="223">
        <f t="shared" si="90"/>
        <v>415717.88570090506</v>
      </c>
      <c r="Q235" s="223">
        <f t="shared" si="90"/>
        <v>415717.88570090506</v>
      </c>
      <c r="R235" s="223">
        <f t="shared" si="87"/>
        <v>351761.28790076583</v>
      </c>
      <c r="S235" s="262"/>
      <c r="T235" s="258"/>
      <c r="U235" s="239">
        <f t="shared" si="67"/>
        <v>5025233.8708840432</v>
      </c>
      <c r="V235" s="240"/>
      <c r="W235" s="239">
        <f t="shared" si="88"/>
        <v>415717.88570090506</v>
      </c>
      <c r="X235" s="239">
        <f t="shared" si="76"/>
        <v>5025233.8708840432</v>
      </c>
      <c r="Y235" s="238">
        <f t="shared" si="77"/>
        <v>5054.5473115424393</v>
      </c>
      <c r="Z235" s="237"/>
      <c r="AA235" s="173"/>
      <c r="AB235" s="173"/>
    </row>
    <row r="236" spans="1:28" x14ac:dyDescent="0.25">
      <c r="A236" s="235">
        <f t="shared" si="89"/>
        <v>2023</v>
      </c>
      <c r="B236" s="234" t="s">
        <v>306</v>
      </c>
      <c r="C236" s="178">
        <f t="shared" si="90"/>
        <v>0</v>
      </c>
      <c r="D236" s="177">
        <f t="shared" si="90"/>
        <v>0</v>
      </c>
      <c r="E236" s="178">
        <f t="shared" si="90"/>
        <v>0</v>
      </c>
      <c r="F236" s="178">
        <f t="shared" si="90"/>
        <v>0</v>
      </c>
      <c r="G236" s="178">
        <f t="shared" si="90"/>
        <v>0</v>
      </c>
      <c r="H236" s="178">
        <f t="shared" si="90"/>
        <v>0</v>
      </c>
      <c r="I236" s="178">
        <f t="shared" si="90"/>
        <v>0</v>
      </c>
      <c r="J236" s="233">
        <f t="shared" si="90"/>
        <v>0</v>
      </c>
      <c r="K236" s="233">
        <f t="shared" si="90"/>
        <v>0</v>
      </c>
      <c r="L236" s="233">
        <f t="shared" si="90"/>
        <v>0</v>
      </c>
      <c r="M236" s="178">
        <f t="shared" si="90"/>
        <v>0</v>
      </c>
      <c r="N236" s="178">
        <f t="shared" si="90"/>
        <v>0</v>
      </c>
      <c r="O236" s="178">
        <f t="shared" si="90"/>
        <v>3842036.8115814677</v>
      </c>
      <c r="P236" s="178">
        <f t="shared" si="90"/>
        <v>415717.88570090506</v>
      </c>
      <c r="Q236" s="178">
        <f t="shared" si="90"/>
        <v>415717.88570090506</v>
      </c>
      <c r="R236" s="178">
        <f t="shared" si="87"/>
        <v>383739.58680083544</v>
      </c>
      <c r="S236" s="261"/>
      <c r="T236" s="257"/>
      <c r="U236" s="231">
        <f t="shared" si="67"/>
        <v>5057212.1697841128</v>
      </c>
      <c r="V236" s="221">
        <f>SUM(U225:U236)</f>
        <v>58575978.310004771</v>
      </c>
      <c r="W236" s="231">
        <f t="shared" si="88"/>
        <v>415717.88570090506</v>
      </c>
      <c r="X236" s="231">
        <f t="shared" si="76"/>
        <v>5057212.1697841128</v>
      </c>
      <c r="Y236" s="232">
        <f t="shared" si="77"/>
        <v>5089.1904686841817</v>
      </c>
      <c r="Z236" s="231">
        <f>SUM(Y225:Y236)</f>
        <v>58783.837252855206</v>
      </c>
      <c r="AA236" s="173"/>
      <c r="AB236" s="173"/>
    </row>
    <row r="237" spans="1:28" x14ac:dyDescent="0.25">
      <c r="A237" s="256">
        <f>A236+1</f>
        <v>2024</v>
      </c>
      <c r="B237" s="255" t="s">
        <v>317</v>
      </c>
      <c r="C237" s="252">
        <f t="shared" si="90"/>
        <v>0</v>
      </c>
      <c r="D237" s="254">
        <f t="shared" si="90"/>
        <v>0</v>
      </c>
      <c r="E237" s="252">
        <f t="shared" si="90"/>
        <v>0</v>
      </c>
      <c r="F237" s="252">
        <f t="shared" si="90"/>
        <v>0</v>
      </c>
      <c r="G237" s="252">
        <f t="shared" si="90"/>
        <v>0</v>
      </c>
      <c r="H237" s="252">
        <f t="shared" si="90"/>
        <v>0</v>
      </c>
      <c r="I237" s="252">
        <f t="shared" si="90"/>
        <v>0</v>
      </c>
      <c r="J237" s="253">
        <f t="shared" si="90"/>
        <v>0</v>
      </c>
      <c r="K237" s="253">
        <f t="shared" si="90"/>
        <v>0</v>
      </c>
      <c r="L237" s="253">
        <f t="shared" si="90"/>
        <v>0</v>
      </c>
      <c r="M237" s="252">
        <f t="shared" si="90"/>
        <v>0</v>
      </c>
      <c r="N237" s="252">
        <f t="shared" si="90"/>
        <v>0</v>
      </c>
      <c r="O237" s="252">
        <f t="shared" si="90"/>
        <v>3842036.8115814677</v>
      </c>
      <c r="P237" s="252">
        <f t="shared" si="90"/>
        <v>415717.88570090506</v>
      </c>
      <c r="Q237" s="252">
        <f t="shared" si="90"/>
        <v>415717.88570090506</v>
      </c>
      <c r="R237" s="252">
        <f t="shared" si="87"/>
        <v>415717.88570090506</v>
      </c>
      <c r="S237" s="252">
        <f t="shared" ref="S237:S249" si="91">+S15</f>
        <v>31978.298900069622</v>
      </c>
      <c r="T237" s="260"/>
      <c r="U237" s="249">
        <f t="shared" si="67"/>
        <v>5121168.7675842522</v>
      </c>
      <c r="V237" s="250"/>
      <c r="W237" s="249">
        <f>R27-R15+S15</f>
        <v>415717.88570090506</v>
      </c>
      <c r="X237" s="249">
        <f t="shared" si="76"/>
        <v>5121168.7675842522</v>
      </c>
      <c r="Y237" s="248">
        <f t="shared" si="77"/>
        <v>5123.8336258259242</v>
      </c>
      <c r="Z237" s="247"/>
      <c r="AA237" s="173"/>
      <c r="AB237" s="173"/>
    </row>
    <row r="238" spans="1:28" x14ac:dyDescent="0.25">
      <c r="A238" s="244">
        <f>A237</f>
        <v>2024</v>
      </c>
      <c r="B238" s="243" t="s">
        <v>316</v>
      </c>
      <c r="C238" s="223">
        <f t="shared" si="90"/>
        <v>0</v>
      </c>
      <c r="D238" s="242">
        <f t="shared" si="90"/>
        <v>0</v>
      </c>
      <c r="E238" s="223">
        <f t="shared" si="90"/>
        <v>0</v>
      </c>
      <c r="F238" s="223">
        <f t="shared" si="90"/>
        <v>0</v>
      </c>
      <c r="G238" s="223">
        <f t="shared" si="90"/>
        <v>0</v>
      </c>
      <c r="H238" s="223">
        <f t="shared" si="90"/>
        <v>0</v>
      </c>
      <c r="I238" s="223">
        <f t="shared" si="90"/>
        <v>0</v>
      </c>
      <c r="J238" s="241">
        <f t="shared" si="90"/>
        <v>0</v>
      </c>
      <c r="K238" s="241">
        <f t="shared" si="90"/>
        <v>0</v>
      </c>
      <c r="L238" s="241">
        <f t="shared" si="90"/>
        <v>0</v>
      </c>
      <c r="M238" s="223">
        <f t="shared" si="90"/>
        <v>0</v>
      </c>
      <c r="N238" s="223">
        <f t="shared" si="90"/>
        <v>0</v>
      </c>
      <c r="O238" s="223">
        <f t="shared" si="90"/>
        <v>3842036.8115814677</v>
      </c>
      <c r="P238" s="223">
        <f t="shared" si="90"/>
        <v>415717.88570090506</v>
      </c>
      <c r="Q238" s="223">
        <f t="shared" si="90"/>
        <v>415717.88570090506</v>
      </c>
      <c r="R238" s="259">
        <f>+R$27</f>
        <v>415717.88570090506</v>
      </c>
      <c r="S238" s="223">
        <f t="shared" si="91"/>
        <v>63956.597800139243</v>
      </c>
      <c r="T238" s="258"/>
      <c r="U238" s="239">
        <f t="shared" ref="U238:U260" si="92">SUM(C238:T238)</f>
        <v>5153147.0664843218</v>
      </c>
      <c r="V238" s="240"/>
      <c r="W238" s="239">
        <f t="shared" ref="W238:W248" si="93">R28-R16+S16</f>
        <v>415717.88570090506</v>
      </c>
      <c r="X238" s="239">
        <f t="shared" si="76"/>
        <v>5153147.0664843209</v>
      </c>
      <c r="Y238" s="238">
        <f t="shared" si="77"/>
        <v>5158.4767829676675</v>
      </c>
      <c r="Z238" s="237"/>
      <c r="AA238" s="173"/>
      <c r="AB238" s="173"/>
    </row>
    <row r="239" spans="1:28" x14ac:dyDescent="0.25">
      <c r="A239" s="244">
        <f t="shared" ref="A239:A248" si="94">A238</f>
        <v>2024</v>
      </c>
      <c r="B239" s="243" t="s">
        <v>315</v>
      </c>
      <c r="C239" s="223">
        <f t="shared" si="90"/>
        <v>0</v>
      </c>
      <c r="D239" s="242">
        <f t="shared" si="90"/>
        <v>0</v>
      </c>
      <c r="E239" s="223">
        <f t="shared" si="90"/>
        <v>0</v>
      </c>
      <c r="F239" s="223">
        <f t="shared" si="90"/>
        <v>0</v>
      </c>
      <c r="G239" s="223">
        <f t="shared" si="90"/>
        <v>0</v>
      </c>
      <c r="H239" s="223">
        <f t="shared" si="90"/>
        <v>0</v>
      </c>
      <c r="I239" s="223">
        <f t="shared" si="90"/>
        <v>0</v>
      </c>
      <c r="J239" s="241">
        <f t="shared" si="90"/>
        <v>0</v>
      </c>
      <c r="K239" s="241">
        <f t="shared" si="90"/>
        <v>0</v>
      </c>
      <c r="L239" s="241">
        <f t="shared" si="90"/>
        <v>0</v>
      </c>
      <c r="M239" s="223">
        <f t="shared" si="90"/>
        <v>0</v>
      </c>
      <c r="N239" s="223">
        <f t="shared" si="90"/>
        <v>0</v>
      </c>
      <c r="O239" s="223">
        <f t="shared" si="90"/>
        <v>3842036.8115814677</v>
      </c>
      <c r="P239" s="223">
        <f t="shared" si="90"/>
        <v>415717.88570090506</v>
      </c>
      <c r="Q239" s="223">
        <f t="shared" si="90"/>
        <v>415717.88570090506</v>
      </c>
      <c r="R239" s="223">
        <f>R238</f>
        <v>415717.88570090506</v>
      </c>
      <c r="S239" s="223">
        <f t="shared" si="91"/>
        <v>95934.896700208861</v>
      </c>
      <c r="T239" s="258"/>
      <c r="U239" s="239">
        <f t="shared" si="92"/>
        <v>5185125.3653843915</v>
      </c>
      <c r="V239" s="240"/>
      <c r="W239" s="239">
        <f t="shared" si="93"/>
        <v>415717.88570090511</v>
      </c>
      <c r="X239" s="239">
        <f t="shared" si="76"/>
        <v>5185125.3653843915</v>
      </c>
      <c r="Y239" s="238">
        <f t="shared" si="77"/>
        <v>5193.1199401094082</v>
      </c>
      <c r="Z239" s="237"/>
      <c r="AA239" s="173"/>
      <c r="AB239" s="173"/>
    </row>
    <row r="240" spans="1:28" x14ac:dyDescent="0.25">
      <c r="A240" s="244">
        <f t="shared" si="94"/>
        <v>2024</v>
      </c>
      <c r="B240" s="243" t="s">
        <v>314</v>
      </c>
      <c r="C240" s="223">
        <f t="shared" si="90"/>
        <v>0</v>
      </c>
      <c r="D240" s="242">
        <f t="shared" si="90"/>
        <v>0</v>
      </c>
      <c r="E240" s="223">
        <f t="shared" si="90"/>
        <v>0</v>
      </c>
      <c r="F240" s="223">
        <f t="shared" si="90"/>
        <v>0</v>
      </c>
      <c r="G240" s="223">
        <f t="shared" si="90"/>
        <v>0</v>
      </c>
      <c r="H240" s="223">
        <f t="shared" si="90"/>
        <v>0</v>
      </c>
      <c r="I240" s="223">
        <f t="shared" si="90"/>
        <v>0</v>
      </c>
      <c r="J240" s="241">
        <f t="shared" si="90"/>
        <v>0</v>
      </c>
      <c r="K240" s="241">
        <f t="shared" si="90"/>
        <v>0</v>
      </c>
      <c r="L240" s="241">
        <f t="shared" si="90"/>
        <v>0</v>
      </c>
      <c r="M240" s="223">
        <f t="shared" si="90"/>
        <v>0</v>
      </c>
      <c r="N240" s="223">
        <f t="shared" si="90"/>
        <v>0</v>
      </c>
      <c r="O240" s="223">
        <f t="shared" si="90"/>
        <v>3842036.8115814677</v>
      </c>
      <c r="P240" s="223">
        <f t="shared" si="90"/>
        <v>415717.88570090506</v>
      </c>
      <c r="Q240" s="223">
        <f t="shared" si="90"/>
        <v>415717.88570090506</v>
      </c>
      <c r="R240" s="223">
        <f t="shared" si="90"/>
        <v>415717.88570090506</v>
      </c>
      <c r="S240" s="223">
        <f t="shared" si="91"/>
        <v>127913.19560027849</v>
      </c>
      <c r="T240" s="258"/>
      <c r="U240" s="239">
        <f t="shared" si="92"/>
        <v>5217103.6642844612</v>
      </c>
      <c r="V240" s="240"/>
      <c r="W240" s="239">
        <f t="shared" si="93"/>
        <v>415717.88570090506</v>
      </c>
      <c r="X240" s="239">
        <f t="shared" si="76"/>
        <v>5217103.6642844612</v>
      </c>
      <c r="Y240" s="238">
        <f t="shared" si="77"/>
        <v>5227.7630972511506</v>
      </c>
      <c r="Z240" s="237"/>
      <c r="AA240" s="173"/>
      <c r="AB240" s="173"/>
    </row>
    <row r="241" spans="1:28" x14ac:dyDescent="0.25">
      <c r="A241" s="244">
        <f t="shared" si="94"/>
        <v>2024</v>
      </c>
      <c r="B241" s="243" t="s">
        <v>313</v>
      </c>
      <c r="C241" s="223">
        <f t="shared" si="90"/>
        <v>0</v>
      </c>
      <c r="D241" s="242">
        <f t="shared" si="90"/>
        <v>0</v>
      </c>
      <c r="E241" s="223">
        <f t="shared" si="90"/>
        <v>0</v>
      </c>
      <c r="F241" s="223">
        <f t="shared" si="90"/>
        <v>0</v>
      </c>
      <c r="G241" s="223">
        <f t="shared" si="90"/>
        <v>0</v>
      </c>
      <c r="H241" s="223">
        <f t="shared" si="90"/>
        <v>0</v>
      </c>
      <c r="I241" s="223">
        <f t="shared" si="90"/>
        <v>0</v>
      </c>
      <c r="J241" s="241">
        <f t="shared" si="90"/>
        <v>0</v>
      </c>
      <c r="K241" s="241">
        <f t="shared" si="90"/>
        <v>0</v>
      </c>
      <c r="L241" s="241">
        <f t="shared" si="90"/>
        <v>0</v>
      </c>
      <c r="M241" s="223">
        <f t="shared" si="90"/>
        <v>0</v>
      </c>
      <c r="N241" s="223">
        <f t="shared" si="90"/>
        <v>0</v>
      </c>
      <c r="O241" s="223">
        <f t="shared" si="90"/>
        <v>3842036.8115814677</v>
      </c>
      <c r="P241" s="223">
        <f t="shared" si="90"/>
        <v>415717.88570090506</v>
      </c>
      <c r="Q241" s="223">
        <f t="shared" si="90"/>
        <v>415717.88570090506</v>
      </c>
      <c r="R241" s="223">
        <f t="shared" si="90"/>
        <v>415717.88570090506</v>
      </c>
      <c r="S241" s="223">
        <f t="shared" si="91"/>
        <v>159891.49450034811</v>
      </c>
      <c r="T241" s="258"/>
      <c r="U241" s="239">
        <f t="shared" si="92"/>
        <v>5249081.9631845308</v>
      </c>
      <c r="V241" s="240"/>
      <c r="W241" s="239">
        <f t="shared" si="93"/>
        <v>415717.88570090506</v>
      </c>
      <c r="X241" s="239">
        <f t="shared" si="76"/>
        <v>5249081.9631845308</v>
      </c>
      <c r="Y241" s="238">
        <f t="shared" si="77"/>
        <v>5262.4062543928931</v>
      </c>
      <c r="Z241" s="237"/>
      <c r="AA241" s="173"/>
      <c r="AB241" s="173"/>
    </row>
    <row r="242" spans="1:28" x14ac:dyDescent="0.25">
      <c r="A242" s="244">
        <f t="shared" si="94"/>
        <v>2024</v>
      </c>
      <c r="B242" s="243" t="s">
        <v>312</v>
      </c>
      <c r="C242" s="223">
        <f t="shared" si="90"/>
        <v>0</v>
      </c>
      <c r="D242" s="242">
        <f t="shared" si="90"/>
        <v>0</v>
      </c>
      <c r="E242" s="223">
        <f t="shared" si="90"/>
        <v>0</v>
      </c>
      <c r="F242" s="223">
        <f t="shared" si="90"/>
        <v>0</v>
      </c>
      <c r="G242" s="223">
        <f t="shared" si="90"/>
        <v>0</v>
      </c>
      <c r="H242" s="223">
        <f t="shared" si="90"/>
        <v>0</v>
      </c>
      <c r="I242" s="223">
        <f t="shared" si="90"/>
        <v>0</v>
      </c>
      <c r="J242" s="241">
        <f t="shared" si="90"/>
        <v>0</v>
      </c>
      <c r="K242" s="241">
        <f t="shared" si="90"/>
        <v>0</v>
      </c>
      <c r="L242" s="241">
        <f t="shared" si="90"/>
        <v>0</v>
      </c>
      <c r="M242" s="223">
        <f t="shared" si="90"/>
        <v>0</v>
      </c>
      <c r="N242" s="223">
        <f t="shared" si="90"/>
        <v>0</v>
      </c>
      <c r="O242" s="223">
        <f t="shared" si="90"/>
        <v>3842036.8115814677</v>
      </c>
      <c r="P242" s="223">
        <f t="shared" si="90"/>
        <v>415717.88570090506</v>
      </c>
      <c r="Q242" s="223">
        <f t="shared" si="90"/>
        <v>415717.88570090506</v>
      </c>
      <c r="R242" s="223">
        <f t="shared" si="90"/>
        <v>415717.88570090506</v>
      </c>
      <c r="S242" s="223">
        <f t="shared" si="91"/>
        <v>191869.79340041772</v>
      </c>
      <c r="T242" s="258"/>
      <c r="U242" s="239">
        <f t="shared" si="92"/>
        <v>5281060.2620846005</v>
      </c>
      <c r="V242" s="240"/>
      <c r="W242" s="239">
        <f t="shared" si="93"/>
        <v>415717.88570090506</v>
      </c>
      <c r="X242" s="239">
        <f t="shared" si="76"/>
        <v>5281060.2620845996</v>
      </c>
      <c r="Y242" s="238">
        <f t="shared" si="77"/>
        <v>5297.0494115346346</v>
      </c>
      <c r="Z242" s="237"/>
      <c r="AA242" s="173"/>
      <c r="AB242" s="173"/>
    </row>
    <row r="243" spans="1:28" x14ac:dyDescent="0.25">
      <c r="A243" s="244">
        <f t="shared" si="94"/>
        <v>2024</v>
      </c>
      <c r="B243" s="243" t="s">
        <v>311</v>
      </c>
      <c r="C243" s="223">
        <f t="shared" si="90"/>
        <v>0</v>
      </c>
      <c r="D243" s="242">
        <f t="shared" si="90"/>
        <v>0</v>
      </c>
      <c r="E243" s="223">
        <f t="shared" si="90"/>
        <v>0</v>
      </c>
      <c r="F243" s="223">
        <f t="shared" si="90"/>
        <v>0</v>
      </c>
      <c r="G243" s="223">
        <f t="shared" si="90"/>
        <v>0</v>
      </c>
      <c r="H243" s="223">
        <f t="shared" si="90"/>
        <v>0</v>
      </c>
      <c r="I243" s="223">
        <f t="shared" si="90"/>
        <v>0</v>
      </c>
      <c r="J243" s="241">
        <f t="shared" si="90"/>
        <v>0</v>
      </c>
      <c r="K243" s="241">
        <f t="shared" si="90"/>
        <v>0</v>
      </c>
      <c r="L243" s="241">
        <f t="shared" si="90"/>
        <v>0</v>
      </c>
      <c r="M243" s="223">
        <f t="shared" si="90"/>
        <v>0</v>
      </c>
      <c r="N243" s="223">
        <f t="shared" si="90"/>
        <v>0</v>
      </c>
      <c r="O243" s="223">
        <f t="shared" si="90"/>
        <v>3842036.8115814677</v>
      </c>
      <c r="P243" s="223">
        <f t="shared" si="90"/>
        <v>415717.88570090506</v>
      </c>
      <c r="Q243" s="223">
        <f t="shared" si="90"/>
        <v>415717.88570090506</v>
      </c>
      <c r="R243" s="223">
        <f t="shared" si="90"/>
        <v>415717.88570090506</v>
      </c>
      <c r="S243" s="223">
        <f t="shared" si="91"/>
        <v>223848.09230048736</v>
      </c>
      <c r="T243" s="258"/>
      <c r="U243" s="239">
        <f t="shared" si="92"/>
        <v>5313038.5609846702</v>
      </c>
      <c r="V243" s="240"/>
      <c r="W243" s="239">
        <f t="shared" si="93"/>
        <v>415717.88570090506</v>
      </c>
      <c r="X243" s="239">
        <f t="shared" si="76"/>
        <v>5313038.5609846693</v>
      </c>
      <c r="Y243" s="238">
        <f t="shared" si="77"/>
        <v>5331.692568676378</v>
      </c>
      <c r="Z243" s="237"/>
      <c r="AA243" s="173"/>
      <c r="AB243" s="173"/>
    </row>
    <row r="244" spans="1:28" x14ac:dyDescent="0.25">
      <c r="A244" s="244">
        <f t="shared" si="94"/>
        <v>2024</v>
      </c>
      <c r="B244" s="243" t="s">
        <v>310</v>
      </c>
      <c r="C244" s="223">
        <f t="shared" si="90"/>
        <v>0</v>
      </c>
      <c r="D244" s="242">
        <f t="shared" si="90"/>
        <v>0</v>
      </c>
      <c r="E244" s="223">
        <f t="shared" si="90"/>
        <v>0</v>
      </c>
      <c r="F244" s="223">
        <f t="shared" si="90"/>
        <v>0</v>
      </c>
      <c r="G244" s="223">
        <f t="shared" si="90"/>
        <v>0</v>
      </c>
      <c r="H244" s="223">
        <f t="shared" si="90"/>
        <v>0</v>
      </c>
      <c r="I244" s="223">
        <f t="shared" si="90"/>
        <v>0</v>
      </c>
      <c r="J244" s="241">
        <f t="shared" si="90"/>
        <v>0</v>
      </c>
      <c r="K244" s="241">
        <f t="shared" si="90"/>
        <v>0</v>
      </c>
      <c r="L244" s="241">
        <f t="shared" si="90"/>
        <v>0</v>
      </c>
      <c r="M244" s="223">
        <f t="shared" si="90"/>
        <v>0</v>
      </c>
      <c r="N244" s="223">
        <f t="shared" si="90"/>
        <v>0</v>
      </c>
      <c r="O244" s="223">
        <f t="shared" si="90"/>
        <v>3842036.8115814677</v>
      </c>
      <c r="P244" s="223">
        <f t="shared" si="90"/>
        <v>415717.88570090506</v>
      </c>
      <c r="Q244" s="223">
        <f t="shared" si="90"/>
        <v>415717.88570090506</v>
      </c>
      <c r="R244" s="223">
        <f t="shared" si="90"/>
        <v>415717.88570090506</v>
      </c>
      <c r="S244" s="223">
        <f t="shared" si="91"/>
        <v>255826.39120055697</v>
      </c>
      <c r="T244" s="258"/>
      <c r="U244" s="239">
        <f t="shared" si="92"/>
        <v>5345016.8598847399</v>
      </c>
      <c r="V244" s="240"/>
      <c r="W244" s="239">
        <f t="shared" si="93"/>
        <v>415717.88570090506</v>
      </c>
      <c r="X244" s="239">
        <f t="shared" si="76"/>
        <v>5345016.8598847389</v>
      </c>
      <c r="Y244" s="238">
        <f t="shared" si="77"/>
        <v>5366.3357258181195</v>
      </c>
      <c r="Z244" s="237"/>
      <c r="AA244" s="173"/>
      <c r="AB244" s="173"/>
    </row>
    <row r="245" spans="1:28" x14ac:dyDescent="0.25">
      <c r="A245" s="244">
        <f t="shared" si="94"/>
        <v>2024</v>
      </c>
      <c r="B245" s="243" t="s">
        <v>309</v>
      </c>
      <c r="C245" s="223">
        <f t="shared" si="90"/>
        <v>0</v>
      </c>
      <c r="D245" s="242">
        <f t="shared" si="90"/>
        <v>0</v>
      </c>
      <c r="E245" s="223">
        <f t="shared" si="90"/>
        <v>0</v>
      </c>
      <c r="F245" s="223">
        <f t="shared" si="90"/>
        <v>0</v>
      </c>
      <c r="G245" s="223">
        <f t="shared" si="90"/>
        <v>0</v>
      </c>
      <c r="H245" s="223">
        <f t="shared" si="90"/>
        <v>0</v>
      </c>
      <c r="I245" s="223">
        <f t="shared" si="90"/>
        <v>0</v>
      </c>
      <c r="J245" s="241">
        <f t="shared" si="90"/>
        <v>0</v>
      </c>
      <c r="K245" s="241">
        <f t="shared" si="90"/>
        <v>0</v>
      </c>
      <c r="L245" s="241">
        <f t="shared" si="90"/>
        <v>0</v>
      </c>
      <c r="M245" s="223">
        <f t="shared" si="90"/>
        <v>0</v>
      </c>
      <c r="N245" s="223">
        <f t="shared" si="90"/>
        <v>0</v>
      </c>
      <c r="O245" s="223">
        <f t="shared" si="90"/>
        <v>3842036.8115814677</v>
      </c>
      <c r="P245" s="223">
        <f t="shared" si="90"/>
        <v>415717.88570090506</v>
      </c>
      <c r="Q245" s="223">
        <f t="shared" si="90"/>
        <v>415717.88570090506</v>
      </c>
      <c r="R245" s="223">
        <f t="shared" si="90"/>
        <v>415717.88570090506</v>
      </c>
      <c r="S245" s="223">
        <f t="shared" si="91"/>
        <v>287804.69010062661</v>
      </c>
      <c r="T245" s="258"/>
      <c r="U245" s="239">
        <f t="shared" si="92"/>
        <v>5376995.1587848095</v>
      </c>
      <c r="V245" s="240"/>
      <c r="W245" s="239">
        <f t="shared" si="93"/>
        <v>415717.88570090506</v>
      </c>
      <c r="X245" s="239">
        <f t="shared" si="76"/>
        <v>5376995.1587848086</v>
      </c>
      <c r="Y245" s="238">
        <f t="shared" si="77"/>
        <v>5400.978882959861</v>
      </c>
      <c r="Z245" s="237"/>
      <c r="AA245" s="173"/>
      <c r="AB245" s="173"/>
    </row>
    <row r="246" spans="1:28" x14ac:dyDescent="0.25">
      <c r="A246" s="244">
        <f t="shared" si="94"/>
        <v>2024</v>
      </c>
      <c r="B246" s="243" t="s">
        <v>308</v>
      </c>
      <c r="C246" s="223">
        <f t="shared" si="90"/>
        <v>0</v>
      </c>
      <c r="D246" s="242">
        <f t="shared" si="90"/>
        <v>0</v>
      </c>
      <c r="E246" s="223">
        <f t="shared" si="90"/>
        <v>0</v>
      </c>
      <c r="F246" s="223">
        <f t="shared" si="90"/>
        <v>0</v>
      </c>
      <c r="G246" s="223">
        <f t="shared" si="90"/>
        <v>0</v>
      </c>
      <c r="H246" s="223">
        <f t="shared" si="90"/>
        <v>0</v>
      </c>
      <c r="I246" s="223">
        <f t="shared" si="90"/>
        <v>0</v>
      </c>
      <c r="J246" s="241">
        <f t="shared" si="90"/>
        <v>0</v>
      </c>
      <c r="K246" s="241">
        <f t="shared" si="90"/>
        <v>0</v>
      </c>
      <c r="L246" s="241">
        <f t="shared" si="90"/>
        <v>0</v>
      </c>
      <c r="M246" s="223">
        <f t="shared" si="90"/>
        <v>0</v>
      </c>
      <c r="N246" s="223">
        <f t="shared" si="90"/>
        <v>0</v>
      </c>
      <c r="O246" s="223">
        <f t="shared" si="90"/>
        <v>3842036.8115814677</v>
      </c>
      <c r="P246" s="223">
        <f t="shared" si="90"/>
        <v>415717.88570090506</v>
      </c>
      <c r="Q246" s="223">
        <f t="shared" si="90"/>
        <v>415717.88570090506</v>
      </c>
      <c r="R246" s="223">
        <f t="shared" si="90"/>
        <v>415717.88570090506</v>
      </c>
      <c r="S246" s="223">
        <f t="shared" si="91"/>
        <v>319782.98900069622</v>
      </c>
      <c r="T246" s="258"/>
      <c r="U246" s="239">
        <f t="shared" si="92"/>
        <v>5408973.4576848783</v>
      </c>
      <c r="V246" s="240"/>
      <c r="W246" s="239">
        <f t="shared" si="93"/>
        <v>415717.88570090506</v>
      </c>
      <c r="X246" s="239">
        <f t="shared" si="76"/>
        <v>5408973.4576848783</v>
      </c>
      <c r="Y246" s="238">
        <f t="shared" si="77"/>
        <v>5435.6220401016026</v>
      </c>
      <c r="Z246" s="237"/>
      <c r="AA246" s="173"/>
      <c r="AB246" s="173"/>
    </row>
    <row r="247" spans="1:28" x14ac:dyDescent="0.25">
      <c r="A247" s="244">
        <f t="shared" si="94"/>
        <v>2024</v>
      </c>
      <c r="B247" s="243" t="s">
        <v>307</v>
      </c>
      <c r="C247" s="223">
        <f t="shared" si="90"/>
        <v>0</v>
      </c>
      <c r="D247" s="242">
        <f t="shared" si="90"/>
        <v>0</v>
      </c>
      <c r="E247" s="223">
        <f t="shared" si="90"/>
        <v>0</v>
      </c>
      <c r="F247" s="223">
        <f t="shared" si="90"/>
        <v>0</v>
      </c>
      <c r="G247" s="223">
        <f t="shared" si="90"/>
        <v>0</v>
      </c>
      <c r="H247" s="223">
        <f t="shared" si="90"/>
        <v>0</v>
      </c>
      <c r="I247" s="223">
        <f t="shared" si="90"/>
        <v>0</v>
      </c>
      <c r="J247" s="241">
        <f t="shared" si="90"/>
        <v>0</v>
      </c>
      <c r="K247" s="241">
        <f t="shared" si="90"/>
        <v>0</v>
      </c>
      <c r="L247" s="241">
        <f t="shared" si="90"/>
        <v>0</v>
      </c>
      <c r="M247" s="223">
        <f t="shared" si="90"/>
        <v>0</v>
      </c>
      <c r="N247" s="223">
        <f t="shared" si="90"/>
        <v>0</v>
      </c>
      <c r="O247" s="223">
        <f t="shared" si="90"/>
        <v>3842036.8115814677</v>
      </c>
      <c r="P247" s="223">
        <f t="shared" si="90"/>
        <v>415717.88570090506</v>
      </c>
      <c r="Q247" s="223">
        <f t="shared" si="90"/>
        <v>415717.88570090506</v>
      </c>
      <c r="R247" s="223">
        <f t="shared" si="90"/>
        <v>415717.88570090506</v>
      </c>
      <c r="S247" s="223">
        <f t="shared" si="91"/>
        <v>351761.28790076583</v>
      </c>
      <c r="T247" s="258"/>
      <c r="U247" s="239">
        <f t="shared" si="92"/>
        <v>5440951.7565849479</v>
      </c>
      <c r="V247" s="240"/>
      <c r="W247" s="239">
        <f t="shared" si="93"/>
        <v>415717.88570090506</v>
      </c>
      <c r="X247" s="239">
        <f t="shared" si="76"/>
        <v>5440951.7565849479</v>
      </c>
      <c r="Y247" s="238">
        <f t="shared" si="77"/>
        <v>5470.265197243345</v>
      </c>
      <c r="Z247" s="237"/>
      <c r="AA247" s="173"/>
      <c r="AB247" s="173"/>
    </row>
    <row r="248" spans="1:28" x14ac:dyDescent="0.25">
      <c r="A248" s="235">
        <f t="shared" si="94"/>
        <v>2024</v>
      </c>
      <c r="B248" s="234" t="s">
        <v>306</v>
      </c>
      <c r="C248" s="178">
        <f t="shared" si="90"/>
        <v>0</v>
      </c>
      <c r="D248" s="177">
        <f t="shared" si="90"/>
        <v>0</v>
      </c>
      <c r="E248" s="178">
        <f t="shared" si="90"/>
        <v>0</v>
      </c>
      <c r="F248" s="178">
        <f t="shared" si="90"/>
        <v>0</v>
      </c>
      <c r="G248" s="178">
        <f t="shared" si="90"/>
        <v>0</v>
      </c>
      <c r="H248" s="178">
        <f t="shared" si="90"/>
        <v>0</v>
      </c>
      <c r="I248" s="178">
        <f t="shared" si="90"/>
        <v>0</v>
      </c>
      <c r="J248" s="233">
        <f t="shared" si="90"/>
        <v>0</v>
      </c>
      <c r="K248" s="233">
        <f t="shared" si="90"/>
        <v>0</v>
      </c>
      <c r="L248" s="233">
        <f t="shared" si="90"/>
        <v>0</v>
      </c>
      <c r="M248" s="178">
        <f t="shared" si="90"/>
        <v>0</v>
      </c>
      <c r="N248" s="178">
        <f t="shared" si="90"/>
        <v>0</v>
      </c>
      <c r="O248" s="178">
        <f t="shared" si="90"/>
        <v>3842036.8115814677</v>
      </c>
      <c r="P248" s="178">
        <f t="shared" si="90"/>
        <v>415717.88570090506</v>
      </c>
      <c r="Q248" s="178">
        <f t="shared" si="90"/>
        <v>415717.88570090506</v>
      </c>
      <c r="R248" s="178">
        <f t="shared" si="90"/>
        <v>415717.88570090506</v>
      </c>
      <c r="S248" s="178">
        <f t="shared" si="91"/>
        <v>383739.58680083544</v>
      </c>
      <c r="T248" s="257"/>
      <c r="U248" s="231">
        <f t="shared" si="92"/>
        <v>5472930.0554850176</v>
      </c>
      <c r="V248" s="221">
        <f>SUM(U237:U248)</f>
        <v>63564592.938415617</v>
      </c>
      <c r="W248" s="231">
        <f t="shared" si="93"/>
        <v>415717.88570090506</v>
      </c>
      <c r="X248" s="231">
        <f t="shared" si="76"/>
        <v>5472930.0554850176</v>
      </c>
      <c r="Y248" s="232">
        <f t="shared" si="77"/>
        <v>5504.9083543850875</v>
      </c>
      <c r="Z248" s="231">
        <f>SUM(Y237:Y248)</f>
        <v>63772.451881266068</v>
      </c>
      <c r="AA248" s="173"/>
      <c r="AB248" s="173"/>
    </row>
    <row r="249" spans="1:28" x14ac:dyDescent="0.25">
      <c r="A249" s="256">
        <f>A248+1</f>
        <v>2025</v>
      </c>
      <c r="B249" s="255" t="s">
        <v>317</v>
      </c>
      <c r="C249" s="252">
        <f t="shared" si="90"/>
        <v>0</v>
      </c>
      <c r="D249" s="254">
        <f t="shared" si="90"/>
        <v>0</v>
      </c>
      <c r="E249" s="252">
        <f t="shared" si="90"/>
        <v>0</v>
      </c>
      <c r="F249" s="252">
        <f t="shared" si="90"/>
        <v>0</v>
      </c>
      <c r="G249" s="252">
        <f t="shared" si="90"/>
        <v>0</v>
      </c>
      <c r="H249" s="252">
        <f t="shared" si="90"/>
        <v>0</v>
      </c>
      <c r="I249" s="252">
        <f t="shared" si="90"/>
        <v>0</v>
      </c>
      <c r="J249" s="253">
        <f t="shared" si="90"/>
        <v>0</v>
      </c>
      <c r="K249" s="253">
        <f t="shared" si="90"/>
        <v>0</v>
      </c>
      <c r="L249" s="253">
        <f t="shared" si="90"/>
        <v>0</v>
      </c>
      <c r="M249" s="252">
        <f t="shared" si="90"/>
        <v>0</v>
      </c>
      <c r="N249" s="252">
        <f t="shared" si="90"/>
        <v>0</v>
      </c>
      <c r="O249" s="252">
        <f t="shared" si="90"/>
        <v>3842036.8115814677</v>
      </c>
      <c r="P249" s="252">
        <f t="shared" si="90"/>
        <v>415717.88570090506</v>
      </c>
      <c r="Q249" s="252">
        <f t="shared" si="90"/>
        <v>415717.88570090506</v>
      </c>
      <c r="R249" s="252">
        <f t="shared" si="90"/>
        <v>415717.88570090506</v>
      </c>
      <c r="S249" s="252">
        <f t="shared" si="91"/>
        <v>415717.88570090506</v>
      </c>
      <c r="T249" s="251">
        <f t="shared" ref="T249:T260" si="95">+T15</f>
        <v>31978.298900069622</v>
      </c>
      <c r="U249" s="249">
        <f t="shared" si="92"/>
        <v>5536886.6532851569</v>
      </c>
      <c r="V249" s="250"/>
      <c r="W249" s="249">
        <f>S27-S15+T15</f>
        <v>415717.88570090506</v>
      </c>
      <c r="X249" s="249">
        <f t="shared" si="76"/>
        <v>5536886.6532851569</v>
      </c>
      <c r="Y249" s="248">
        <f t="shared" si="77"/>
        <v>5539.5515115268299</v>
      </c>
      <c r="Z249" s="247"/>
      <c r="AA249" s="173"/>
      <c r="AB249" s="173"/>
    </row>
    <row r="250" spans="1:28" x14ac:dyDescent="0.25">
      <c r="A250" s="244">
        <f>A249</f>
        <v>2025</v>
      </c>
      <c r="B250" s="243" t="s">
        <v>316</v>
      </c>
      <c r="C250" s="223">
        <f t="shared" si="90"/>
        <v>0</v>
      </c>
      <c r="D250" s="242">
        <f t="shared" si="90"/>
        <v>0</v>
      </c>
      <c r="E250" s="223">
        <f t="shared" si="90"/>
        <v>0</v>
      </c>
      <c r="F250" s="223">
        <f t="shared" si="90"/>
        <v>0</v>
      </c>
      <c r="G250" s="223">
        <f t="shared" si="90"/>
        <v>0</v>
      </c>
      <c r="H250" s="223">
        <f t="shared" si="90"/>
        <v>0</v>
      </c>
      <c r="I250" s="223">
        <f t="shared" si="90"/>
        <v>0</v>
      </c>
      <c r="J250" s="241">
        <f t="shared" si="90"/>
        <v>0</v>
      </c>
      <c r="K250" s="241">
        <f t="shared" si="90"/>
        <v>0</v>
      </c>
      <c r="L250" s="241">
        <f t="shared" si="90"/>
        <v>0</v>
      </c>
      <c r="M250" s="223">
        <f t="shared" si="90"/>
        <v>0</v>
      </c>
      <c r="N250" s="223">
        <f t="shared" si="90"/>
        <v>0</v>
      </c>
      <c r="O250" s="223">
        <f t="shared" si="90"/>
        <v>3842036.8115814677</v>
      </c>
      <c r="P250" s="223">
        <f t="shared" si="90"/>
        <v>415717.88570090506</v>
      </c>
      <c r="Q250" s="223">
        <f t="shared" si="90"/>
        <v>415717.88570090506</v>
      </c>
      <c r="R250" s="223">
        <f t="shared" si="90"/>
        <v>415717.88570090506</v>
      </c>
      <c r="S250" s="245">
        <f t="shared" ref="S250:S260" si="96">S249</f>
        <v>415717.88570090506</v>
      </c>
      <c r="T250" s="222">
        <f t="shared" si="95"/>
        <v>63956.597800139243</v>
      </c>
      <c r="U250" s="239">
        <f t="shared" si="92"/>
        <v>5568864.9521852266</v>
      </c>
      <c r="V250" s="240"/>
      <c r="W250" s="239">
        <f t="shared" ref="W250:W260" si="97">S28-S16+T16</f>
        <v>415717.88570090506</v>
      </c>
      <c r="X250" s="239">
        <f t="shared" si="76"/>
        <v>5568864.9521852257</v>
      </c>
      <c r="Y250" s="238">
        <f t="shared" si="77"/>
        <v>5574.1946686685706</v>
      </c>
      <c r="Z250" s="237"/>
      <c r="AA250" s="173"/>
      <c r="AB250" s="173"/>
    </row>
    <row r="251" spans="1:28" x14ac:dyDescent="0.25">
      <c r="A251" s="244">
        <f t="shared" ref="A251:A260" si="98">A250</f>
        <v>2025</v>
      </c>
      <c r="B251" s="243" t="s">
        <v>315</v>
      </c>
      <c r="C251" s="223">
        <f t="shared" ref="C251:R260" si="99">C250</f>
        <v>0</v>
      </c>
      <c r="D251" s="242">
        <f t="shared" si="99"/>
        <v>0</v>
      </c>
      <c r="E251" s="223">
        <f t="shared" si="99"/>
        <v>0</v>
      </c>
      <c r="F251" s="223">
        <f t="shared" si="99"/>
        <v>0</v>
      </c>
      <c r="G251" s="223">
        <f t="shared" si="99"/>
        <v>0</v>
      </c>
      <c r="H251" s="223">
        <f t="shared" si="99"/>
        <v>0</v>
      </c>
      <c r="I251" s="223">
        <f t="shared" si="99"/>
        <v>0</v>
      </c>
      <c r="J251" s="241">
        <f t="shared" si="99"/>
        <v>0</v>
      </c>
      <c r="K251" s="241">
        <f t="shared" si="99"/>
        <v>0</v>
      </c>
      <c r="L251" s="241">
        <f t="shared" si="99"/>
        <v>0</v>
      </c>
      <c r="M251" s="223">
        <f t="shared" si="99"/>
        <v>0</v>
      </c>
      <c r="N251" s="223">
        <f t="shared" si="99"/>
        <v>0</v>
      </c>
      <c r="O251" s="223">
        <f t="shared" si="99"/>
        <v>3842036.8115814677</v>
      </c>
      <c r="P251" s="223">
        <f t="shared" si="99"/>
        <v>415717.88570090506</v>
      </c>
      <c r="Q251" s="223">
        <f t="shared" si="99"/>
        <v>415717.88570090506</v>
      </c>
      <c r="R251" s="223">
        <f t="shared" si="99"/>
        <v>415717.88570090506</v>
      </c>
      <c r="S251" s="223">
        <f t="shared" si="96"/>
        <v>415717.88570090506</v>
      </c>
      <c r="T251" s="222">
        <f t="shared" si="95"/>
        <v>95934.896700208861</v>
      </c>
      <c r="U251" s="239">
        <f t="shared" si="92"/>
        <v>5600843.2510852963</v>
      </c>
      <c r="V251" s="240"/>
      <c r="W251" s="239">
        <f t="shared" si="97"/>
        <v>415717.88570090511</v>
      </c>
      <c r="X251" s="239">
        <f t="shared" si="76"/>
        <v>5600843.2510852963</v>
      </c>
      <c r="Y251" s="238">
        <f t="shared" si="77"/>
        <v>5608.837825810313</v>
      </c>
      <c r="Z251" s="237"/>
      <c r="AA251" s="173"/>
      <c r="AB251" s="173"/>
    </row>
    <row r="252" spans="1:28" x14ac:dyDescent="0.25">
      <c r="A252" s="244">
        <f t="shared" si="98"/>
        <v>2025</v>
      </c>
      <c r="B252" s="243" t="s">
        <v>314</v>
      </c>
      <c r="C252" s="223">
        <f t="shared" si="99"/>
        <v>0</v>
      </c>
      <c r="D252" s="242">
        <f t="shared" si="99"/>
        <v>0</v>
      </c>
      <c r="E252" s="223">
        <f t="shared" si="99"/>
        <v>0</v>
      </c>
      <c r="F252" s="223">
        <f t="shared" si="99"/>
        <v>0</v>
      </c>
      <c r="G252" s="223">
        <f t="shared" si="99"/>
        <v>0</v>
      </c>
      <c r="H252" s="223">
        <f t="shared" si="99"/>
        <v>0</v>
      </c>
      <c r="I252" s="223">
        <f t="shared" si="99"/>
        <v>0</v>
      </c>
      <c r="J252" s="241">
        <f t="shared" si="99"/>
        <v>0</v>
      </c>
      <c r="K252" s="241">
        <f t="shared" si="99"/>
        <v>0</v>
      </c>
      <c r="L252" s="241">
        <f t="shared" si="99"/>
        <v>0</v>
      </c>
      <c r="M252" s="223">
        <f t="shared" si="99"/>
        <v>0</v>
      </c>
      <c r="N252" s="223">
        <f t="shared" si="99"/>
        <v>0</v>
      </c>
      <c r="O252" s="223">
        <f t="shared" si="99"/>
        <v>3842036.8115814677</v>
      </c>
      <c r="P252" s="223">
        <f t="shared" si="99"/>
        <v>415717.88570090506</v>
      </c>
      <c r="Q252" s="223">
        <f t="shared" si="99"/>
        <v>415717.88570090506</v>
      </c>
      <c r="R252" s="223">
        <f t="shared" si="99"/>
        <v>415717.88570090506</v>
      </c>
      <c r="S252" s="223">
        <f t="shared" si="96"/>
        <v>415717.88570090506</v>
      </c>
      <c r="T252" s="222">
        <f t="shared" si="95"/>
        <v>127913.19560027849</v>
      </c>
      <c r="U252" s="239">
        <f t="shared" si="92"/>
        <v>5632821.5499853659</v>
      </c>
      <c r="V252" s="240"/>
      <c r="W252" s="239">
        <f t="shared" si="97"/>
        <v>415717.88570090506</v>
      </c>
      <c r="X252" s="239">
        <f t="shared" si="76"/>
        <v>5632821.5499853659</v>
      </c>
      <c r="Y252" s="238">
        <f t="shared" si="77"/>
        <v>5643.4809829520555</v>
      </c>
      <c r="Z252" s="237"/>
      <c r="AA252" s="173"/>
      <c r="AB252" s="173"/>
    </row>
    <row r="253" spans="1:28" x14ac:dyDescent="0.25">
      <c r="A253" s="244">
        <f t="shared" si="98"/>
        <v>2025</v>
      </c>
      <c r="B253" s="243" t="s">
        <v>313</v>
      </c>
      <c r="C253" s="223">
        <f t="shared" si="99"/>
        <v>0</v>
      </c>
      <c r="D253" s="242">
        <f t="shared" si="99"/>
        <v>0</v>
      </c>
      <c r="E253" s="223">
        <f t="shared" si="99"/>
        <v>0</v>
      </c>
      <c r="F253" s="223">
        <f t="shared" si="99"/>
        <v>0</v>
      </c>
      <c r="G253" s="223">
        <f t="shared" si="99"/>
        <v>0</v>
      </c>
      <c r="H253" s="223">
        <f t="shared" si="99"/>
        <v>0</v>
      </c>
      <c r="I253" s="223">
        <f t="shared" si="99"/>
        <v>0</v>
      </c>
      <c r="J253" s="241">
        <f t="shared" si="99"/>
        <v>0</v>
      </c>
      <c r="K253" s="241">
        <f t="shared" si="99"/>
        <v>0</v>
      </c>
      <c r="L253" s="241">
        <f t="shared" si="99"/>
        <v>0</v>
      </c>
      <c r="M253" s="223">
        <f t="shared" si="99"/>
        <v>0</v>
      </c>
      <c r="N253" s="223">
        <f t="shared" si="99"/>
        <v>0</v>
      </c>
      <c r="O253" s="223">
        <f t="shared" si="99"/>
        <v>3842036.8115814677</v>
      </c>
      <c r="P253" s="223">
        <f t="shared" si="99"/>
        <v>415717.88570090506</v>
      </c>
      <c r="Q253" s="223">
        <f t="shared" si="99"/>
        <v>415717.88570090506</v>
      </c>
      <c r="R253" s="223">
        <f t="shared" si="99"/>
        <v>415717.88570090506</v>
      </c>
      <c r="S253" s="223">
        <f t="shared" si="96"/>
        <v>415717.88570090506</v>
      </c>
      <c r="T253" s="222">
        <f t="shared" si="95"/>
        <v>159891.49450034811</v>
      </c>
      <c r="U253" s="239">
        <f t="shared" si="92"/>
        <v>5664799.8488854356</v>
      </c>
      <c r="V253" s="240"/>
      <c r="W253" s="239">
        <f t="shared" si="97"/>
        <v>415717.88570090506</v>
      </c>
      <c r="X253" s="239">
        <f t="shared" si="76"/>
        <v>5664799.8488854356</v>
      </c>
      <c r="Y253" s="238">
        <f t="shared" si="77"/>
        <v>5678.124140093797</v>
      </c>
      <c r="Z253" s="237"/>
      <c r="AA253" s="173"/>
      <c r="AB253" s="173"/>
    </row>
    <row r="254" spans="1:28" x14ac:dyDescent="0.25">
      <c r="A254" s="244">
        <f t="shared" si="98"/>
        <v>2025</v>
      </c>
      <c r="B254" s="243" t="s">
        <v>312</v>
      </c>
      <c r="C254" s="223">
        <f t="shared" si="99"/>
        <v>0</v>
      </c>
      <c r="D254" s="242">
        <f t="shared" si="99"/>
        <v>0</v>
      </c>
      <c r="E254" s="223">
        <f t="shared" si="99"/>
        <v>0</v>
      </c>
      <c r="F254" s="223">
        <f t="shared" si="99"/>
        <v>0</v>
      </c>
      <c r="G254" s="223">
        <f t="shared" si="99"/>
        <v>0</v>
      </c>
      <c r="H254" s="223">
        <f t="shared" si="99"/>
        <v>0</v>
      </c>
      <c r="I254" s="223">
        <f t="shared" si="99"/>
        <v>0</v>
      </c>
      <c r="J254" s="241">
        <f t="shared" si="99"/>
        <v>0</v>
      </c>
      <c r="K254" s="241">
        <f t="shared" si="99"/>
        <v>0</v>
      </c>
      <c r="L254" s="241">
        <f t="shared" si="99"/>
        <v>0</v>
      </c>
      <c r="M254" s="223">
        <f t="shared" si="99"/>
        <v>0</v>
      </c>
      <c r="N254" s="223">
        <f t="shared" si="99"/>
        <v>0</v>
      </c>
      <c r="O254" s="223">
        <f t="shared" si="99"/>
        <v>3842036.8115814677</v>
      </c>
      <c r="P254" s="223">
        <f t="shared" si="99"/>
        <v>415717.88570090506</v>
      </c>
      <c r="Q254" s="223">
        <f t="shared" si="99"/>
        <v>415717.88570090506</v>
      </c>
      <c r="R254" s="223">
        <f t="shared" si="99"/>
        <v>415717.88570090506</v>
      </c>
      <c r="S254" s="223">
        <f t="shared" si="96"/>
        <v>415717.88570090506</v>
      </c>
      <c r="T254" s="222">
        <f t="shared" si="95"/>
        <v>191869.79340041772</v>
      </c>
      <c r="U254" s="239">
        <f t="shared" si="92"/>
        <v>5696778.1477855053</v>
      </c>
      <c r="V254" s="240"/>
      <c r="W254" s="239">
        <f t="shared" si="97"/>
        <v>415717.88570090506</v>
      </c>
      <c r="X254" s="239">
        <f t="shared" ref="X254:X260" si="100">W254+X242</f>
        <v>5696778.1477855043</v>
      </c>
      <c r="Y254" s="238">
        <f t="shared" ref="Y254:Y255" si="101">AVERAGE(X249:X260)/1000</f>
        <v>5712.7672972355404</v>
      </c>
      <c r="Z254" s="237"/>
      <c r="AA254" s="173"/>
      <c r="AB254" s="173"/>
    </row>
    <row r="255" spans="1:28" x14ac:dyDescent="0.25">
      <c r="A255" s="244">
        <f t="shared" si="98"/>
        <v>2025</v>
      </c>
      <c r="B255" s="243" t="s">
        <v>311</v>
      </c>
      <c r="C255" s="223">
        <f t="shared" si="99"/>
        <v>0</v>
      </c>
      <c r="D255" s="242">
        <f t="shared" si="99"/>
        <v>0</v>
      </c>
      <c r="E255" s="223">
        <f t="shared" si="99"/>
        <v>0</v>
      </c>
      <c r="F255" s="223">
        <f t="shared" si="99"/>
        <v>0</v>
      </c>
      <c r="G255" s="223">
        <f t="shared" si="99"/>
        <v>0</v>
      </c>
      <c r="H255" s="223">
        <f t="shared" si="99"/>
        <v>0</v>
      </c>
      <c r="I255" s="223">
        <f t="shared" si="99"/>
        <v>0</v>
      </c>
      <c r="J255" s="241">
        <f t="shared" si="99"/>
        <v>0</v>
      </c>
      <c r="K255" s="241">
        <f t="shared" si="99"/>
        <v>0</v>
      </c>
      <c r="L255" s="241">
        <f t="shared" si="99"/>
        <v>0</v>
      </c>
      <c r="M255" s="223">
        <f t="shared" si="99"/>
        <v>0</v>
      </c>
      <c r="N255" s="223">
        <f t="shared" si="99"/>
        <v>0</v>
      </c>
      <c r="O255" s="223">
        <f t="shared" si="99"/>
        <v>3842036.8115814677</v>
      </c>
      <c r="P255" s="223">
        <f t="shared" si="99"/>
        <v>415717.88570090506</v>
      </c>
      <c r="Q255" s="223">
        <f t="shared" si="99"/>
        <v>415717.88570090506</v>
      </c>
      <c r="R255" s="223">
        <f t="shared" si="99"/>
        <v>415717.88570090506</v>
      </c>
      <c r="S255" s="223">
        <f t="shared" si="96"/>
        <v>415717.88570090506</v>
      </c>
      <c r="T255" s="222">
        <f t="shared" si="95"/>
        <v>223848.09230048736</v>
      </c>
      <c r="U255" s="239">
        <f t="shared" si="92"/>
        <v>5728756.4466855749</v>
      </c>
      <c r="V255" s="240"/>
      <c r="W255" s="239">
        <f t="shared" si="97"/>
        <v>415717.88570090506</v>
      </c>
      <c r="X255" s="239">
        <f t="shared" si="100"/>
        <v>5728756.446685574</v>
      </c>
      <c r="Y255" s="238">
        <f t="shared" si="101"/>
        <v>5728.7564466855738</v>
      </c>
      <c r="Z255" s="237"/>
      <c r="AA255" s="173"/>
      <c r="AB255" s="173"/>
    </row>
    <row r="256" spans="1:28" x14ac:dyDescent="0.25">
      <c r="A256" s="244">
        <f t="shared" si="98"/>
        <v>2025</v>
      </c>
      <c r="B256" s="243" t="s">
        <v>310</v>
      </c>
      <c r="C256" s="223">
        <f t="shared" si="99"/>
        <v>0</v>
      </c>
      <c r="D256" s="242">
        <f t="shared" si="99"/>
        <v>0</v>
      </c>
      <c r="E256" s="223">
        <f t="shared" si="99"/>
        <v>0</v>
      </c>
      <c r="F256" s="223">
        <f t="shared" si="99"/>
        <v>0</v>
      </c>
      <c r="G256" s="223">
        <f t="shared" si="99"/>
        <v>0</v>
      </c>
      <c r="H256" s="223">
        <f t="shared" si="99"/>
        <v>0</v>
      </c>
      <c r="I256" s="223">
        <f t="shared" si="99"/>
        <v>0</v>
      </c>
      <c r="J256" s="241">
        <f t="shared" si="99"/>
        <v>0</v>
      </c>
      <c r="K256" s="241">
        <f t="shared" si="99"/>
        <v>0</v>
      </c>
      <c r="L256" s="241">
        <f t="shared" si="99"/>
        <v>0</v>
      </c>
      <c r="M256" s="223">
        <f t="shared" si="99"/>
        <v>0</v>
      </c>
      <c r="N256" s="223">
        <f t="shared" si="99"/>
        <v>0</v>
      </c>
      <c r="O256" s="223">
        <f t="shared" si="99"/>
        <v>3842036.8115814677</v>
      </c>
      <c r="P256" s="223">
        <f t="shared" si="99"/>
        <v>415717.88570090506</v>
      </c>
      <c r="Q256" s="223">
        <f t="shared" si="99"/>
        <v>415717.88570090506</v>
      </c>
      <c r="R256" s="223">
        <f t="shared" si="99"/>
        <v>415717.88570090506</v>
      </c>
      <c r="S256" s="223">
        <f t="shared" si="96"/>
        <v>415717.88570090506</v>
      </c>
      <c r="T256" s="222">
        <f t="shared" si="95"/>
        <v>255826.39120055697</v>
      </c>
      <c r="U256" s="239">
        <f t="shared" si="92"/>
        <v>5760734.7455856446</v>
      </c>
      <c r="V256" s="240"/>
      <c r="W256" s="239">
        <f t="shared" si="97"/>
        <v>415717.88570090506</v>
      </c>
      <c r="X256" s="239">
        <f t="shared" si="100"/>
        <v>5760734.7455856437</v>
      </c>
      <c r="Y256" s="238">
        <f>AVERAGE(X251:X262)/1000</f>
        <v>5744.74559613561</v>
      </c>
      <c r="Z256" s="237"/>
      <c r="AA256" s="173"/>
      <c r="AB256" s="173"/>
    </row>
    <row r="257" spans="1:28" x14ac:dyDescent="0.25">
      <c r="A257" s="244">
        <f t="shared" si="98"/>
        <v>2025</v>
      </c>
      <c r="B257" s="243" t="s">
        <v>309</v>
      </c>
      <c r="C257" s="223">
        <f t="shared" si="99"/>
        <v>0</v>
      </c>
      <c r="D257" s="242">
        <f t="shared" si="99"/>
        <v>0</v>
      </c>
      <c r="E257" s="223">
        <f t="shared" si="99"/>
        <v>0</v>
      </c>
      <c r="F257" s="223">
        <f t="shared" si="99"/>
        <v>0</v>
      </c>
      <c r="G257" s="223">
        <f t="shared" si="99"/>
        <v>0</v>
      </c>
      <c r="H257" s="223">
        <f t="shared" si="99"/>
        <v>0</v>
      </c>
      <c r="I257" s="223">
        <f t="shared" si="99"/>
        <v>0</v>
      </c>
      <c r="J257" s="241">
        <f t="shared" si="99"/>
        <v>0</v>
      </c>
      <c r="K257" s="241">
        <f t="shared" si="99"/>
        <v>0</v>
      </c>
      <c r="L257" s="241">
        <f t="shared" si="99"/>
        <v>0</v>
      </c>
      <c r="M257" s="223">
        <f t="shared" si="99"/>
        <v>0</v>
      </c>
      <c r="N257" s="223">
        <f t="shared" si="99"/>
        <v>0</v>
      </c>
      <c r="O257" s="223">
        <f t="shared" si="99"/>
        <v>3842036.8115814677</v>
      </c>
      <c r="P257" s="223">
        <f t="shared" si="99"/>
        <v>415717.88570090506</v>
      </c>
      <c r="Q257" s="223">
        <f t="shared" si="99"/>
        <v>415717.88570090506</v>
      </c>
      <c r="R257" s="223">
        <f t="shared" si="99"/>
        <v>415717.88570090506</v>
      </c>
      <c r="S257" s="223">
        <f t="shared" si="96"/>
        <v>415717.88570090506</v>
      </c>
      <c r="T257" s="222">
        <f t="shared" si="95"/>
        <v>287804.69010062661</v>
      </c>
      <c r="U257" s="239">
        <f t="shared" si="92"/>
        <v>5792713.0444857143</v>
      </c>
      <c r="V257" s="240"/>
      <c r="W257" s="239">
        <f t="shared" si="97"/>
        <v>415717.88570090506</v>
      </c>
      <c r="X257" s="239">
        <f t="shared" si="100"/>
        <v>5792713.0444857134</v>
      </c>
      <c r="Y257" s="238">
        <f>AVERAGE(X252:X262)/1000</f>
        <v>5760.7347455856443</v>
      </c>
      <c r="Z257" s="237"/>
      <c r="AA257" s="173"/>
      <c r="AB257" s="173"/>
    </row>
    <row r="258" spans="1:28" x14ac:dyDescent="0.25">
      <c r="A258" s="244">
        <f t="shared" si="98"/>
        <v>2025</v>
      </c>
      <c r="B258" s="243" t="s">
        <v>308</v>
      </c>
      <c r="C258" s="223">
        <f t="shared" si="99"/>
        <v>0</v>
      </c>
      <c r="D258" s="242">
        <f t="shared" si="99"/>
        <v>0</v>
      </c>
      <c r="E258" s="223">
        <f t="shared" si="99"/>
        <v>0</v>
      </c>
      <c r="F258" s="223">
        <f t="shared" si="99"/>
        <v>0</v>
      </c>
      <c r="G258" s="223">
        <f t="shared" si="99"/>
        <v>0</v>
      </c>
      <c r="H258" s="223">
        <f t="shared" si="99"/>
        <v>0</v>
      </c>
      <c r="I258" s="223">
        <f t="shared" si="99"/>
        <v>0</v>
      </c>
      <c r="J258" s="241">
        <f t="shared" si="99"/>
        <v>0</v>
      </c>
      <c r="K258" s="241">
        <f t="shared" si="99"/>
        <v>0</v>
      </c>
      <c r="L258" s="241">
        <f t="shared" si="99"/>
        <v>0</v>
      </c>
      <c r="M258" s="223">
        <f t="shared" si="99"/>
        <v>0</v>
      </c>
      <c r="N258" s="223">
        <f t="shared" si="99"/>
        <v>0</v>
      </c>
      <c r="O258" s="223">
        <f t="shared" si="99"/>
        <v>3842036.8115814677</v>
      </c>
      <c r="P258" s="223">
        <f t="shared" si="99"/>
        <v>415717.88570090506</v>
      </c>
      <c r="Q258" s="223">
        <f t="shared" si="99"/>
        <v>415717.88570090506</v>
      </c>
      <c r="R258" s="223">
        <f t="shared" si="99"/>
        <v>415717.88570090506</v>
      </c>
      <c r="S258" s="223">
        <f t="shared" si="96"/>
        <v>415717.88570090506</v>
      </c>
      <c r="T258" s="222">
        <f t="shared" si="95"/>
        <v>319782.98900069622</v>
      </c>
      <c r="U258" s="239">
        <f t="shared" si="92"/>
        <v>5824691.343385784</v>
      </c>
      <c r="V258" s="240"/>
      <c r="W258" s="239">
        <f t="shared" si="97"/>
        <v>415717.88570090506</v>
      </c>
      <c r="X258" s="239">
        <f t="shared" si="100"/>
        <v>5824691.343385783</v>
      </c>
      <c r="Y258" s="238">
        <f>AVERAGE(X253:X261)/1000</f>
        <v>5776.7238950356787</v>
      </c>
      <c r="Z258" s="237"/>
      <c r="AA258" s="173"/>
      <c r="AB258" s="173"/>
    </row>
    <row r="259" spans="1:28" x14ac:dyDescent="0.25">
      <c r="A259" s="244">
        <f t="shared" si="98"/>
        <v>2025</v>
      </c>
      <c r="B259" s="243" t="s">
        <v>307</v>
      </c>
      <c r="C259" s="223">
        <f t="shared" si="99"/>
        <v>0</v>
      </c>
      <c r="D259" s="242">
        <f t="shared" si="99"/>
        <v>0</v>
      </c>
      <c r="E259" s="223">
        <f t="shared" si="99"/>
        <v>0</v>
      </c>
      <c r="F259" s="223">
        <f t="shared" si="99"/>
        <v>0</v>
      </c>
      <c r="G259" s="223">
        <f t="shared" si="99"/>
        <v>0</v>
      </c>
      <c r="H259" s="223">
        <f t="shared" si="99"/>
        <v>0</v>
      </c>
      <c r="I259" s="223">
        <f t="shared" si="99"/>
        <v>0</v>
      </c>
      <c r="J259" s="241">
        <f t="shared" si="99"/>
        <v>0</v>
      </c>
      <c r="K259" s="241">
        <f t="shared" si="99"/>
        <v>0</v>
      </c>
      <c r="L259" s="241">
        <f t="shared" si="99"/>
        <v>0</v>
      </c>
      <c r="M259" s="223">
        <f t="shared" si="99"/>
        <v>0</v>
      </c>
      <c r="N259" s="223">
        <f t="shared" si="99"/>
        <v>0</v>
      </c>
      <c r="O259" s="223">
        <f t="shared" si="99"/>
        <v>3842036.8115814677</v>
      </c>
      <c r="P259" s="223">
        <f t="shared" si="99"/>
        <v>415717.88570090506</v>
      </c>
      <c r="Q259" s="223">
        <f t="shared" si="99"/>
        <v>415717.88570090506</v>
      </c>
      <c r="R259" s="223">
        <f t="shared" si="99"/>
        <v>415717.88570090506</v>
      </c>
      <c r="S259" s="223">
        <f t="shared" si="96"/>
        <v>415717.88570090506</v>
      </c>
      <c r="T259" s="222">
        <f t="shared" si="95"/>
        <v>351761.28790076583</v>
      </c>
      <c r="U259" s="239">
        <f t="shared" si="92"/>
        <v>5856669.6422858527</v>
      </c>
      <c r="V259" s="240"/>
      <c r="W259" s="239">
        <f t="shared" si="97"/>
        <v>415717.88570090506</v>
      </c>
      <c r="X259" s="239">
        <f t="shared" si="100"/>
        <v>5856669.6422858527</v>
      </c>
      <c r="Y259" s="238">
        <f>AVERAGE(X254:X261)/1000</f>
        <v>5792.7130444857121</v>
      </c>
      <c r="Z259" s="237"/>
      <c r="AA259" s="173"/>
      <c r="AB259" s="173"/>
    </row>
    <row r="260" spans="1:28" x14ac:dyDescent="0.25">
      <c r="A260" s="235">
        <f t="shared" si="98"/>
        <v>2025</v>
      </c>
      <c r="B260" s="234" t="s">
        <v>306</v>
      </c>
      <c r="C260" s="178">
        <f t="shared" si="99"/>
        <v>0</v>
      </c>
      <c r="D260" s="177">
        <f t="shared" si="99"/>
        <v>0</v>
      </c>
      <c r="E260" s="178">
        <f t="shared" si="99"/>
        <v>0</v>
      </c>
      <c r="F260" s="178">
        <f t="shared" si="99"/>
        <v>0</v>
      </c>
      <c r="G260" s="178">
        <f t="shared" si="99"/>
        <v>0</v>
      </c>
      <c r="H260" s="178">
        <f t="shared" si="99"/>
        <v>0</v>
      </c>
      <c r="I260" s="178">
        <f t="shared" si="99"/>
        <v>0</v>
      </c>
      <c r="J260" s="233">
        <f t="shared" si="99"/>
        <v>0</v>
      </c>
      <c r="K260" s="233">
        <f t="shared" si="99"/>
        <v>0</v>
      </c>
      <c r="L260" s="233">
        <f t="shared" si="99"/>
        <v>0</v>
      </c>
      <c r="M260" s="178">
        <f t="shared" si="99"/>
        <v>0</v>
      </c>
      <c r="N260" s="178">
        <f t="shared" si="99"/>
        <v>0</v>
      </c>
      <c r="O260" s="178">
        <f t="shared" si="99"/>
        <v>3842036.8115814677</v>
      </c>
      <c r="P260" s="178">
        <f t="shared" si="99"/>
        <v>415717.88570090506</v>
      </c>
      <c r="Q260" s="178">
        <f t="shared" si="99"/>
        <v>415717.88570090506</v>
      </c>
      <c r="R260" s="178">
        <f t="shared" si="99"/>
        <v>415717.88570090506</v>
      </c>
      <c r="S260" s="178">
        <f t="shared" si="96"/>
        <v>415717.88570090506</v>
      </c>
      <c r="T260" s="220">
        <f t="shared" si="95"/>
        <v>383739.58680083544</v>
      </c>
      <c r="U260" s="231">
        <f t="shared" si="92"/>
        <v>5888647.9411859224</v>
      </c>
      <c r="V260" s="221">
        <f>SUM(U249:U260)</f>
        <v>68553207.566826478</v>
      </c>
      <c r="W260" s="231">
        <f t="shared" si="97"/>
        <v>415717.88570090506</v>
      </c>
      <c r="X260" s="231">
        <f t="shared" si="100"/>
        <v>5888647.9411859224</v>
      </c>
      <c r="Y260" s="232">
        <f>AVERAGE(X255:X261)/1000</f>
        <v>5808.7021939357483</v>
      </c>
      <c r="Z260" s="231">
        <f>SUM(Y249:Y260)</f>
        <v>68369.332348151074</v>
      </c>
      <c r="AA260" s="173"/>
      <c r="AB260" s="173"/>
    </row>
    <row r="261" spans="1:28" x14ac:dyDescent="0.25">
      <c r="D261" s="229"/>
      <c r="E261" s="229"/>
      <c r="F261" s="229"/>
      <c r="G261" s="229"/>
      <c r="H261" s="229"/>
      <c r="I261" s="229"/>
      <c r="J261" s="229"/>
      <c r="K261" s="229"/>
      <c r="L261" s="229"/>
      <c r="M261" s="229"/>
      <c r="N261" s="229"/>
      <c r="O261" s="229"/>
      <c r="P261" s="229"/>
      <c r="Q261" s="229"/>
      <c r="R261" s="229"/>
      <c r="S261" s="229"/>
      <c r="T261" s="229"/>
    </row>
    <row r="262" spans="1:28" x14ac:dyDescent="0.25">
      <c r="A262" s="1" t="s">
        <v>305</v>
      </c>
      <c r="C262" s="228">
        <f>+C1</f>
        <v>2008</v>
      </c>
      <c r="D262" s="228">
        <f>+D1</f>
        <v>2009</v>
      </c>
      <c r="E262" s="228">
        <f>+E1</f>
        <v>2010</v>
      </c>
      <c r="F262" s="228">
        <f>+F1</f>
        <v>2011</v>
      </c>
      <c r="G262" s="228">
        <f>+G1</f>
        <v>2012</v>
      </c>
      <c r="H262" s="228">
        <f>+H1</f>
        <v>2013</v>
      </c>
      <c r="I262" s="228">
        <f>+I1</f>
        <v>2014</v>
      </c>
      <c r="J262" s="228">
        <f>+J1</f>
        <v>2015</v>
      </c>
      <c r="K262" s="228">
        <f>+K1</f>
        <v>2016</v>
      </c>
      <c r="L262" s="228">
        <f>+L1</f>
        <v>2017</v>
      </c>
      <c r="M262" s="228">
        <f>+M1</f>
        <v>2018</v>
      </c>
      <c r="N262" s="228">
        <f>+N1</f>
        <v>2019</v>
      </c>
      <c r="O262" s="228">
        <f>+O1</f>
        <v>2020</v>
      </c>
      <c r="P262" s="227">
        <f>+P1</f>
        <v>2021</v>
      </c>
      <c r="Q262" s="226">
        <f>+Q1</f>
        <v>2022</v>
      </c>
      <c r="R262" s="226">
        <f>+R1</f>
        <v>2023</v>
      </c>
      <c r="S262" s="226">
        <f>+S1</f>
        <v>2024</v>
      </c>
      <c r="T262" s="225">
        <f>+T1</f>
        <v>2025</v>
      </c>
      <c r="U262" s="224" t="s">
        <v>43</v>
      </c>
    </row>
    <row r="263" spans="1:28" x14ac:dyDescent="0.25">
      <c r="A263" t="s">
        <v>320</v>
      </c>
      <c r="C263" s="173"/>
      <c r="D263" s="173"/>
      <c r="E263" s="173"/>
      <c r="F263" s="173"/>
      <c r="G263" s="173"/>
      <c r="H263" s="173"/>
      <c r="I263" s="173"/>
      <c r="J263" s="173"/>
      <c r="K263" s="173"/>
      <c r="L263" s="173"/>
      <c r="M263" s="173"/>
      <c r="N263" s="173"/>
      <c r="O263" s="173"/>
      <c r="P263" s="221">
        <f>+$Z212</f>
        <v>48037.882595996183</v>
      </c>
      <c r="Q263" s="178">
        <f>+$Z224</f>
        <v>53795.222624444352</v>
      </c>
      <c r="R263" s="178">
        <f>+$Z236</f>
        <v>58783.837252855206</v>
      </c>
      <c r="S263" s="178">
        <f>+$Z248</f>
        <v>63772.451881266068</v>
      </c>
      <c r="T263" s="220">
        <f>+$Z260</f>
        <v>68369.332348151074</v>
      </c>
    </row>
  </sheetData>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64"/>
  <sheetViews>
    <sheetView workbookViewId="0">
      <pane xSplit="2" ySplit="1" topLeftCell="L247" activePane="bottomRight" state="frozen"/>
      <selection pane="topRight" activeCell="C1" sqref="C1"/>
      <selection pane="bottomLeft" activeCell="A2" sqref="A2"/>
      <selection pane="bottomRight" activeCell="R283" sqref="R283"/>
    </sheetView>
  </sheetViews>
  <sheetFormatPr defaultRowHeight="15" x14ac:dyDescent="0.25"/>
  <cols>
    <col min="1" max="1" width="20.7109375" bestFit="1" customWidth="1"/>
    <col min="2" max="2" width="9" customWidth="1"/>
    <col min="3" max="4" width="12" customWidth="1"/>
    <col min="5" max="17" width="12" style="219" customWidth="1"/>
    <col min="18" max="21" width="12.5703125" style="219" bestFit="1" customWidth="1"/>
    <col min="22" max="22" width="12.140625" style="219" bestFit="1" customWidth="1"/>
    <col min="23" max="23" width="15.7109375" style="219" bestFit="1" customWidth="1"/>
    <col min="24" max="24" width="12.42578125" style="219" bestFit="1" customWidth="1"/>
    <col min="25" max="25" width="12.28515625" style="219" bestFit="1" customWidth="1"/>
    <col min="26" max="26" width="12" bestFit="1" customWidth="1"/>
  </cols>
  <sheetData>
    <row r="1" spans="1:25" x14ac:dyDescent="0.25">
      <c r="B1" t="s">
        <v>338</v>
      </c>
      <c r="C1" s="1">
        <v>2008</v>
      </c>
      <c r="D1" s="1">
        <f>C1+1</f>
        <v>2009</v>
      </c>
      <c r="E1" s="1">
        <f t="shared" ref="E1:T1" si="0">D1+1</f>
        <v>2010</v>
      </c>
      <c r="F1" s="1">
        <f t="shared" si="0"/>
        <v>2011</v>
      </c>
      <c r="G1" s="1">
        <f t="shared" si="0"/>
        <v>2012</v>
      </c>
      <c r="H1" s="1">
        <f t="shared" si="0"/>
        <v>2013</v>
      </c>
      <c r="I1" s="1">
        <f t="shared" si="0"/>
        <v>2014</v>
      </c>
      <c r="J1" s="1">
        <f t="shared" si="0"/>
        <v>2015</v>
      </c>
      <c r="K1" s="1">
        <f t="shared" si="0"/>
        <v>2016</v>
      </c>
      <c r="L1" s="1">
        <f t="shared" si="0"/>
        <v>2017</v>
      </c>
      <c r="M1" s="1">
        <f t="shared" si="0"/>
        <v>2018</v>
      </c>
      <c r="N1" s="1">
        <f t="shared" si="0"/>
        <v>2019</v>
      </c>
      <c r="O1" s="1">
        <f t="shared" si="0"/>
        <v>2020</v>
      </c>
      <c r="P1" s="1">
        <f t="shared" si="0"/>
        <v>2021</v>
      </c>
      <c r="Q1" s="1">
        <f t="shared" si="0"/>
        <v>2022</v>
      </c>
      <c r="R1" s="1">
        <f t="shared" si="0"/>
        <v>2023</v>
      </c>
      <c r="S1" s="1">
        <f t="shared" si="0"/>
        <v>2024</v>
      </c>
      <c r="T1" s="1">
        <f t="shared" si="0"/>
        <v>2025</v>
      </c>
    </row>
    <row r="2" spans="1:25" x14ac:dyDescent="0.25">
      <c r="A2" t="s">
        <v>337</v>
      </c>
      <c r="B2" t="s">
        <v>335</v>
      </c>
      <c r="C2" s="282">
        <v>0</v>
      </c>
      <c r="D2" s="282">
        <v>0</v>
      </c>
      <c r="E2" s="282">
        <v>0</v>
      </c>
      <c r="F2" s="282">
        <v>0</v>
      </c>
      <c r="G2" s="282">
        <v>0</v>
      </c>
      <c r="H2" s="282">
        <v>0</v>
      </c>
      <c r="I2" s="282">
        <v>0</v>
      </c>
      <c r="J2" s="282">
        <v>0</v>
      </c>
      <c r="K2" s="282">
        <v>0</v>
      </c>
      <c r="L2" s="282">
        <v>0</v>
      </c>
      <c r="M2" s="282">
        <v>0</v>
      </c>
      <c r="N2" s="282">
        <v>0</v>
      </c>
      <c r="O2" s="281">
        <f>+'[1]New CDM By Rate Class'!B49</f>
        <v>30055159.740456719</v>
      </c>
      <c r="P2" s="281">
        <f>+'[1]New CDM By Rate Class'!C49</f>
        <v>855615.1050264705</v>
      </c>
      <c r="Q2" s="281">
        <f>+'[1]New CDM By Rate Class'!D49</f>
        <v>855615.1050264705</v>
      </c>
      <c r="R2" s="281">
        <f>+'[1]New CDM By Rate Class'!E49</f>
        <v>855615.1050264705</v>
      </c>
      <c r="S2" s="281">
        <f>+'[1]New CDM By Rate Class'!F49</f>
        <v>855615.1050264705</v>
      </c>
      <c r="T2" s="281">
        <f>+'[1]New CDM By Rate Class'!G49</f>
        <v>855615.1050264705</v>
      </c>
    </row>
    <row r="3" spans="1:25" x14ac:dyDescent="0.25">
      <c r="A3" t="s">
        <v>336</v>
      </c>
      <c r="B3" t="s">
        <v>335</v>
      </c>
      <c r="C3">
        <f>C2</f>
        <v>0</v>
      </c>
      <c r="D3">
        <f t="shared" ref="D3:T3" si="1">C3+D2</f>
        <v>0</v>
      </c>
      <c r="E3">
        <f t="shared" si="1"/>
        <v>0</v>
      </c>
      <c r="F3">
        <f t="shared" si="1"/>
        <v>0</v>
      </c>
      <c r="G3">
        <f t="shared" si="1"/>
        <v>0</v>
      </c>
      <c r="H3">
        <f t="shared" si="1"/>
        <v>0</v>
      </c>
      <c r="I3">
        <f t="shared" si="1"/>
        <v>0</v>
      </c>
      <c r="J3">
        <f t="shared" si="1"/>
        <v>0</v>
      </c>
      <c r="K3">
        <f t="shared" si="1"/>
        <v>0</v>
      </c>
      <c r="L3">
        <f t="shared" si="1"/>
        <v>0</v>
      </c>
      <c r="M3">
        <f t="shared" si="1"/>
        <v>0</v>
      </c>
      <c r="N3">
        <f t="shared" si="1"/>
        <v>0</v>
      </c>
      <c r="O3" s="85">
        <f t="shared" si="1"/>
        <v>30055159.740456719</v>
      </c>
      <c r="P3" s="85">
        <f t="shared" si="1"/>
        <v>30910774.845483191</v>
      </c>
      <c r="Q3" s="85">
        <f t="shared" si="1"/>
        <v>31766389.95050966</v>
      </c>
      <c r="R3" s="85">
        <f t="shared" si="1"/>
        <v>32622005.055536129</v>
      </c>
      <c r="S3" s="85">
        <f t="shared" si="1"/>
        <v>33477620.160562597</v>
      </c>
      <c r="T3" s="85">
        <f t="shared" si="1"/>
        <v>34333235.265589066</v>
      </c>
    </row>
    <row r="5" spans="1:25" x14ac:dyDescent="0.25">
      <c r="D5" s="85"/>
      <c r="E5" s="280"/>
      <c r="I5"/>
      <c r="J5"/>
      <c r="K5" s="85"/>
      <c r="L5" s="277"/>
      <c r="M5" s="85"/>
      <c r="N5" s="173"/>
      <c r="O5" s="173"/>
    </row>
    <row r="6" spans="1:25" x14ac:dyDescent="0.25">
      <c r="C6" s="228">
        <f>+C1</f>
        <v>2008</v>
      </c>
      <c r="D6" s="228">
        <f t="shared" ref="D6:T6" si="2">+D1</f>
        <v>2009</v>
      </c>
      <c r="E6" s="228">
        <f t="shared" si="2"/>
        <v>2010</v>
      </c>
      <c r="F6" s="228">
        <f t="shared" si="2"/>
        <v>2011</v>
      </c>
      <c r="G6" s="228">
        <f t="shared" si="2"/>
        <v>2012</v>
      </c>
      <c r="H6" s="228">
        <f t="shared" si="2"/>
        <v>2013</v>
      </c>
      <c r="I6" s="228">
        <f t="shared" si="2"/>
        <v>2014</v>
      </c>
      <c r="J6" s="228">
        <f t="shared" si="2"/>
        <v>2015</v>
      </c>
      <c r="K6" s="228">
        <f t="shared" si="2"/>
        <v>2016</v>
      </c>
      <c r="L6" s="228">
        <f t="shared" si="2"/>
        <v>2017</v>
      </c>
      <c r="M6" s="228">
        <f t="shared" si="2"/>
        <v>2018</v>
      </c>
      <c r="N6" s="228">
        <f t="shared" si="2"/>
        <v>2019</v>
      </c>
      <c r="O6" s="228">
        <f t="shared" si="2"/>
        <v>2020</v>
      </c>
      <c r="P6" s="228">
        <f t="shared" si="2"/>
        <v>2021</v>
      </c>
      <c r="Q6" s="228">
        <f t="shared" si="2"/>
        <v>2022</v>
      </c>
      <c r="R6" s="228">
        <f t="shared" si="2"/>
        <v>2023</v>
      </c>
      <c r="S6" s="228">
        <f t="shared" si="2"/>
        <v>2024</v>
      </c>
      <c r="T6" s="228">
        <f t="shared" si="2"/>
        <v>2025</v>
      </c>
    </row>
    <row r="7" spans="1:25" x14ac:dyDescent="0.25">
      <c r="B7" s="219" t="s">
        <v>334</v>
      </c>
      <c r="C7" s="85">
        <f t="shared" ref="C7:T7" si="3">HLOOKUP(C$6,$C$1:$T$2,2,FALSE)</f>
        <v>0</v>
      </c>
      <c r="D7" s="85">
        <f t="shared" si="3"/>
        <v>0</v>
      </c>
      <c r="E7" s="85">
        <f t="shared" si="3"/>
        <v>0</v>
      </c>
      <c r="F7" s="85">
        <f t="shared" si="3"/>
        <v>0</v>
      </c>
      <c r="G7" s="85">
        <f t="shared" si="3"/>
        <v>0</v>
      </c>
      <c r="H7" s="85">
        <f t="shared" si="3"/>
        <v>0</v>
      </c>
      <c r="I7" s="85">
        <f t="shared" si="3"/>
        <v>0</v>
      </c>
      <c r="J7" s="85">
        <f t="shared" si="3"/>
        <v>0</v>
      </c>
      <c r="K7" s="85">
        <f t="shared" si="3"/>
        <v>0</v>
      </c>
      <c r="L7" s="85">
        <f t="shared" si="3"/>
        <v>0</v>
      </c>
      <c r="M7" s="85">
        <f t="shared" si="3"/>
        <v>0</v>
      </c>
      <c r="N7" s="85">
        <f t="shared" si="3"/>
        <v>0</v>
      </c>
      <c r="O7" s="85">
        <f t="shared" si="3"/>
        <v>30055159.740456719</v>
      </c>
      <c r="P7" s="85">
        <f t="shared" si="3"/>
        <v>855615.1050264705</v>
      </c>
      <c r="Q7" s="85">
        <f t="shared" si="3"/>
        <v>855615.1050264705</v>
      </c>
      <c r="R7" s="85">
        <f t="shared" si="3"/>
        <v>855615.1050264705</v>
      </c>
      <c r="S7" s="85">
        <f t="shared" si="3"/>
        <v>855615.1050264705</v>
      </c>
      <c r="T7" s="85">
        <f t="shared" si="3"/>
        <v>855615.1050264705</v>
      </c>
    </row>
    <row r="8" spans="1:25" x14ac:dyDescent="0.25">
      <c r="B8" t="s">
        <v>333</v>
      </c>
      <c r="C8" s="85">
        <f t="shared" ref="C8:G8" si="4">C7/2</f>
        <v>0</v>
      </c>
      <c r="D8" s="85">
        <f t="shared" si="4"/>
        <v>0</v>
      </c>
      <c r="E8" s="85">
        <f t="shared" si="4"/>
        <v>0</v>
      </c>
      <c r="F8" s="85">
        <f t="shared" si="4"/>
        <v>0</v>
      </c>
      <c r="G8" s="85">
        <f t="shared" si="4"/>
        <v>0</v>
      </c>
      <c r="H8" s="85">
        <f>H7/2</f>
        <v>0</v>
      </c>
      <c r="I8" s="85">
        <f>I7/2</f>
        <v>0</v>
      </c>
      <c r="J8" s="85">
        <f t="shared" ref="J8:T8" si="5">J7/2</f>
        <v>0</v>
      </c>
      <c r="K8" s="85">
        <f t="shared" si="5"/>
        <v>0</v>
      </c>
      <c r="L8" s="85">
        <f t="shared" si="5"/>
        <v>0</v>
      </c>
      <c r="M8" s="85">
        <f t="shared" si="5"/>
        <v>0</v>
      </c>
      <c r="N8" s="85">
        <f t="shared" si="5"/>
        <v>0</v>
      </c>
      <c r="O8" s="85">
        <f t="shared" si="5"/>
        <v>15027579.870228359</v>
      </c>
      <c r="P8" s="85">
        <f t="shared" si="5"/>
        <v>427807.55251323525</v>
      </c>
      <c r="Q8" s="85">
        <f t="shared" si="5"/>
        <v>427807.55251323525</v>
      </c>
      <c r="R8" s="85">
        <f t="shared" si="5"/>
        <v>427807.55251323525</v>
      </c>
      <c r="S8" s="85">
        <f t="shared" si="5"/>
        <v>427807.55251323525</v>
      </c>
      <c r="T8" s="85">
        <f t="shared" si="5"/>
        <v>427807.55251323525</v>
      </c>
    </row>
    <row r="9" spans="1:25" x14ac:dyDescent="0.25">
      <c r="B9" s="219" t="s">
        <v>332</v>
      </c>
      <c r="C9" s="173">
        <f t="shared" ref="C9:G9" si="6">C$7/12</f>
        <v>0</v>
      </c>
      <c r="D9" s="173">
        <f t="shared" si="6"/>
        <v>0</v>
      </c>
      <c r="E9" s="173">
        <f t="shared" si="6"/>
        <v>0</v>
      </c>
      <c r="F9" s="173">
        <f t="shared" si="6"/>
        <v>0</v>
      </c>
      <c r="G9" s="173">
        <f t="shared" si="6"/>
        <v>0</v>
      </c>
      <c r="H9" s="173">
        <f>H$7/12</f>
        <v>0</v>
      </c>
      <c r="I9" s="173">
        <f>I$7/12</f>
        <v>0</v>
      </c>
      <c r="J9" s="173">
        <f t="shared" ref="J9:T9" si="7">J$7/12</f>
        <v>0</v>
      </c>
      <c r="K9" s="173">
        <f t="shared" si="7"/>
        <v>0</v>
      </c>
      <c r="L9" s="173">
        <f t="shared" si="7"/>
        <v>0</v>
      </c>
      <c r="M9" s="173">
        <f t="shared" si="7"/>
        <v>0</v>
      </c>
      <c r="N9" s="173">
        <f t="shared" si="7"/>
        <v>0</v>
      </c>
      <c r="O9" s="173">
        <f t="shared" si="7"/>
        <v>2504596.6450380599</v>
      </c>
      <c r="P9" s="173">
        <f t="shared" si="7"/>
        <v>71301.258752205875</v>
      </c>
      <c r="Q9" s="173">
        <f t="shared" si="7"/>
        <v>71301.258752205875</v>
      </c>
      <c r="R9" s="173">
        <f t="shared" si="7"/>
        <v>71301.258752205875</v>
      </c>
      <c r="S9" s="173">
        <f t="shared" si="7"/>
        <v>71301.258752205875</v>
      </c>
      <c r="T9" s="173">
        <f t="shared" si="7"/>
        <v>71301.258752205875</v>
      </c>
    </row>
    <row r="10" spans="1:25" x14ac:dyDescent="0.25">
      <c r="A10" t="s">
        <v>331</v>
      </c>
      <c r="B10" s="279">
        <f>1+2+3+4+5+6+7+8+9+10+11+12</f>
        <v>78</v>
      </c>
      <c r="C10" s="278">
        <f t="shared" ref="C10:G10" si="8">C8/$B$10</f>
        <v>0</v>
      </c>
      <c r="D10" s="278">
        <f t="shared" si="8"/>
        <v>0</v>
      </c>
      <c r="E10" s="278">
        <f t="shared" si="8"/>
        <v>0</v>
      </c>
      <c r="F10" s="278">
        <f t="shared" si="8"/>
        <v>0</v>
      </c>
      <c r="G10" s="278">
        <f t="shared" si="8"/>
        <v>0</v>
      </c>
      <c r="H10" s="278">
        <f>H8/$B$10</f>
        <v>0</v>
      </c>
      <c r="I10" s="278">
        <f>I8/$B$10</f>
        <v>0</v>
      </c>
      <c r="J10" s="278">
        <f t="shared" ref="J10:T10" si="9">J8/$B$10</f>
        <v>0</v>
      </c>
      <c r="K10" s="278">
        <f t="shared" si="9"/>
        <v>0</v>
      </c>
      <c r="L10" s="278">
        <f t="shared" si="9"/>
        <v>0</v>
      </c>
      <c r="M10" s="278">
        <f t="shared" si="9"/>
        <v>0</v>
      </c>
      <c r="N10" s="278">
        <f t="shared" si="9"/>
        <v>0</v>
      </c>
      <c r="O10" s="278">
        <f t="shared" si="9"/>
        <v>192661.28038754308</v>
      </c>
      <c r="P10" s="278">
        <f t="shared" si="9"/>
        <v>5484.7122117081444</v>
      </c>
      <c r="Q10" s="278">
        <f t="shared" si="9"/>
        <v>5484.7122117081444</v>
      </c>
      <c r="R10" s="278">
        <f t="shared" si="9"/>
        <v>5484.7122117081444</v>
      </c>
      <c r="S10" s="278">
        <f t="shared" si="9"/>
        <v>5484.7122117081444</v>
      </c>
      <c r="T10" s="278">
        <f t="shared" si="9"/>
        <v>5484.7122117081444</v>
      </c>
    </row>
    <row r="11" spans="1:25" x14ac:dyDescent="0.25">
      <c r="B11" s="173"/>
      <c r="I11" s="85"/>
      <c r="J11"/>
      <c r="K11" s="85"/>
      <c r="L11" s="277"/>
      <c r="M11" s="85"/>
      <c r="N11" s="173"/>
      <c r="O11" s="173"/>
      <c r="P11" s="85"/>
      <c r="Q11" s="85"/>
    </row>
    <row r="12" spans="1:25" x14ac:dyDescent="0.25">
      <c r="J12"/>
      <c r="K12" s="85"/>
      <c r="L12" s="277"/>
      <c r="M12" s="85"/>
      <c r="N12" s="173"/>
      <c r="O12" s="173"/>
    </row>
    <row r="13" spans="1:25" x14ac:dyDescent="0.25">
      <c r="J13"/>
      <c r="K13" s="85"/>
      <c r="L13" s="277"/>
      <c r="M13" s="85"/>
      <c r="N13" s="173"/>
      <c r="O13" s="173"/>
      <c r="P13" s="173"/>
      <c r="Q13" s="173"/>
    </row>
    <row r="14" spans="1:25" x14ac:dyDescent="0.25">
      <c r="B14" s="1" t="s">
        <v>330</v>
      </c>
      <c r="G14"/>
      <c r="I14"/>
      <c r="J14"/>
      <c r="K14" s="85"/>
      <c r="L14" s="277"/>
      <c r="M14" s="85"/>
      <c r="N14" s="173"/>
      <c r="O14" s="173"/>
      <c r="R14"/>
      <c r="S14"/>
      <c r="T14"/>
      <c r="U14"/>
      <c r="V14"/>
      <c r="W14"/>
      <c r="X14"/>
      <c r="Y14"/>
    </row>
    <row r="15" spans="1:25" x14ac:dyDescent="0.25">
      <c r="A15" s="256" t="s">
        <v>329</v>
      </c>
      <c r="B15" s="255">
        <v>1</v>
      </c>
      <c r="C15" s="254">
        <f t="shared" ref="C15:R26" si="10">C$10*$B15</f>
        <v>0</v>
      </c>
      <c r="D15" s="254">
        <f t="shared" si="10"/>
        <v>0</v>
      </c>
      <c r="E15" s="254">
        <f t="shared" si="10"/>
        <v>0</v>
      </c>
      <c r="F15" s="254">
        <f t="shared" si="10"/>
        <v>0</v>
      </c>
      <c r="G15" s="254">
        <f t="shared" si="10"/>
        <v>0</v>
      </c>
      <c r="H15" s="254">
        <f t="shared" si="10"/>
        <v>0</v>
      </c>
      <c r="I15" s="254">
        <f t="shared" si="10"/>
        <v>0</v>
      </c>
      <c r="J15" s="254">
        <f t="shared" si="10"/>
        <v>0</v>
      </c>
      <c r="K15" s="254">
        <f t="shared" si="10"/>
        <v>0</v>
      </c>
      <c r="L15" s="254">
        <f t="shared" si="10"/>
        <v>0</v>
      </c>
      <c r="M15" s="254">
        <f t="shared" si="10"/>
        <v>0</v>
      </c>
      <c r="N15" s="254">
        <f t="shared" si="10"/>
        <v>0</v>
      </c>
      <c r="O15" s="254">
        <f t="shared" si="10"/>
        <v>192661.28038754308</v>
      </c>
      <c r="P15" s="254">
        <f t="shared" si="10"/>
        <v>5484.7122117081444</v>
      </c>
      <c r="Q15" s="254">
        <f t="shared" si="10"/>
        <v>5484.7122117081444</v>
      </c>
      <c r="R15" s="254">
        <f t="shared" si="10"/>
        <v>5484.7122117081444</v>
      </c>
      <c r="S15" s="254">
        <f t="shared" ref="S15:AC26" si="11">S$10*$B15</f>
        <v>5484.7122117081444</v>
      </c>
      <c r="T15" s="276">
        <f t="shared" si="11"/>
        <v>5484.7122117081444</v>
      </c>
      <c r="U15"/>
      <c r="V15"/>
      <c r="W15"/>
      <c r="X15"/>
      <c r="Y15"/>
    </row>
    <row r="16" spans="1:25" x14ac:dyDescent="0.25">
      <c r="A16" s="275"/>
      <c r="B16" s="243">
        <v>2</v>
      </c>
      <c r="C16" s="242">
        <f t="shared" si="10"/>
        <v>0</v>
      </c>
      <c r="D16" s="242">
        <f t="shared" si="10"/>
        <v>0</v>
      </c>
      <c r="E16" s="242">
        <f t="shared" si="10"/>
        <v>0</v>
      </c>
      <c r="F16" s="242">
        <f t="shared" si="10"/>
        <v>0</v>
      </c>
      <c r="G16" s="242">
        <f t="shared" si="10"/>
        <v>0</v>
      </c>
      <c r="H16" s="242">
        <f t="shared" si="10"/>
        <v>0</v>
      </c>
      <c r="I16" s="242">
        <f t="shared" si="10"/>
        <v>0</v>
      </c>
      <c r="J16" s="242">
        <f t="shared" si="10"/>
        <v>0</v>
      </c>
      <c r="K16" s="242">
        <f t="shared" si="10"/>
        <v>0</v>
      </c>
      <c r="L16" s="242">
        <f t="shared" si="10"/>
        <v>0</v>
      </c>
      <c r="M16" s="242">
        <f t="shared" si="10"/>
        <v>0</v>
      </c>
      <c r="N16" s="242">
        <f t="shared" si="10"/>
        <v>0</v>
      </c>
      <c r="O16" s="242">
        <f t="shared" si="10"/>
        <v>385322.56077508617</v>
      </c>
      <c r="P16" s="242">
        <f t="shared" si="10"/>
        <v>10969.424423416289</v>
      </c>
      <c r="Q16" s="242">
        <f t="shared" si="10"/>
        <v>10969.424423416289</v>
      </c>
      <c r="R16" s="242">
        <f t="shared" si="10"/>
        <v>10969.424423416289</v>
      </c>
      <c r="S16" s="242">
        <f t="shared" si="11"/>
        <v>10969.424423416289</v>
      </c>
      <c r="T16" s="274">
        <f t="shared" si="11"/>
        <v>10969.424423416289</v>
      </c>
      <c r="U16"/>
      <c r="V16"/>
      <c r="W16"/>
      <c r="X16"/>
      <c r="Y16"/>
    </row>
    <row r="17" spans="1:25" x14ac:dyDescent="0.25">
      <c r="A17" s="275"/>
      <c r="B17" s="243">
        <v>3</v>
      </c>
      <c r="C17" s="242">
        <f t="shared" si="10"/>
        <v>0</v>
      </c>
      <c r="D17" s="242">
        <f t="shared" si="10"/>
        <v>0</v>
      </c>
      <c r="E17" s="242">
        <f t="shared" si="10"/>
        <v>0</v>
      </c>
      <c r="F17" s="242">
        <f t="shared" si="10"/>
        <v>0</v>
      </c>
      <c r="G17" s="242">
        <f t="shared" si="10"/>
        <v>0</v>
      </c>
      <c r="H17" s="242">
        <f t="shared" si="10"/>
        <v>0</v>
      </c>
      <c r="I17" s="242">
        <f t="shared" si="10"/>
        <v>0</v>
      </c>
      <c r="J17" s="242">
        <f t="shared" si="10"/>
        <v>0</v>
      </c>
      <c r="K17" s="242">
        <f t="shared" si="10"/>
        <v>0</v>
      </c>
      <c r="L17" s="242">
        <f t="shared" si="10"/>
        <v>0</v>
      </c>
      <c r="M17" s="242">
        <f t="shared" si="10"/>
        <v>0</v>
      </c>
      <c r="N17" s="242">
        <f t="shared" si="10"/>
        <v>0</v>
      </c>
      <c r="O17" s="242">
        <f t="shared" si="10"/>
        <v>577983.84116262919</v>
      </c>
      <c r="P17" s="242">
        <f t="shared" si="10"/>
        <v>16454.136635124432</v>
      </c>
      <c r="Q17" s="242">
        <f t="shared" si="10"/>
        <v>16454.136635124432</v>
      </c>
      <c r="R17" s="242">
        <f t="shared" si="10"/>
        <v>16454.136635124432</v>
      </c>
      <c r="S17" s="242">
        <f t="shared" si="11"/>
        <v>16454.136635124432</v>
      </c>
      <c r="T17" s="274">
        <f t="shared" si="11"/>
        <v>16454.136635124432</v>
      </c>
      <c r="U17"/>
      <c r="V17"/>
      <c r="W17"/>
      <c r="X17"/>
      <c r="Y17"/>
    </row>
    <row r="18" spans="1:25" x14ac:dyDescent="0.25">
      <c r="A18" s="275"/>
      <c r="B18" s="243">
        <v>4</v>
      </c>
      <c r="C18" s="242">
        <f t="shared" si="10"/>
        <v>0</v>
      </c>
      <c r="D18" s="242">
        <f t="shared" si="10"/>
        <v>0</v>
      </c>
      <c r="E18" s="242">
        <f t="shared" si="10"/>
        <v>0</v>
      </c>
      <c r="F18" s="242">
        <f t="shared" si="10"/>
        <v>0</v>
      </c>
      <c r="G18" s="242">
        <f t="shared" si="10"/>
        <v>0</v>
      </c>
      <c r="H18" s="242">
        <f t="shared" si="10"/>
        <v>0</v>
      </c>
      <c r="I18" s="242">
        <f t="shared" si="10"/>
        <v>0</v>
      </c>
      <c r="J18" s="242">
        <f t="shared" si="10"/>
        <v>0</v>
      </c>
      <c r="K18" s="242">
        <f t="shared" si="10"/>
        <v>0</v>
      </c>
      <c r="L18" s="242">
        <f t="shared" si="10"/>
        <v>0</v>
      </c>
      <c r="M18" s="242">
        <f t="shared" si="10"/>
        <v>0</v>
      </c>
      <c r="N18" s="242">
        <f t="shared" si="10"/>
        <v>0</v>
      </c>
      <c r="O18" s="242">
        <f t="shared" si="10"/>
        <v>770645.12155017233</v>
      </c>
      <c r="P18" s="242">
        <f t="shared" si="10"/>
        <v>21938.848846832578</v>
      </c>
      <c r="Q18" s="242">
        <f t="shared" si="10"/>
        <v>21938.848846832578</v>
      </c>
      <c r="R18" s="242">
        <f t="shared" si="10"/>
        <v>21938.848846832578</v>
      </c>
      <c r="S18" s="242">
        <f t="shared" si="11"/>
        <v>21938.848846832578</v>
      </c>
      <c r="T18" s="274">
        <f t="shared" si="11"/>
        <v>21938.848846832578</v>
      </c>
      <c r="U18"/>
      <c r="V18"/>
      <c r="W18"/>
      <c r="X18"/>
      <c r="Y18"/>
    </row>
    <row r="19" spans="1:25" x14ac:dyDescent="0.25">
      <c r="A19" s="275"/>
      <c r="B19" s="243">
        <v>5</v>
      </c>
      <c r="C19" s="242">
        <f t="shared" si="10"/>
        <v>0</v>
      </c>
      <c r="D19" s="242">
        <f t="shared" si="10"/>
        <v>0</v>
      </c>
      <c r="E19" s="242">
        <f t="shared" si="10"/>
        <v>0</v>
      </c>
      <c r="F19" s="242">
        <f t="shared" si="10"/>
        <v>0</v>
      </c>
      <c r="G19" s="242">
        <f t="shared" si="10"/>
        <v>0</v>
      </c>
      <c r="H19" s="242">
        <f t="shared" si="10"/>
        <v>0</v>
      </c>
      <c r="I19" s="242">
        <f t="shared" si="10"/>
        <v>0</v>
      </c>
      <c r="J19" s="242">
        <f t="shared" si="10"/>
        <v>0</v>
      </c>
      <c r="K19" s="242">
        <f t="shared" si="10"/>
        <v>0</v>
      </c>
      <c r="L19" s="242">
        <f t="shared" si="10"/>
        <v>0</v>
      </c>
      <c r="M19" s="242">
        <f t="shared" si="10"/>
        <v>0</v>
      </c>
      <c r="N19" s="242">
        <f t="shared" si="10"/>
        <v>0</v>
      </c>
      <c r="O19" s="242">
        <f t="shared" si="10"/>
        <v>963306.40193771548</v>
      </c>
      <c r="P19" s="242">
        <f t="shared" si="10"/>
        <v>27423.561058540723</v>
      </c>
      <c r="Q19" s="242">
        <f t="shared" si="10"/>
        <v>27423.561058540723</v>
      </c>
      <c r="R19" s="242">
        <f t="shared" si="10"/>
        <v>27423.561058540723</v>
      </c>
      <c r="S19" s="242">
        <f t="shared" si="11"/>
        <v>27423.561058540723</v>
      </c>
      <c r="T19" s="274">
        <f t="shared" si="11"/>
        <v>27423.561058540723</v>
      </c>
      <c r="U19"/>
      <c r="V19"/>
      <c r="W19"/>
      <c r="X19"/>
      <c r="Y19"/>
    </row>
    <row r="20" spans="1:25" x14ac:dyDescent="0.25">
      <c r="A20" s="275"/>
      <c r="B20" s="243">
        <v>6</v>
      </c>
      <c r="C20" s="242">
        <f t="shared" si="10"/>
        <v>0</v>
      </c>
      <c r="D20" s="242">
        <f t="shared" si="10"/>
        <v>0</v>
      </c>
      <c r="E20" s="242">
        <f t="shared" si="10"/>
        <v>0</v>
      </c>
      <c r="F20" s="242">
        <f t="shared" si="10"/>
        <v>0</v>
      </c>
      <c r="G20" s="242">
        <f t="shared" si="10"/>
        <v>0</v>
      </c>
      <c r="H20" s="242">
        <f t="shared" si="10"/>
        <v>0</v>
      </c>
      <c r="I20" s="242">
        <f t="shared" si="10"/>
        <v>0</v>
      </c>
      <c r="J20" s="242">
        <f t="shared" si="10"/>
        <v>0</v>
      </c>
      <c r="K20" s="242">
        <f t="shared" si="10"/>
        <v>0</v>
      </c>
      <c r="L20" s="242">
        <f t="shared" si="10"/>
        <v>0</v>
      </c>
      <c r="M20" s="242">
        <f t="shared" si="10"/>
        <v>0</v>
      </c>
      <c r="N20" s="242">
        <f t="shared" si="10"/>
        <v>0</v>
      </c>
      <c r="O20" s="242">
        <f t="shared" si="10"/>
        <v>1155967.6823252584</v>
      </c>
      <c r="P20" s="242">
        <f t="shared" si="10"/>
        <v>32908.273270248865</v>
      </c>
      <c r="Q20" s="242">
        <f t="shared" si="10"/>
        <v>32908.273270248865</v>
      </c>
      <c r="R20" s="242">
        <f t="shared" si="10"/>
        <v>32908.273270248865</v>
      </c>
      <c r="S20" s="242">
        <f t="shared" si="11"/>
        <v>32908.273270248865</v>
      </c>
      <c r="T20" s="274">
        <f t="shared" si="11"/>
        <v>32908.273270248865</v>
      </c>
      <c r="U20"/>
      <c r="V20"/>
      <c r="W20"/>
      <c r="X20"/>
      <c r="Y20"/>
    </row>
    <row r="21" spans="1:25" x14ac:dyDescent="0.25">
      <c r="A21" s="275"/>
      <c r="B21" s="243">
        <v>7</v>
      </c>
      <c r="C21" s="242">
        <f t="shared" si="10"/>
        <v>0</v>
      </c>
      <c r="D21" s="242">
        <f t="shared" si="10"/>
        <v>0</v>
      </c>
      <c r="E21" s="242">
        <f t="shared" si="10"/>
        <v>0</v>
      </c>
      <c r="F21" s="242">
        <f t="shared" si="10"/>
        <v>0</v>
      </c>
      <c r="G21" s="242">
        <f t="shared" si="10"/>
        <v>0</v>
      </c>
      <c r="H21" s="242">
        <f t="shared" si="10"/>
        <v>0</v>
      </c>
      <c r="I21" s="242">
        <f t="shared" si="10"/>
        <v>0</v>
      </c>
      <c r="J21" s="242">
        <f t="shared" si="10"/>
        <v>0</v>
      </c>
      <c r="K21" s="242">
        <f t="shared" si="10"/>
        <v>0</v>
      </c>
      <c r="L21" s="242">
        <f t="shared" si="10"/>
        <v>0</v>
      </c>
      <c r="M21" s="242">
        <f t="shared" si="10"/>
        <v>0</v>
      </c>
      <c r="N21" s="242">
        <f t="shared" si="10"/>
        <v>0</v>
      </c>
      <c r="O21" s="242">
        <f t="shared" si="10"/>
        <v>1348628.9627128015</v>
      </c>
      <c r="P21" s="242">
        <f t="shared" si="10"/>
        <v>38392.98548195701</v>
      </c>
      <c r="Q21" s="242">
        <f t="shared" si="10"/>
        <v>38392.98548195701</v>
      </c>
      <c r="R21" s="242">
        <f t="shared" si="10"/>
        <v>38392.98548195701</v>
      </c>
      <c r="S21" s="242">
        <f t="shared" si="11"/>
        <v>38392.98548195701</v>
      </c>
      <c r="T21" s="274">
        <f t="shared" si="11"/>
        <v>38392.98548195701</v>
      </c>
      <c r="U21"/>
      <c r="V21"/>
      <c r="W21"/>
      <c r="X21"/>
      <c r="Y21"/>
    </row>
    <row r="22" spans="1:25" x14ac:dyDescent="0.25">
      <c r="A22" s="275"/>
      <c r="B22" s="243">
        <v>8</v>
      </c>
      <c r="C22" s="242">
        <f t="shared" si="10"/>
        <v>0</v>
      </c>
      <c r="D22" s="242">
        <f t="shared" si="10"/>
        <v>0</v>
      </c>
      <c r="E22" s="242">
        <f t="shared" si="10"/>
        <v>0</v>
      </c>
      <c r="F22" s="242">
        <f t="shared" si="10"/>
        <v>0</v>
      </c>
      <c r="G22" s="242">
        <f t="shared" si="10"/>
        <v>0</v>
      </c>
      <c r="H22" s="242">
        <f t="shared" si="10"/>
        <v>0</v>
      </c>
      <c r="I22" s="242">
        <f t="shared" si="10"/>
        <v>0</v>
      </c>
      <c r="J22" s="242">
        <f t="shared" si="10"/>
        <v>0</v>
      </c>
      <c r="K22" s="242">
        <f t="shared" si="10"/>
        <v>0</v>
      </c>
      <c r="L22" s="242">
        <f t="shared" si="10"/>
        <v>0</v>
      </c>
      <c r="M22" s="242">
        <f t="shared" si="10"/>
        <v>0</v>
      </c>
      <c r="N22" s="242">
        <f t="shared" si="10"/>
        <v>0</v>
      </c>
      <c r="O22" s="242">
        <f t="shared" si="10"/>
        <v>1541290.2431003447</v>
      </c>
      <c r="P22" s="242">
        <f t="shared" si="10"/>
        <v>43877.697693665155</v>
      </c>
      <c r="Q22" s="242">
        <f t="shared" si="10"/>
        <v>43877.697693665155</v>
      </c>
      <c r="R22" s="242">
        <f t="shared" si="10"/>
        <v>43877.697693665155</v>
      </c>
      <c r="S22" s="242">
        <f t="shared" si="11"/>
        <v>43877.697693665155</v>
      </c>
      <c r="T22" s="274">
        <f t="shared" si="11"/>
        <v>43877.697693665155</v>
      </c>
      <c r="U22"/>
      <c r="V22"/>
      <c r="W22"/>
      <c r="X22"/>
      <c r="Y22"/>
    </row>
    <row r="23" spans="1:25" x14ac:dyDescent="0.25">
      <c r="A23" s="275"/>
      <c r="B23" s="243">
        <v>9</v>
      </c>
      <c r="C23" s="242">
        <f t="shared" si="10"/>
        <v>0</v>
      </c>
      <c r="D23" s="242">
        <f t="shared" si="10"/>
        <v>0</v>
      </c>
      <c r="E23" s="242">
        <f t="shared" si="10"/>
        <v>0</v>
      </c>
      <c r="F23" s="242">
        <f t="shared" si="10"/>
        <v>0</v>
      </c>
      <c r="G23" s="242">
        <f t="shared" si="10"/>
        <v>0</v>
      </c>
      <c r="H23" s="242">
        <f t="shared" si="10"/>
        <v>0</v>
      </c>
      <c r="I23" s="242">
        <f t="shared" si="10"/>
        <v>0</v>
      </c>
      <c r="J23" s="242">
        <f t="shared" si="10"/>
        <v>0</v>
      </c>
      <c r="K23" s="242">
        <f t="shared" si="10"/>
        <v>0</v>
      </c>
      <c r="L23" s="242">
        <f t="shared" si="10"/>
        <v>0</v>
      </c>
      <c r="M23" s="242">
        <f t="shared" si="10"/>
        <v>0</v>
      </c>
      <c r="N23" s="242">
        <f t="shared" si="10"/>
        <v>0</v>
      </c>
      <c r="O23" s="242">
        <f t="shared" si="10"/>
        <v>1733951.5234878878</v>
      </c>
      <c r="P23" s="242">
        <f t="shared" si="10"/>
        <v>49362.409905373301</v>
      </c>
      <c r="Q23" s="242">
        <f t="shared" si="10"/>
        <v>49362.409905373301</v>
      </c>
      <c r="R23" s="242">
        <f t="shared" si="10"/>
        <v>49362.409905373301</v>
      </c>
      <c r="S23" s="242">
        <f t="shared" si="11"/>
        <v>49362.409905373301</v>
      </c>
      <c r="T23" s="274">
        <f t="shared" si="11"/>
        <v>49362.409905373301</v>
      </c>
      <c r="U23"/>
      <c r="V23"/>
      <c r="W23"/>
      <c r="X23"/>
      <c r="Y23"/>
    </row>
    <row r="24" spans="1:25" x14ac:dyDescent="0.25">
      <c r="A24" s="275"/>
      <c r="B24" s="243">
        <v>10</v>
      </c>
      <c r="C24" s="242">
        <f t="shared" si="10"/>
        <v>0</v>
      </c>
      <c r="D24" s="242">
        <f t="shared" si="10"/>
        <v>0</v>
      </c>
      <c r="E24" s="242">
        <f t="shared" si="10"/>
        <v>0</v>
      </c>
      <c r="F24" s="242">
        <f t="shared" si="10"/>
        <v>0</v>
      </c>
      <c r="G24" s="242">
        <f t="shared" si="10"/>
        <v>0</v>
      </c>
      <c r="H24" s="242">
        <f t="shared" si="10"/>
        <v>0</v>
      </c>
      <c r="I24" s="242">
        <f t="shared" si="10"/>
        <v>0</v>
      </c>
      <c r="J24" s="242">
        <f t="shared" si="10"/>
        <v>0</v>
      </c>
      <c r="K24" s="242">
        <f t="shared" si="10"/>
        <v>0</v>
      </c>
      <c r="L24" s="242">
        <f t="shared" si="10"/>
        <v>0</v>
      </c>
      <c r="M24" s="242">
        <f t="shared" si="10"/>
        <v>0</v>
      </c>
      <c r="N24" s="242">
        <f t="shared" si="10"/>
        <v>0</v>
      </c>
      <c r="O24" s="242">
        <f t="shared" si="10"/>
        <v>1926612.803875431</v>
      </c>
      <c r="P24" s="242">
        <f t="shared" si="10"/>
        <v>54847.122117081446</v>
      </c>
      <c r="Q24" s="242">
        <f t="shared" si="10"/>
        <v>54847.122117081446</v>
      </c>
      <c r="R24" s="242">
        <f t="shared" si="10"/>
        <v>54847.122117081446</v>
      </c>
      <c r="S24" s="242">
        <f t="shared" si="11"/>
        <v>54847.122117081446</v>
      </c>
      <c r="T24" s="274">
        <f t="shared" si="11"/>
        <v>54847.122117081446</v>
      </c>
      <c r="U24"/>
      <c r="V24"/>
      <c r="W24"/>
      <c r="X24"/>
      <c r="Y24"/>
    </row>
    <row r="25" spans="1:25" x14ac:dyDescent="0.25">
      <c r="A25" s="275"/>
      <c r="B25" s="243">
        <v>11</v>
      </c>
      <c r="C25" s="242">
        <f t="shared" si="10"/>
        <v>0</v>
      </c>
      <c r="D25" s="242">
        <f t="shared" si="10"/>
        <v>0</v>
      </c>
      <c r="E25" s="242">
        <f t="shared" si="10"/>
        <v>0</v>
      </c>
      <c r="F25" s="242">
        <f t="shared" si="10"/>
        <v>0</v>
      </c>
      <c r="G25" s="242">
        <f t="shared" si="10"/>
        <v>0</v>
      </c>
      <c r="H25" s="242">
        <f t="shared" si="10"/>
        <v>0</v>
      </c>
      <c r="I25" s="242">
        <f t="shared" si="10"/>
        <v>0</v>
      </c>
      <c r="J25" s="242">
        <f t="shared" si="10"/>
        <v>0</v>
      </c>
      <c r="K25" s="242">
        <f t="shared" si="10"/>
        <v>0</v>
      </c>
      <c r="L25" s="242">
        <f t="shared" si="10"/>
        <v>0</v>
      </c>
      <c r="M25" s="242">
        <f t="shared" si="10"/>
        <v>0</v>
      </c>
      <c r="N25" s="242">
        <f t="shared" si="10"/>
        <v>0</v>
      </c>
      <c r="O25" s="242">
        <f t="shared" si="10"/>
        <v>2119274.0842629741</v>
      </c>
      <c r="P25" s="242">
        <f t="shared" si="10"/>
        <v>60331.834328789591</v>
      </c>
      <c r="Q25" s="242">
        <f t="shared" si="10"/>
        <v>60331.834328789591</v>
      </c>
      <c r="R25" s="242">
        <f t="shared" si="10"/>
        <v>60331.834328789591</v>
      </c>
      <c r="S25" s="242">
        <f t="shared" si="11"/>
        <v>60331.834328789591</v>
      </c>
      <c r="T25" s="274">
        <f t="shared" si="11"/>
        <v>60331.834328789591</v>
      </c>
      <c r="U25"/>
      <c r="V25"/>
      <c r="W25"/>
      <c r="X25"/>
      <c r="Y25"/>
    </row>
    <row r="26" spans="1:25" x14ac:dyDescent="0.25">
      <c r="A26" s="273"/>
      <c r="B26" s="234">
        <v>12</v>
      </c>
      <c r="C26" s="177">
        <f t="shared" si="10"/>
        <v>0</v>
      </c>
      <c r="D26" s="177">
        <f t="shared" si="10"/>
        <v>0</v>
      </c>
      <c r="E26" s="177">
        <f t="shared" si="10"/>
        <v>0</v>
      </c>
      <c r="F26" s="177">
        <f t="shared" si="10"/>
        <v>0</v>
      </c>
      <c r="G26" s="177">
        <f t="shared" si="10"/>
        <v>0</v>
      </c>
      <c r="H26" s="177">
        <f t="shared" si="10"/>
        <v>0</v>
      </c>
      <c r="I26" s="177">
        <f t="shared" si="10"/>
        <v>0</v>
      </c>
      <c r="J26" s="177">
        <f t="shared" si="10"/>
        <v>0</v>
      </c>
      <c r="K26" s="177">
        <f t="shared" si="10"/>
        <v>0</v>
      </c>
      <c r="L26" s="177">
        <f t="shared" si="10"/>
        <v>0</v>
      </c>
      <c r="M26" s="177">
        <f t="shared" si="10"/>
        <v>0</v>
      </c>
      <c r="N26" s="177">
        <f t="shared" si="10"/>
        <v>0</v>
      </c>
      <c r="O26" s="177">
        <f t="shared" si="10"/>
        <v>2311935.3646505168</v>
      </c>
      <c r="P26" s="177">
        <f t="shared" si="10"/>
        <v>65816.546540497729</v>
      </c>
      <c r="Q26" s="177">
        <f t="shared" si="10"/>
        <v>65816.546540497729</v>
      </c>
      <c r="R26" s="177">
        <f t="shared" si="10"/>
        <v>65816.546540497729</v>
      </c>
      <c r="S26" s="177">
        <f t="shared" si="11"/>
        <v>65816.546540497729</v>
      </c>
      <c r="T26" s="272">
        <f t="shared" si="11"/>
        <v>65816.546540497729</v>
      </c>
      <c r="U26"/>
      <c r="V26"/>
      <c r="W26"/>
      <c r="X26"/>
      <c r="Y26"/>
    </row>
    <row r="27" spans="1:25" x14ac:dyDescent="0.25">
      <c r="A27" s="256" t="s">
        <v>328</v>
      </c>
      <c r="B27" s="255">
        <f t="shared" ref="B27:B38" si="12">B15</f>
        <v>1</v>
      </c>
      <c r="C27" s="254">
        <f t="shared" ref="C27:R38" si="13">+C$9</f>
        <v>0</v>
      </c>
      <c r="D27" s="254">
        <f t="shared" si="13"/>
        <v>0</v>
      </c>
      <c r="E27" s="254">
        <f t="shared" si="13"/>
        <v>0</v>
      </c>
      <c r="F27" s="254">
        <f t="shared" si="13"/>
        <v>0</v>
      </c>
      <c r="G27" s="254">
        <f t="shared" si="13"/>
        <v>0</v>
      </c>
      <c r="H27" s="254">
        <f t="shared" si="13"/>
        <v>0</v>
      </c>
      <c r="I27" s="254">
        <f t="shared" si="13"/>
        <v>0</v>
      </c>
      <c r="J27" s="254">
        <f t="shared" si="13"/>
        <v>0</v>
      </c>
      <c r="K27" s="254">
        <f t="shared" si="13"/>
        <v>0</v>
      </c>
      <c r="L27" s="254">
        <f t="shared" si="13"/>
        <v>0</v>
      </c>
      <c r="M27" s="254">
        <f t="shared" si="13"/>
        <v>0</v>
      </c>
      <c r="N27" s="254">
        <f t="shared" si="13"/>
        <v>0</v>
      </c>
      <c r="O27" s="254">
        <f t="shared" si="13"/>
        <v>2504596.6450380599</v>
      </c>
      <c r="P27" s="254">
        <f t="shared" si="13"/>
        <v>71301.258752205875</v>
      </c>
      <c r="Q27" s="254">
        <f t="shared" si="13"/>
        <v>71301.258752205875</v>
      </c>
      <c r="R27" s="254">
        <f t="shared" si="13"/>
        <v>71301.258752205875</v>
      </c>
      <c r="S27" s="254">
        <f t="shared" ref="S27:AC38" si="14">+S$9</f>
        <v>71301.258752205875</v>
      </c>
      <c r="T27" s="276">
        <f t="shared" si="14"/>
        <v>71301.258752205875</v>
      </c>
      <c r="U27"/>
      <c r="V27"/>
      <c r="W27"/>
      <c r="X27"/>
      <c r="Y27"/>
    </row>
    <row r="28" spans="1:25" x14ac:dyDescent="0.25">
      <c r="A28" s="275"/>
      <c r="B28" s="243">
        <f t="shared" si="12"/>
        <v>2</v>
      </c>
      <c r="C28" s="242">
        <f t="shared" si="13"/>
        <v>0</v>
      </c>
      <c r="D28" s="242">
        <f t="shared" si="13"/>
        <v>0</v>
      </c>
      <c r="E28" s="242">
        <f t="shared" si="13"/>
        <v>0</v>
      </c>
      <c r="F28" s="242">
        <f t="shared" si="13"/>
        <v>0</v>
      </c>
      <c r="G28" s="242">
        <f t="shared" si="13"/>
        <v>0</v>
      </c>
      <c r="H28" s="242">
        <f t="shared" si="13"/>
        <v>0</v>
      </c>
      <c r="I28" s="242">
        <f t="shared" si="13"/>
        <v>0</v>
      </c>
      <c r="J28" s="242">
        <f t="shared" si="13"/>
        <v>0</v>
      </c>
      <c r="K28" s="242">
        <f t="shared" si="13"/>
        <v>0</v>
      </c>
      <c r="L28" s="242">
        <f t="shared" si="13"/>
        <v>0</v>
      </c>
      <c r="M28" s="242">
        <f t="shared" si="13"/>
        <v>0</v>
      </c>
      <c r="N28" s="242">
        <f t="shared" si="13"/>
        <v>0</v>
      </c>
      <c r="O28" s="242">
        <f t="shared" si="13"/>
        <v>2504596.6450380599</v>
      </c>
      <c r="P28" s="242">
        <f t="shared" si="13"/>
        <v>71301.258752205875</v>
      </c>
      <c r="Q28" s="242">
        <f t="shared" si="13"/>
        <v>71301.258752205875</v>
      </c>
      <c r="R28" s="242">
        <f t="shared" si="13"/>
        <v>71301.258752205875</v>
      </c>
      <c r="S28" s="242">
        <f t="shared" si="14"/>
        <v>71301.258752205875</v>
      </c>
      <c r="T28" s="274">
        <f t="shared" si="14"/>
        <v>71301.258752205875</v>
      </c>
      <c r="U28"/>
      <c r="V28"/>
      <c r="W28"/>
      <c r="X28"/>
      <c r="Y28"/>
    </row>
    <row r="29" spans="1:25" x14ac:dyDescent="0.25">
      <c r="A29" s="275"/>
      <c r="B29" s="243">
        <f t="shared" si="12"/>
        <v>3</v>
      </c>
      <c r="C29" s="242">
        <f t="shared" si="13"/>
        <v>0</v>
      </c>
      <c r="D29" s="242">
        <f t="shared" si="13"/>
        <v>0</v>
      </c>
      <c r="E29" s="242">
        <f t="shared" si="13"/>
        <v>0</v>
      </c>
      <c r="F29" s="242">
        <f t="shared" si="13"/>
        <v>0</v>
      </c>
      <c r="G29" s="242">
        <f t="shared" si="13"/>
        <v>0</v>
      </c>
      <c r="H29" s="242">
        <f t="shared" si="13"/>
        <v>0</v>
      </c>
      <c r="I29" s="242">
        <f t="shared" si="13"/>
        <v>0</v>
      </c>
      <c r="J29" s="242">
        <f t="shared" si="13"/>
        <v>0</v>
      </c>
      <c r="K29" s="242">
        <f t="shared" si="13"/>
        <v>0</v>
      </c>
      <c r="L29" s="242">
        <f t="shared" si="13"/>
        <v>0</v>
      </c>
      <c r="M29" s="242">
        <f t="shared" si="13"/>
        <v>0</v>
      </c>
      <c r="N29" s="242">
        <f t="shared" si="13"/>
        <v>0</v>
      </c>
      <c r="O29" s="242">
        <f t="shared" si="13"/>
        <v>2504596.6450380599</v>
      </c>
      <c r="P29" s="242">
        <f t="shared" si="13"/>
        <v>71301.258752205875</v>
      </c>
      <c r="Q29" s="242">
        <f t="shared" si="13"/>
        <v>71301.258752205875</v>
      </c>
      <c r="R29" s="242">
        <f t="shared" si="13"/>
        <v>71301.258752205875</v>
      </c>
      <c r="S29" s="242">
        <f t="shared" si="14"/>
        <v>71301.258752205875</v>
      </c>
      <c r="T29" s="274">
        <f t="shared" si="14"/>
        <v>71301.258752205875</v>
      </c>
      <c r="U29"/>
      <c r="V29"/>
      <c r="W29"/>
      <c r="X29"/>
      <c r="Y29"/>
    </row>
    <row r="30" spans="1:25" x14ac:dyDescent="0.25">
      <c r="A30" s="275"/>
      <c r="B30" s="243">
        <f t="shared" si="12"/>
        <v>4</v>
      </c>
      <c r="C30" s="242">
        <f t="shared" si="13"/>
        <v>0</v>
      </c>
      <c r="D30" s="242">
        <f t="shared" si="13"/>
        <v>0</v>
      </c>
      <c r="E30" s="242">
        <f t="shared" si="13"/>
        <v>0</v>
      </c>
      <c r="F30" s="242">
        <f t="shared" si="13"/>
        <v>0</v>
      </c>
      <c r="G30" s="242">
        <f t="shared" si="13"/>
        <v>0</v>
      </c>
      <c r="H30" s="242">
        <f t="shared" si="13"/>
        <v>0</v>
      </c>
      <c r="I30" s="242">
        <f t="shared" si="13"/>
        <v>0</v>
      </c>
      <c r="J30" s="242">
        <f t="shared" si="13"/>
        <v>0</v>
      </c>
      <c r="K30" s="242">
        <f t="shared" si="13"/>
        <v>0</v>
      </c>
      <c r="L30" s="242">
        <f t="shared" si="13"/>
        <v>0</v>
      </c>
      <c r="M30" s="242">
        <f t="shared" si="13"/>
        <v>0</v>
      </c>
      <c r="N30" s="242">
        <f t="shared" si="13"/>
        <v>0</v>
      </c>
      <c r="O30" s="242">
        <f t="shared" si="13"/>
        <v>2504596.6450380599</v>
      </c>
      <c r="P30" s="242">
        <f t="shared" si="13"/>
        <v>71301.258752205875</v>
      </c>
      <c r="Q30" s="242">
        <f t="shared" si="13"/>
        <v>71301.258752205875</v>
      </c>
      <c r="R30" s="242">
        <f t="shared" si="13"/>
        <v>71301.258752205875</v>
      </c>
      <c r="S30" s="242">
        <f t="shared" si="14"/>
        <v>71301.258752205875</v>
      </c>
      <c r="T30" s="274">
        <f t="shared" si="14"/>
        <v>71301.258752205875</v>
      </c>
      <c r="U30"/>
      <c r="V30"/>
      <c r="W30"/>
      <c r="X30"/>
      <c r="Y30"/>
    </row>
    <row r="31" spans="1:25" x14ac:dyDescent="0.25">
      <c r="A31" s="275"/>
      <c r="B31" s="243">
        <f t="shared" si="12"/>
        <v>5</v>
      </c>
      <c r="C31" s="242">
        <f t="shared" si="13"/>
        <v>0</v>
      </c>
      <c r="D31" s="242">
        <f t="shared" si="13"/>
        <v>0</v>
      </c>
      <c r="E31" s="242">
        <f t="shared" si="13"/>
        <v>0</v>
      </c>
      <c r="F31" s="242">
        <f t="shared" si="13"/>
        <v>0</v>
      </c>
      <c r="G31" s="242">
        <f t="shared" si="13"/>
        <v>0</v>
      </c>
      <c r="H31" s="242">
        <f t="shared" si="13"/>
        <v>0</v>
      </c>
      <c r="I31" s="242">
        <f t="shared" si="13"/>
        <v>0</v>
      </c>
      <c r="J31" s="242">
        <f t="shared" si="13"/>
        <v>0</v>
      </c>
      <c r="K31" s="242">
        <f t="shared" si="13"/>
        <v>0</v>
      </c>
      <c r="L31" s="242">
        <f t="shared" si="13"/>
        <v>0</v>
      </c>
      <c r="M31" s="242">
        <f t="shared" si="13"/>
        <v>0</v>
      </c>
      <c r="N31" s="242">
        <f t="shared" si="13"/>
        <v>0</v>
      </c>
      <c r="O31" s="242">
        <f t="shared" si="13"/>
        <v>2504596.6450380599</v>
      </c>
      <c r="P31" s="242">
        <f t="shared" si="13"/>
        <v>71301.258752205875</v>
      </c>
      <c r="Q31" s="242">
        <f t="shared" si="13"/>
        <v>71301.258752205875</v>
      </c>
      <c r="R31" s="242">
        <f t="shared" si="13"/>
        <v>71301.258752205875</v>
      </c>
      <c r="S31" s="242">
        <f t="shared" si="14"/>
        <v>71301.258752205875</v>
      </c>
      <c r="T31" s="274">
        <f t="shared" si="14"/>
        <v>71301.258752205875</v>
      </c>
      <c r="U31"/>
      <c r="V31"/>
      <c r="W31"/>
      <c r="X31"/>
      <c r="Y31"/>
    </row>
    <row r="32" spans="1:25" x14ac:dyDescent="0.25">
      <c r="A32" s="275"/>
      <c r="B32" s="243">
        <f t="shared" si="12"/>
        <v>6</v>
      </c>
      <c r="C32" s="242">
        <f t="shared" si="13"/>
        <v>0</v>
      </c>
      <c r="D32" s="242">
        <f t="shared" si="13"/>
        <v>0</v>
      </c>
      <c r="E32" s="242">
        <f t="shared" si="13"/>
        <v>0</v>
      </c>
      <c r="F32" s="242">
        <f t="shared" si="13"/>
        <v>0</v>
      </c>
      <c r="G32" s="242">
        <f t="shared" si="13"/>
        <v>0</v>
      </c>
      <c r="H32" s="242">
        <f t="shared" si="13"/>
        <v>0</v>
      </c>
      <c r="I32" s="242">
        <f t="shared" si="13"/>
        <v>0</v>
      </c>
      <c r="J32" s="242">
        <f t="shared" si="13"/>
        <v>0</v>
      </c>
      <c r="K32" s="242">
        <f t="shared" si="13"/>
        <v>0</v>
      </c>
      <c r="L32" s="242">
        <f t="shared" si="13"/>
        <v>0</v>
      </c>
      <c r="M32" s="242">
        <f t="shared" si="13"/>
        <v>0</v>
      </c>
      <c r="N32" s="242">
        <f t="shared" si="13"/>
        <v>0</v>
      </c>
      <c r="O32" s="242">
        <f t="shared" si="13"/>
        <v>2504596.6450380599</v>
      </c>
      <c r="P32" s="242">
        <f t="shared" si="13"/>
        <v>71301.258752205875</v>
      </c>
      <c r="Q32" s="242">
        <f t="shared" si="13"/>
        <v>71301.258752205875</v>
      </c>
      <c r="R32" s="242">
        <f t="shared" si="13"/>
        <v>71301.258752205875</v>
      </c>
      <c r="S32" s="242">
        <f t="shared" si="14"/>
        <v>71301.258752205875</v>
      </c>
      <c r="T32" s="274">
        <f t="shared" si="14"/>
        <v>71301.258752205875</v>
      </c>
      <c r="U32"/>
      <c r="V32"/>
      <c r="W32"/>
      <c r="X32"/>
      <c r="Y32"/>
    </row>
    <row r="33" spans="1:26" x14ac:dyDescent="0.25">
      <c r="A33" s="275"/>
      <c r="B33" s="243">
        <f t="shared" si="12"/>
        <v>7</v>
      </c>
      <c r="C33" s="242">
        <f t="shared" si="13"/>
        <v>0</v>
      </c>
      <c r="D33" s="242">
        <f t="shared" si="13"/>
        <v>0</v>
      </c>
      <c r="E33" s="242">
        <f t="shared" si="13"/>
        <v>0</v>
      </c>
      <c r="F33" s="242">
        <f t="shared" si="13"/>
        <v>0</v>
      </c>
      <c r="G33" s="242">
        <f t="shared" si="13"/>
        <v>0</v>
      </c>
      <c r="H33" s="242">
        <f t="shared" si="13"/>
        <v>0</v>
      </c>
      <c r="I33" s="242">
        <f t="shared" si="13"/>
        <v>0</v>
      </c>
      <c r="J33" s="242">
        <f t="shared" si="13"/>
        <v>0</v>
      </c>
      <c r="K33" s="242">
        <f t="shared" si="13"/>
        <v>0</v>
      </c>
      <c r="L33" s="242">
        <f t="shared" si="13"/>
        <v>0</v>
      </c>
      <c r="M33" s="242">
        <f t="shared" si="13"/>
        <v>0</v>
      </c>
      <c r="N33" s="242">
        <f t="shared" si="13"/>
        <v>0</v>
      </c>
      <c r="O33" s="242">
        <f t="shared" si="13"/>
        <v>2504596.6450380599</v>
      </c>
      <c r="P33" s="242">
        <f t="shared" si="13"/>
        <v>71301.258752205875</v>
      </c>
      <c r="Q33" s="242">
        <f t="shared" si="13"/>
        <v>71301.258752205875</v>
      </c>
      <c r="R33" s="242">
        <f t="shared" si="13"/>
        <v>71301.258752205875</v>
      </c>
      <c r="S33" s="242">
        <f t="shared" si="14"/>
        <v>71301.258752205875</v>
      </c>
      <c r="T33" s="274">
        <f t="shared" si="14"/>
        <v>71301.258752205875</v>
      </c>
      <c r="U33"/>
      <c r="V33"/>
      <c r="W33"/>
      <c r="X33"/>
      <c r="Y33"/>
    </row>
    <row r="34" spans="1:26" x14ac:dyDescent="0.25">
      <c r="A34" s="275"/>
      <c r="B34" s="243">
        <f t="shared" si="12"/>
        <v>8</v>
      </c>
      <c r="C34" s="242">
        <f t="shared" si="13"/>
        <v>0</v>
      </c>
      <c r="D34" s="242">
        <f t="shared" si="13"/>
        <v>0</v>
      </c>
      <c r="E34" s="242">
        <f t="shared" si="13"/>
        <v>0</v>
      </c>
      <c r="F34" s="242">
        <f t="shared" si="13"/>
        <v>0</v>
      </c>
      <c r="G34" s="242">
        <f t="shared" si="13"/>
        <v>0</v>
      </c>
      <c r="H34" s="242">
        <f t="shared" si="13"/>
        <v>0</v>
      </c>
      <c r="I34" s="242">
        <f t="shared" si="13"/>
        <v>0</v>
      </c>
      <c r="J34" s="242">
        <f t="shared" si="13"/>
        <v>0</v>
      </c>
      <c r="K34" s="242">
        <f t="shared" si="13"/>
        <v>0</v>
      </c>
      <c r="L34" s="242">
        <f t="shared" si="13"/>
        <v>0</v>
      </c>
      <c r="M34" s="242">
        <f t="shared" si="13"/>
        <v>0</v>
      </c>
      <c r="N34" s="242">
        <f t="shared" si="13"/>
        <v>0</v>
      </c>
      <c r="O34" s="242">
        <f t="shared" si="13"/>
        <v>2504596.6450380599</v>
      </c>
      <c r="P34" s="242">
        <f t="shared" si="13"/>
        <v>71301.258752205875</v>
      </c>
      <c r="Q34" s="242">
        <f t="shared" si="13"/>
        <v>71301.258752205875</v>
      </c>
      <c r="R34" s="242">
        <f t="shared" si="13"/>
        <v>71301.258752205875</v>
      </c>
      <c r="S34" s="242">
        <f t="shared" si="14"/>
        <v>71301.258752205875</v>
      </c>
      <c r="T34" s="274">
        <f t="shared" si="14"/>
        <v>71301.258752205875</v>
      </c>
      <c r="U34"/>
      <c r="V34"/>
      <c r="W34"/>
      <c r="X34"/>
      <c r="Y34"/>
    </row>
    <row r="35" spans="1:26" x14ac:dyDescent="0.25">
      <c r="A35" s="275"/>
      <c r="B35" s="243">
        <f t="shared" si="12"/>
        <v>9</v>
      </c>
      <c r="C35" s="242">
        <f t="shared" si="13"/>
        <v>0</v>
      </c>
      <c r="D35" s="242">
        <f t="shared" si="13"/>
        <v>0</v>
      </c>
      <c r="E35" s="242">
        <f t="shared" si="13"/>
        <v>0</v>
      </c>
      <c r="F35" s="242">
        <f t="shared" si="13"/>
        <v>0</v>
      </c>
      <c r="G35" s="242">
        <f t="shared" si="13"/>
        <v>0</v>
      </c>
      <c r="H35" s="242">
        <f t="shared" si="13"/>
        <v>0</v>
      </c>
      <c r="I35" s="242">
        <f t="shared" si="13"/>
        <v>0</v>
      </c>
      <c r="J35" s="242">
        <f t="shared" si="13"/>
        <v>0</v>
      </c>
      <c r="K35" s="242">
        <f t="shared" si="13"/>
        <v>0</v>
      </c>
      <c r="L35" s="242">
        <f t="shared" si="13"/>
        <v>0</v>
      </c>
      <c r="M35" s="242">
        <f t="shared" si="13"/>
        <v>0</v>
      </c>
      <c r="N35" s="242">
        <f t="shared" si="13"/>
        <v>0</v>
      </c>
      <c r="O35" s="242">
        <f t="shared" si="13"/>
        <v>2504596.6450380599</v>
      </c>
      <c r="P35" s="242">
        <f t="shared" si="13"/>
        <v>71301.258752205875</v>
      </c>
      <c r="Q35" s="242">
        <f t="shared" si="13"/>
        <v>71301.258752205875</v>
      </c>
      <c r="R35" s="242">
        <f t="shared" si="13"/>
        <v>71301.258752205875</v>
      </c>
      <c r="S35" s="242">
        <f t="shared" si="14"/>
        <v>71301.258752205875</v>
      </c>
      <c r="T35" s="274">
        <f t="shared" si="14"/>
        <v>71301.258752205875</v>
      </c>
      <c r="U35"/>
      <c r="V35"/>
      <c r="W35"/>
      <c r="X35"/>
      <c r="Y35"/>
    </row>
    <row r="36" spans="1:26" x14ac:dyDescent="0.25">
      <c r="A36" s="275"/>
      <c r="B36" s="243">
        <f t="shared" si="12"/>
        <v>10</v>
      </c>
      <c r="C36" s="242">
        <f t="shared" si="13"/>
        <v>0</v>
      </c>
      <c r="D36" s="242">
        <f t="shared" si="13"/>
        <v>0</v>
      </c>
      <c r="E36" s="242">
        <f t="shared" si="13"/>
        <v>0</v>
      </c>
      <c r="F36" s="242">
        <f t="shared" si="13"/>
        <v>0</v>
      </c>
      <c r="G36" s="242">
        <f t="shared" si="13"/>
        <v>0</v>
      </c>
      <c r="H36" s="242">
        <f t="shared" si="13"/>
        <v>0</v>
      </c>
      <c r="I36" s="242">
        <f t="shared" si="13"/>
        <v>0</v>
      </c>
      <c r="J36" s="242">
        <f t="shared" si="13"/>
        <v>0</v>
      </c>
      <c r="K36" s="242">
        <f t="shared" si="13"/>
        <v>0</v>
      </c>
      <c r="L36" s="242">
        <f t="shared" si="13"/>
        <v>0</v>
      </c>
      <c r="M36" s="242">
        <f t="shared" si="13"/>
        <v>0</v>
      </c>
      <c r="N36" s="242">
        <f t="shared" si="13"/>
        <v>0</v>
      </c>
      <c r="O36" s="242">
        <f t="shared" si="13"/>
        <v>2504596.6450380599</v>
      </c>
      <c r="P36" s="242">
        <f t="shared" si="13"/>
        <v>71301.258752205875</v>
      </c>
      <c r="Q36" s="242">
        <f t="shared" si="13"/>
        <v>71301.258752205875</v>
      </c>
      <c r="R36" s="242">
        <f t="shared" si="13"/>
        <v>71301.258752205875</v>
      </c>
      <c r="S36" s="242">
        <f t="shared" si="14"/>
        <v>71301.258752205875</v>
      </c>
      <c r="T36" s="274">
        <f t="shared" si="14"/>
        <v>71301.258752205875</v>
      </c>
      <c r="U36"/>
      <c r="V36"/>
      <c r="W36"/>
      <c r="X36"/>
      <c r="Y36"/>
    </row>
    <row r="37" spans="1:26" x14ac:dyDescent="0.25">
      <c r="A37" s="275"/>
      <c r="B37" s="243">
        <f t="shared" si="12"/>
        <v>11</v>
      </c>
      <c r="C37" s="242">
        <f t="shared" si="13"/>
        <v>0</v>
      </c>
      <c r="D37" s="242">
        <f t="shared" si="13"/>
        <v>0</v>
      </c>
      <c r="E37" s="242">
        <f t="shared" si="13"/>
        <v>0</v>
      </c>
      <c r="F37" s="242">
        <f t="shared" si="13"/>
        <v>0</v>
      </c>
      <c r="G37" s="242">
        <f t="shared" si="13"/>
        <v>0</v>
      </c>
      <c r="H37" s="242">
        <f t="shared" si="13"/>
        <v>0</v>
      </c>
      <c r="I37" s="242">
        <f t="shared" si="13"/>
        <v>0</v>
      </c>
      <c r="J37" s="242">
        <f t="shared" si="13"/>
        <v>0</v>
      </c>
      <c r="K37" s="242">
        <f t="shared" si="13"/>
        <v>0</v>
      </c>
      <c r="L37" s="242">
        <f t="shared" si="13"/>
        <v>0</v>
      </c>
      <c r="M37" s="242">
        <f t="shared" si="13"/>
        <v>0</v>
      </c>
      <c r="N37" s="242">
        <f t="shared" si="13"/>
        <v>0</v>
      </c>
      <c r="O37" s="242">
        <f t="shared" si="13"/>
        <v>2504596.6450380599</v>
      </c>
      <c r="P37" s="242">
        <f t="shared" si="13"/>
        <v>71301.258752205875</v>
      </c>
      <c r="Q37" s="242">
        <f t="shared" si="13"/>
        <v>71301.258752205875</v>
      </c>
      <c r="R37" s="242">
        <f t="shared" si="13"/>
        <v>71301.258752205875</v>
      </c>
      <c r="S37" s="242">
        <f t="shared" si="14"/>
        <v>71301.258752205875</v>
      </c>
      <c r="T37" s="274">
        <f t="shared" si="14"/>
        <v>71301.258752205875</v>
      </c>
      <c r="U37"/>
      <c r="V37"/>
      <c r="W37"/>
      <c r="X37"/>
      <c r="Y37"/>
    </row>
    <row r="38" spans="1:26" x14ac:dyDescent="0.25">
      <c r="A38" s="273"/>
      <c r="B38" s="234">
        <f t="shared" si="12"/>
        <v>12</v>
      </c>
      <c r="C38" s="177">
        <f t="shared" si="13"/>
        <v>0</v>
      </c>
      <c r="D38" s="177">
        <f t="shared" si="13"/>
        <v>0</v>
      </c>
      <c r="E38" s="177">
        <f t="shared" si="13"/>
        <v>0</v>
      </c>
      <c r="F38" s="177">
        <f t="shared" si="13"/>
        <v>0</v>
      </c>
      <c r="G38" s="177">
        <f t="shared" si="13"/>
        <v>0</v>
      </c>
      <c r="H38" s="177">
        <f t="shared" si="13"/>
        <v>0</v>
      </c>
      <c r="I38" s="177">
        <f t="shared" si="13"/>
        <v>0</v>
      </c>
      <c r="J38" s="177">
        <f t="shared" si="13"/>
        <v>0</v>
      </c>
      <c r="K38" s="177">
        <f t="shared" si="13"/>
        <v>0</v>
      </c>
      <c r="L38" s="177">
        <f t="shared" si="13"/>
        <v>0</v>
      </c>
      <c r="M38" s="177">
        <f t="shared" si="13"/>
        <v>0</v>
      </c>
      <c r="N38" s="177">
        <f t="shared" si="13"/>
        <v>0</v>
      </c>
      <c r="O38" s="177">
        <f t="shared" si="13"/>
        <v>2504596.6450380599</v>
      </c>
      <c r="P38" s="177">
        <f t="shared" si="13"/>
        <v>71301.258752205875</v>
      </c>
      <c r="Q38" s="177">
        <f t="shared" si="13"/>
        <v>71301.258752205875</v>
      </c>
      <c r="R38" s="177">
        <f t="shared" si="13"/>
        <v>71301.258752205875</v>
      </c>
      <c r="S38" s="177">
        <f t="shared" si="14"/>
        <v>71301.258752205875</v>
      </c>
      <c r="T38" s="272">
        <f t="shared" si="14"/>
        <v>71301.258752205875</v>
      </c>
      <c r="U38"/>
      <c r="V38"/>
      <c r="W38"/>
      <c r="X38"/>
      <c r="Y38"/>
    </row>
    <row r="39" spans="1:26" x14ac:dyDescent="0.25">
      <c r="C39" s="219"/>
      <c r="D39" s="219"/>
      <c r="I39" s="85"/>
      <c r="J39" s="85"/>
      <c r="K39" s="85"/>
      <c r="L39" s="85"/>
      <c r="M39" s="85"/>
      <c r="N39" s="85"/>
      <c r="O39" s="85"/>
      <c r="P39" s="85"/>
      <c r="Q39" s="85"/>
      <c r="R39" s="85"/>
      <c r="S39" s="85"/>
      <c r="T39" s="85"/>
      <c r="U39"/>
      <c r="V39"/>
      <c r="W39"/>
      <c r="X39"/>
      <c r="Y39"/>
    </row>
    <row r="40" spans="1:26" x14ac:dyDescent="0.25">
      <c r="A40" s="1" t="s">
        <v>327</v>
      </c>
      <c r="C40" s="173">
        <f t="shared" ref="C40:G40" si="15">SUM(C15:C26)</f>
        <v>0</v>
      </c>
      <c r="D40" s="173">
        <f t="shared" si="15"/>
        <v>0</v>
      </c>
      <c r="E40" s="173">
        <f t="shared" si="15"/>
        <v>0</v>
      </c>
      <c r="F40" s="173">
        <f t="shared" si="15"/>
        <v>0</v>
      </c>
      <c r="G40" s="173">
        <f t="shared" si="15"/>
        <v>0</v>
      </c>
      <c r="H40" s="173">
        <f>SUM(H15:H26)</f>
        <v>0</v>
      </c>
      <c r="I40" s="173">
        <f>SUM(I15:I26)</f>
        <v>0</v>
      </c>
      <c r="J40" s="173">
        <f t="shared" ref="J40:T40" si="16">SUM(J15:J26)</f>
        <v>0</v>
      </c>
      <c r="K40" s="173">
        <f t="shared" si="16"/>
        <v>0</v>
      </c>
      <c r="L40" s="173">
        <f t="shared" si="16"/>
        <v>0</v>
      </c>
      <c r="M40" s="173">
        <f t="shared" si="16"/>
        <v>0</v>
      </c>
      <c r="N40" s="173">
        <f t="shared" si="16"/>
        <v>0</v>
      </c>
      <c r="O40" s="173">
        <f t="shared" si="16"/>
        <v>15027579.870228361</v>
      </c>
      <c r="P40" s="173">
        <f t="shared" si="16"/>
        <v>427807.55251323531</v>
      </c>
      <c r="Q40" s="173">
        <f t="shared" si="16"/>
        <v>427807.55251323531</v>
      </c>
      <c r="R40" s="173">
        <f t="shared" si="16"/>
        <v>427807.55251323531</v>
      </c>
      <c r="S40" s="173">
        <f t="shared" si="16"/>
        <v>427807.55251323531</v>
      </c>
      <c r="T40" s="173">
        <f t="shared" si="16"/>
        <v>427807.55251323531</v>
      </c>
      <c r="U40"/>
      <c r="V40"/>
      <c r="W40"/>
      <c r="X40"/>
      <c r="Y40"/>
    </row>
    <row r="41" spans="1:26" x14ac:dyDescent="0.25">
      <c r="A41" s="1" t="s">
        <v>326</v>
      </c>
      <c r="C41" s="173">
        <f t="shared" ref="C41:G41" si="17">SUM(C27:C38)</f>
        <v>0</v>
      </c>
      <c r="D41" s="173">
        <f t="shared" si="17"/>
        <v>0</v>
      </c>
      <c r="E41" s="173">
        <f t="shared" si="17"/>
        <v>0</v>
      </c>
      <c r="F41" s="173">
        <f t="shared" si="17"/>
        <v>0</v>
      </c>
      <c r="G41" s="173">
        <f t="shared" si="17"/>
        <v>0</v>
      </c>
      <c r="H41" s="173">
        <f>SUM(H27:H38)</f>
        <v>0</v>
      </c>
      <c r="I41" s="173">
        <f>SUM(I27:I38)</f>
        <v>0</v>
      </c>
      <c r="J41" s="173">
        <f t="shared" ref="J41:T41" si="18">SUM(J27:J38)</f>
        <v>0</v>
      </c>
      <c r="K41" s="173">
        <f t="shared" si="18"/>
        <v>0</v>
      </c>
      <c r="L41" s="173">
        <f t="shared" si="18"/>
        <v>0</v>
      </c>
      <c r="M41" s="173">
        <f t="shared" si="18"/>
        <v>0</v>
      </c>
      <c r="N41" s="173">
        <f t="shared" si="18"/>
        <v>0</v>
      </c>
      <c r="O41" s="173">
        <f t="shared" si="18"/>
        <v>30055159.740456726</v>
      </c>
      <c r="P41" s="173">
        <f t="shared" si="18"/>
        <v>855615.1050264705</v>
      </c>
      <c r="Q41" s="173">
        <f t="shared" si="18"/>
        <v>855615.1050264705</v>
      </c>
      <c r="R41" s="173">
        <f t="shared" si="18"/>
        <v>855615.1050264705</v>
      </c>
      <c r="S41" s="173">
        <f t="shared" si="18"/>
        <v>855615.1050264705</v>
      </c>
      <c r="T41" s="173">
        <f t="shared" si="18"/>
        <v>855615.1050264705</v>
      </c>
      <c r="U41"/>
      <c r="V41"/>
      <c r="W41"/>
      <c r="X41"/>
      <c r="Y41"/>
    </row>
    <row r="42" spans="1:26" x14ac:dyDescent="0.25">
      <c r="A42" s="271" t="s">
        <v>325</v>
      </c>
      <c r="C42" s="180">
        <f>C40-C8</f>
        <v>0</v>
      </c>
      <c r="D42" s="180">
        <f t="shared" ref="D42:T42" si="19">D40-D8</f>
        <v>0</v>
      </c>
      <c r="E42" s="180">
        <f t="shared" si="19"/>
        <v>0</v>
      </c>
      <c r="F42" s="180">
        <f t="shared" si="19"/>
        <v>0</v>
      </c>
      <c r="G42" s="180">
        <f t="shared" si="19"/>
        <v>0</v>
      </c>
      <c r="H42" s="180">
        <f t="shared" si="19"/>
        <v>0</v>
      </c>
      <c r="I42" s="180">
        <f t="shared" si="19"/>
        <v>0</v>
      </c>
      <c r="J42" s="180">
        <f t="shared" si="19"/>
        <v>0</v>
      </c>
      <c r="K42" s="180">
        <f t="shared" si="19"/>
        <v>0</v>
      </c>
      <c r="L42" s="180">
        <f t="shared" si="19"/>
        <v>0</v>
      </c>
      <c r="M42" s="180">
        <f t="shared" si="19"/>
        <v>0</v>
      </c>
      <c r="N42" s="180">
        <f t="shared" si="19"/>
        <v>0</v>
      </c>
      <c r="O42" s="180">
        <f t="shared" si="19"/>
        <v>0</v>
      </c>
      <c r="P42" s="180">
        <f t="shared" si="19"/>
        <v>0</v>
      </c>
      <c r="Q42" s="180">
        <f t="shared" si="19"/>
        <v>0</v>
      </c>
      <c r="R42" s="180">
        <f t="shared" si="19"/>
        <v>0</v>
      </c>
      <c r="S42" s="180">
        <f t="shared" si="19"/>
        <v>0</v>
      </c>
      <c r="T42" s="180">
        <f t="shared" si="19"/>
        <v>0</v>
      </c>
      <c r="U42"/>
      <c r="V42"/>
      <c r="W42"/>
      <c r="X42"/>
      <c r="Y42"/>
    </row>
    <row r="43" spans="1:26" x14ac:dyDescent="0.25">
      <c r="C43" s="173"/>
      <c r="D43" s="173"/>
      <c r="E43" s="173"/>
      <c r="F43" s="173"/>
      <c r="G43" s="173"/>
      <c r="H43" s="173"/>
      <c r="I43" s="173"/>
      <c r="J43" s="173"/>
      <c r="K43" s="173"/>
      <c r="L43" s="173"/>
      <c r="M43" s="173"/>
      <c r="N43" s="173"/>
      <c r="O43" s="173"/>
      <c r="P43" s="173"/>
      <c r="Q43" s="173"/>
      <c r="R43" s="173"/>
      <c r="S43" s="173"/>
      <c r="T43" s="173"/>
      <c r="U43"/>
      <c r="V43"/>
      <c r="W43"/>
      <c r="X43"/>
      <c r="Y43"/>
    </row>
    <row r="44" spans="1:26" x14ac:dyDescent="0.25">
      <c r="C44" s="228">
        <f>+C1</f>
        <v>2008</v>
      </c>
      <c r="D44" s="228">
        <f t="shared" ref="D44:T44" si="20">+D1</f>
        <v>2009</v>
      </c>
      <c r="E44" s="228">
        <f t="shared" si="20"/>
        <v>2010</v>
      </c>
      <c r="F44" s="228">
        <f t="shared" si="20"/>
        <v>2011</v>
      </c>
      <c r="G44" s="228">
        <f t="shared" si="20"/>
        <v>2012</v>
      </c>
      <c r="H44" s="228">
        <f t="shared" si="20"/>
        <v>2013</v>
      </c>
      <c r="I44" s="228">
        <f t="shared" si="20"/>
        <v>2014</v>
      </c>
      <c r="J44" s="228">
        <f t="shared" si="20"/>
        <v>2015</v>
      </c>
      <c r="K44" s="228">
        <f t="shared" si="20"/>
        <v>2016</v>
      </c>
      <c r="L44" s="228">
        <f t="shared" si="20"/>
        <v>2017</v>
      </c>
      <c r="M44" s="228">
        <f t="shared" si="20"/>
        <v>2018</v>
      </c>
      <c r="N44" s="228">
        <f t="shared" si="20"/>
        <v>2019</v>
      </c>
      <c r="O44" s="228">
        <f t="shared" si="20"/>
        <v>2020</v>
      </c>
      <c r="P44" s="228">
        <f t="shared" si="20"/>
        <v>2021</v>
      </c>
      <c r="Q44" s="228">
        <f t="shared" si="20"/>
        <v>2022</v>
      </c>
      <c r="R44" s="228">
        <f t="shared" si="20"/>
        <v>2023</v>
      </c>
      <c r="S44" s="228">
        <f t="shared" si="20"/>
        <v>2024</v>
      </c>
      <c r="T44" s="228">
        <f t="shared" si="20"/>
        <v>2025</v>
      </c>
      <c r="U44" s="199" t="s">
        <v>43</v>
      </c>
      <c r="V44" s="199" t="s">
        <v>324</v>
      </c>
      <c r="W44" s="1" t="s">
        <v>323</v>
      </c>
      <c r="X44" s="1" t="s">
        <v>322</v>
      </c>
      <c r="Y44" s="1" t="s">
        <v>321</v>
      </c>
      <c r="Z44" s="1" t="s">
        <v>320</v>
      </c>
    </row>
    <row r="45" spans="1:26" x14ac:dyDescent="0.25">
      <c r="A45" s="256">
        <f>+C1</f>
        <v>2008</v>
      </c>
      <c r="B45" s="267" t="s">
        <v>317</v>
      </c>
      <c r="C45" s="252">
        <f t="shared" ref="C45:C57" si="21">+C15</f>
        <v>0</v>
      </c>
      <c r="D45" s="252"/>
      <c r="E45" s="263"/>
      <c r="F45" s="263"/>
      <c r="G45" s="263"/>
      <c r="H45" s="263"/>
      <c r="I45" s="267"/>
      <c r="J45" s="267"/>
      <c r="K45" s="267"/>
      <c r="L45" s="267"/>
      <c r="M45" s="267"/>
      <c r="N45" s="267"/>
      <c r="O45" s="267"/>
      <c r="P45" s="267"/>
      <c r="Q45" s="267"/>
      <c r="R45" s="267"/>
      <c r="S45" s="267"/>
      <c r="T45" s="267"/>
      <c r="U45" s="249">
        <f>SUM(C45:T45)</f>
        <v>0</v>
      </c>
      <c r="V45" s="250"/>
      <c r="W45" s="249"/>
      <c r="X45" s="249"/>
      <c r="Y45" s="248"/>
      <c r="Z45" s="247"/>
    </row>
    <row r="46" spans="1:26" x14ac:dyDescent="0.25">
      <c r="A46" s="244">
        <f>A45</f>
        <v>2008</v>
      </c>
      <c r="B46" s="265" t="s">
        <v>316</v>
      </c>
      <c r="C46" s="223">
        <f t="shared" si="21"/>
        <v>0</v>
      </c>
      <c r="D46" s="223"/>
      <c r="E46" s="262"/>
      <c r="F46" s="262"/>
      <c r="G46" s="262"/>
      <c r="H46" s="262"/>
      <c r="I46" s="265"/>
      <c r="J46" s="265"/>
      <c r="K46" s="265"/>
      <c r="L46" s="265"/>
      <c r="M46" s="265"/>
      <c r="N46" s="265"/>
      <c r="O46" s="265"/>
      <c r="P46" s="265"/>
      <c r="Q46" s="265"/>
      <c r="R46" s="265"/>
      <c r="S46" s="265"/>
      <c r="T46" s="265"/>
      <c r="U46" s="239">
        <f t="shared" ref="U46:U109" si="22">SUM(C46:T46)</f>
        <v>0</v>
      </c>
      <c r="V46" s="240"/>
      <c r="W46" s="239"/>
      <c r="X46" s="239"/>
      <c r="Y46" s="238"/>
      <c r="Z46" s="237"/>
    </row>
    <row r="47" spans="1:26" x14ac:dyDescent="0.25">
      <c r="A47" s="244">
        <f t="shared" ref="A47:A56" si="23">A46</f>
        <v>2008</v>
      </c>
      <c r="B47" s="265" t="s">
        <v>315</v>
      </c>
      <c r="C47" s="223">
        <f t="shared" si="21"/>
        <v>0</v>
      </c>
      <c r="D47" s="223"/>
      <c r="E47" s="262"/>
      <c r="F47" s="262"/>
      <c r="G47" s="262"/>
      <c r="H47" s="262"/>
      <c r="I47" s="265"/>
      <c r="J47" s="265"/>
      <c r="K47" s="265"/>
      <c r="L47" s="265"/>
      <c r="M47" s="265"/>
      <c r="N47" s="265"/>
      <c r="O47" s="265"/>
      <c r="P47" s="265"/>
      <c r="Q47" s="265"/>
      <c r="R47" s="265"/>
      <c r="S47" s="265"/>
      <c r="T47" s="265"/>
      <c r="U47" s="239">
        <f t="shared" si="22"/>
        <v>0</v>
      </c>
      <c r="V47" s="240"/>
      <c r="W47" s="239"/>
      <c r="X47" s="239"/>
      <c r="Y47" s="238"/>
      <c r="Z47" s="237"/>
    </row>
    <row r="48" spans="1:26" x14ac:dyDescent="0.25">
      <c r="A48" s="244">
        <f t="shared" si="23"/>
        <v>2008</v>
      </c>
      <c r="B48" s="265" t="s">
        <v>314</v>
      </c>
      <c r="C48" s="223">
        <f t="shared" si="21"/>
        <v>0</v>
      </c>
      <c r="D48" s="223"/>
      <c r="E48" s="262"/>
      <c r="F48" s="262"/>
      <c r="G48" s="265"/>
      <c r="H48" s="265"/>
      <c r="I48" s="265"/>
      <c r="J48" s="265"/>
      <c r="K48" s="265"/>
      <c r="L48" s="265"/>
      <c r="M48" s="265"/>
      <c r="N48" s="265"/>
      <c r="O48" s="265"/>
      <c r="P48" s="265"/>
      <c r="Q48" s="265"/>
      <c r="R48" s="265"/>
      <c r="S48" s="265"/>
      <c r="T48" s="265"/>
      <c r="U48" s="239">
        <f t="shared" si="22"/>
        <v>0</v>
      </c>
      <c r="V48" s="240"/>
      <c r="W48" s="239"/>
      <c r="X48" s="239"/>
      <c r="Y48" s="238"/>
      <c r="Z48" s="237"/>
    </row>
    <row r="49" spans="1:26" x14ac:dyDescent="0.25">
      <c r="A49" s="244">
        <f t="shared" si="23"/>
        <v>2008</v>
      </c>
      <c r="B49" s="265" t="s">
        <v>313</v>
      </c>
      <c r="C49" s="223">
        <f t="shared" si="21"/>
        <v>0</v>
      </c>
      <c r="D49" s="223"/>
      <c r="E49" s="262"/>
      <c r="F49" s="262"/>
      <c r="G49" s="265"/>
      <c r="H49" s="265"/>
      <c r="I49" s="265"/>
      <c r="J49" s="265"/>
      <c r="K49" s="265"/>
      <c r="L49" s="265"/>
      <c r="M49" s="265"/>
      <c r="N49" s="265"/>
      <c r="O49" s="265"/>
      <c r="P49" s="265"/>
      <c r="Q49" s="265"/>
      <c r="R49" s="265"/>
      <c r="S49" s="265"/>
      <c r="T49" s="265"/>
      <c r="U49" s="239">
        <f t="shared" si="22"/>
        <v>0</v>
      </c>
      <c r="V49" s="240"/>
      <c r="W49" s="239"/>
      <c r="X49" s="239"/>
      <c r="Y49" s="238"/>
      <c r="Z49" s="237"/>
    </row>
    <row r="50" spans="1:26" x14ac:dyDescent="0.25">
      <c r="A50" s="244">
        <f t="shared" si="23"/>
        <v>2008</v>
      </c>
      <c r="B50" s="265" t="s">
        <v>312</v>
      </c>
      <c r="C50" s="223">
        <f t="shared" si="21"/>
        <v>0</v>
      </c>
      <c r="D50" s="223"/>
      <c r="E50" s="262"/>
      <c r="F50" s="262"/>
      <c r="G50" s="265"/>
      <c r="H50" s="265"/>
      <c r="I50" s="265"/>
      <c r="J50" s="265"/>
      <c r="K50" s="265"/>
      <c r="L50" s="265"/>
      <c r="M50" s="265"/>
      <c r="N50" s="265"/>
      <c r="O50" s="265"/>
      <c r="P50" s="265"/>
      <c r="Q50" s="265"/>
      <c r="R50" s="265"/>
      <c r="S50" s="265"/>
      <c r="T50" s="265"/>
      <c r="U50" s="239">
        <f t="shared" si="22"/>
        <v>0</v>
      </c>
      <c r="V50" s="240"/>
      <c r="W50" s="239"/>
      <c r="X50" s="239"/>
      <c r="Y50" s="238"/>
      <c r="Z50" s="237"/>
    </row>
    <row r="51" spans="1:26" x14ac:dyDescent="0.25">
      <c r="A51" s="244">
        <f t="shared" si="23"/>
        <v>2008</v>
      </c>
      <c r="B51" s="265" t="s">
        <v>311</v>
      </c>
      <c r="C51" s="223">
        <f t="shared" si="21"/>
        <v>0</v>
      </c>
      <c r="D51" s="223"/>
      <c r="E51" s="262"/>
      <c r="F51" s="262"/>
      <c r="G51" s="265"/>
      <c r="H51" s="265"/>
      <c r="I51" s="265"/>
      <c r="J51" s="265"/>
      <c r="K51" s="265"/>
      <c r="L51" s="265"/>
      <c r="M51" s="265"/>
      <c r="N51" s="265"/>
      <c r="O51" s="265"/>
      <c r="P51" s="265"/>
      <c r="Q51" s="265"/>
      <c r="R51" s="265"/>
      <c r="S51" s="265"/>
      <c r="T51" s="265"/>
      <c r="U51" s="239">
        <f t="shared" si="22"/>
        <v>0</v>
      </c>
      <c r="V51" s="240"/>
      <c r="W51" s="239"/>
      <c r="X51" s="239"/>
      <c r="Y51" s="238"/>
      <c r="Z51" s="237"/>
    </row>
    <row r="52" spans="1:26" x14ac:dyDescent="0.25">
      <c r="A52" s="244">
        <f t="shared" si="23"/>
        <v>2008</v>
      </c>
      <c r="B52" s="265" t="s">
        <v>310</v>
      </c>
      <c r="C52" s="223">
        <f t="shared" si="21"/>
        <v>0</v>
      </c>
      <c r="D52" s="223"/>
      <c r="E52" s="262"/>
      <c r="F52" s="262"/>
      <c r="G52" s="265"/>
      <c r="H52" s="265"/>
      <c r="I52" s="265"/>
      <c r="J52" s="265"/>
      <c r="K52" s="265"/>
      <c r="L52" s="265"/>
      <c r="M52" s="265"/>
      <c r="N52" s="265"/>
      <c r="O52" s="265"/>
      <c r="P52" s="265"/>
      <c r="Q52" s="265"/>
      <c r="R52" s="265"/>
      <c r="S52" s="265"/>
      <c r="T52" s="265"/>
      <c r="U52" s="239">
        <f t="shared" si="22"/>
        <v>0</v>
      </c>
      <c r="V52" s="240"/>
      <c r="W52" s="239"/>
      <c r="X52" s="239"/>
      <c r="Y52" s="238"/>
      <c r="Z52" s="237"/>
    </row>
    <row r="53" spans="1:26" x14ac:dyDescent="0.25">
      <c r="A53" s="244">
        <f t="shared" si="23"/>
        <v>2008</v>
      </c>
      <c r="B53" s="265" t="s">
        <v>309</v>
      </c>
      <c r="C53" s="223">
        <f t="shared" si="21"/>
        <v>0</v>
      </c>
      <c r="D53" s="223"/>
      <c r="E53" s="262"/>
      <c r="F53" s="262"/>
      <c r="G53" s="265"/>
      <c r="H53" s="265"/>
      <c r="I53" s="265"/>
      <c r="J53" s="265"/>
      <c r="K53" s="265"/>
      <c r="L53" s="265"/>
      <c r="M53" s="265"/>
      <c r="N53" s="265"/>
      <c r="O53" s="265"/>
      <c r="P53" s="265"/>
      <c r="Q53" s="265"/>
      <c r="R53" s="265"/>
      <c r="S53" s="265"/>
      <c r="T53" s="265"/>
      <c r="U53" s="239">
        <f t="shared" si="22"/>
        <v>0</v>
      </c>
      <c r="V53" s="240"/>
      <c r="W53" s="239"/>
      <c r="X53" s="239"/>
      <c r="Y53" s="238"/>
      <c r="Z53" s="237"/>
    </row>
    <row r="54" spans="1:26" x14ac:dyDescent="0.25">
      <c r="A54" s="244">
        <f t="shared" si="23"/>
        <v>2008</v>
      </c>
      <c r="B54" s="265" t="s">
        <v>308</v>
      </c>
      <c r="C54" s="223">
        <f t="shared" si="21"/>
        <v>0</v>
      </c>
      <c r="D54" s="265"/>
      <c r="E54" s="262"/>
      <c r="F54" s="262"/>
      <c r="G54" s="265"/>
      <c r="H54" s="265"/>
      <c r="I54" s="265"/>
      <c r="J54" s="265"/>
      <c r="K54" s="265"/>
      <c r="L54" s="265"/>
      <c r="M54" s="265"/>
      <c r="N54" s="265"/>
      <c r="O54" s="265"/>
      <c r="P54" s="265"/>
      <c r="Q54" s="265"/>
      <c r="R54" s="265"/>
      <c r="S54" s="265"/>
      <c r="T54" s="265"/>
      <c r="U54" s="239">
        <f t="shared" si="22"/>
        <v>0</v>
      </c>
      <c r="V54" s="240"/>
      <c r="W54" s="239"/>
      <c r="X54" s="239"/>
      <c r="Y54" s="238"/>
      <c r="Z54" s="237"/>
    </row>
    <row r="55" spans="1:26" x14ac:dyDescent="0.25">
      <c r="A55" s="244">
        <f t="shared" si="23"/>
        <v>2008</v>
      </c>
      <c r="B55" s="265" t="s">
        <v>307</v>
      </c>
      <c r="C55" s="223">
        <f t="shared" si="21"/>
        <v>0</v>
      </c>
      <c r="D55" s="242"/>
      <c r="E55" s="265"/>
      <c r="F55" s="265"/>
      <c r="G55" s="265"/>
      <c r="H55" s="265"/>
      <c r="I55" s="265"/>
      <c r="J55" s="265"/>
      <c r="K55" s="265"/>
      <c r="L55" s="265"/>
      <c r="M55" s="265"/>
      <c r="N55" s="265"/>
      <c r="O55" s="265"/>
      <c r="P55" s="265"/>
      <c r="Q55" s="265"/>
      <c r="R55" s="265"/>
      <c r="S55" s="265"/>
      <c r="T55" s="265"/>
      <c r="U55" s="239">
        <f t="shared" si="22"/>
        <v>0</v>
      </c>
      <c r="V55" s="240"/>
      <c r="W55" s="239"/>
      <c r="X55" s="239"/>
      <c r="Y55" s="238"/>
      <c r="Z55" s="237"/>
    </row>
    <row r="56" spans="1:26" x14ac:dyDescent="0.25">
      <c r="A56" s="235">
        <f t="shared" si="23"/>
        <v>2008</v>
      </c>
      <c r="B56" s="268" t="s">
        <v>306</v>
      </c>
      <c r="C56" s="178">
        <f t="shared" si="21"/>
        <v>0</v>
      </c>
      <c r="D56" s="177"/>
      <c r="E56" s="268"/>
      <c r="F56" s="268"/>
      <c r="G56" s="268"/>
      <c r="H56" s="268"/>
      <c r="I56" s="268"/>
      <c r="J56" s="268"/>
      <c r="K56" s="268"/>
      <c r="L56" s="268"/>
      <c r="M56" s="268"/>
      <c r="N56" s="268"/>
      <c r="O56" s="268"/>
      <c r="P56" s="268"/>
      <c r="Q56" s="268"/>
      <c r="R56" s="268"/>
      <c r="S56" s="268"/>
      <c r="T56" s="268"/>
      <c r="U56" s="231">
        <f t="shared" si="22"/>
        <v>0</v>
      </c>
      <c r="V56" s="221">
        <f>SUM(U45:U56)</f>
        <v>0</v>
      </c>
      <c r="W56" s="231"/>
      <c r="X56" s="231"/>
      <c r="Y56" s="232"/>
      <c r="Z56" s="231">
        <f>SUM(Y45:Y56)</f>
        <v>0</v>
      </c>
    </row>
    <row r="57" spans="1:26" x14ac:dyDescent="0.25">
      <c r="A57" s="256">
        <f>A56+1</f>
        <v>2009</v>
      </c>
      <c r="B57" s="255" t="s">
        <v>317</v>
      </c>
      <c r="C57" s="252">
        <f t="shared" si="21"/>
        <v>0</v>
      </c>
      <c r="D57" s="254">
        <f t="shared" ref="D57:D69" si="24">+D15</f>
        <v>0</v>
      </c>
      <c r="E57" s="267"/>
      <c r="F57" s="267"/>
      <c r="G57" s="267"/>
      <c r="H57" s="267"/>
      <c r="I57" s="267"/>
      <c r="J57" s="267"/>
      <c r="K57" s="267"/>
      <c r="L57" s="267"/>
      <c r="M57" s="267"/>
      <c r="N57" s="267"/>
      <c r="O57" s="267"/>
      <c r="P57" s="267"/>
      <c r="Q57" s="267"/>
      <c r="R57" s="267"/>
      <c r="S57" s="267"/>
      <c r="T57" s="266"/>
      <c r="U57" s="249">
        <f t="shared" si="22"/>
        <v>0</v>
      </c>
      <c r="V57" s="250"/>
      <c r="W57" s="249"/>
      <c r="X57" s="249"/>
      <c r="Y57" s="248"/>
      <c r="Z57" s="247"/>
    </row>
    <row r="58" spans="1:26" x14ac:dyDescent="0.25">
      <c r="A58" s="244">
        <f>A57</f>
        <v>2009</v>
      </c>
      <c r="B58" s="243" t="s">
        <v>316</v>
      </c>
      <c r="C58" s="245">
        <f>C57</f>
        <v>0</v>
      </c>
      <c r="D58" s="242">
        <f t="shared" si="24"/>
        <v>0</v>
      </c>
      <c r="E58" s="265"/>
      <c r="F58" s="265"/>
      <c r="G58" s="265"/>
      <c r="H58" s="265"/>
      <c r="I58" s="265"/>
      <c r="J58" s="265"/>
      <c r="K58" s="265"/>
      <c r="L58" s="265"/>
      <c r="M58" s="265"/>
      <c r="N58" s="265"/>
      <c r="O58" s="265"/>
      <c r="P58" s="265"/>
      <c r="Q58" s="265"/>
      <c r="R58" s="265"/>
      <c r="S58" s="265"/>
      <c r="T58" s="264"/>
      <c r="U58" s="239">
        <f t="shared" si="22"/>
        <v>0</v>
      </c>
      <c r="V58" s="240"/>
      <c r="W58" s="239"/>
      <c r="X58" s="239"/>
      <c r="Y58" s="238"/>
      <c r="Z58" s="237"/>
    </row>
    <row r="59" spans="1:26" x14ac:dyDescent="0.25">
      <c r="A59" s="244">
        <f t="shared" ref="A59:A68" si="25">A58</f>
        <v>2009</v>
      </c>
      <c r="B59" s="243" t="s">
        <v>315</v>
      </c>
      <c r="C59" s="223">
        <f t="shared" ref="C59:D74" si="26">C58</f>
        <v>0</v>
      </c>
      <c r="D59" s="242">
        <f t="shared" si="24"/>
        <v>0</v>
      </c>
      <c r="E59" s="265"/>
      <c r="F59" s="265"/>
      <c r="G59" s="265"/>
      <c r="H59" s="265"/>
      <c r="I59" s="265"/>
      <c r="J59" s="265"/>
      <c r="K59" s="265"/>
      <c r="L59" s="265"/>
      <c r="M59" s="265"/>
      <c r="N59" s="265"/>
      <c r="O59" s="265"/>
      <c r="P59" s="265"/>
      <c r="Q59" s="265"/>
      <c r="R59" s="265"/>
      <c r="S59" s="265"/>
      <c r="T59" s="264"/>
      <c r="U59" s="239">
        <f t="shared" si="22"/>
        <v>0</v>
      </c>
      <c r="V59" s="240"/>
      <c r="W59" s="239"/>
      <c r="X59" s="239"/>
      <c r="Y59" s="238"/>
      <c r="Z59" s="237"/>
    </row>
    <row r="60" spans="1:26" x14ac:dyDescent="0.25">
      <c r="A60" s="244">
        <f t="shared" si="25"/>
        <v>2009</v>
      </c>
      <c r="B60" s="243" t="s">
        <v>314</v>
      </c>
      <c r="C60" s="223">
        <f t="shared" si="26"/>
        <v>0</v>
      </c>
      <c r="D60" s="242">
        <f t="shared" si="24"/>
        <v>0</v>
      </c>
      <c r="E60" s="265"/>
      <c r="F60" s="265"/>
      <c r="G60" s="265"/>
      <c r="H60" s="265"/>
      <c r="I60" s="265"/>
      <c r="J60" s="265"/>
      <c r="K60" s="265"/>
      <c r="L60" s="265"/>
      <c r="M60" s="265"/>
      <c r="N60" s="265"/>
      <c r="O60" s="265"/>
      <c r="P60" s="265"/>
      <c r="Q60" s="265"/>
      <c r="R60" s="265"/>
      <c r="S60" s="265"/>
      <c r="T60" s="264"/>
      <c r="U60" s="239">
        <f t="shared" si="22"/>
        <v>0</v>
      </c>
      <c r="V60" s="240"/>
      <c r="W60" s="239"/>
      <c r="X60" s="239"/>
      <c r="Y60" s="238"/>
      <c r="Z60" s="237"/>
    </row>
    <row r="61" spans="1:26" x14ac:dyDescent="0.25">
      <c r="A61" s="244">
        <f t="shared" si="25"/>
        <v>2009</v>
      </c>
      <c r="B61" s="243" t="s">
        <v>313</v>
      </c>
      <c r="C61" s="223">
        <f t="shared" si="26"/>
        <v>0</v>
      </c>
      <c r="D61" s="242">
        <f t="shared" si="24"/>
        <v>0</v>
      </c>
      <c r="E61" s="265"/>
      <c r="F61" s="265"/>
      <c r="G61" s="265"/>
      <c r="H61" s="265"/>
      <c r="I61" s="265"/>
      <c r="J61" s="265"/>
      <c r="K61" s="265"/>
      <c r="L61" s="265"/>
      <c r="M61" s="265"/>
      <c r="N61" s="265"/>
      <c r="O61" s="265"/>
      <c r="P61" s="265"/>
      <c r="Q61" s="265"/>
      <c r="R61" s="265"/>
      <c r="S61" s="265"/>
      <c r="T61" s="264"/>
      <c r="U61" s="239">
        <f t="shared" si="22"/>
        <v>0</v>
      </c>
      <c r="V61" s="240"/>
      <c r="W61" s="239"/>
      <c r="X61" s="239"/>
      <c r="Y61" s="238"/>
      <c r="Z61" s="237"/>
    </row>
    <row r="62" spans="1:26" x14ac:dyDescent="0.25">
      <c r="A62" s="244">
        <f t="shared" si="25"/>
        <v>2009</v>
      </c>
      <c r="B62" s="243" t="s">
        <v>312</v>
      </c>
      <c r="C62" s="223">
        <f t="shared" si="26"/>
        <v>0</v>
      </c>
      <c r="D62" s="242">
        <f t="shared" si="24"/>
        <v>0</v>
      </c>
      <c r="E62" s="265"/>
      <c r="F62" s="265"/>
      <c r="G62" s="265"/>
      <c r="H62" s="265"/>
      <c r="I62" s="265"/>
      <c r="J62" s="265"/>
      <c r="K62" s="265"/>
      <c r="L62" s="265"/>
      <c r="M62" s="265"/>
      <c r="N62" s="265"/>
      <c r="O62" s="265"/>
      <c r="P62" s="265"/>
      <c r="Q62" s="265"/>
      <c r="R62" s="265"/>
      <c r="S62" s="265"/>
      <c r="T62" s="264"/>
      <c r="U62" s="239">
        <f t="shared" si="22"/>
        <v>0</v>
      </c>
      <c r="V62" s="240"/>
      <c r="W62" s="239"/>
      <c r="X62" s="239"/>
      <c r="Y62" s="238"/>
      <c r="Z62" s="237"/>
    </row>
    <row r="63" spans="1:26" x14ac:dyDescent="0.25">
      <c r="A63" s="244">
        <f t="shared" si="25"/>
        <v>2009</v>
      </c>
      <c r="B63" s="243" t="s">
        <v>311</v>
      </c>
      <c r="C63" s="223">
        <f t="shared" si="26"/>
        <v>0</v>
      </c>
      <c r="D63" s="242">
        <f t="shared" si="24"/>
        <v>0</v>
      </c>
      <c r="E63" s="265"/>
      <c r="F63" s="265"/>
      <c r="G63" s="265"/>
      <c r="H63" s="265"/>
      <c r="I63" s="265"/>
      <c r="J63" s="265"/>
      <c r="K63" s="265"/>
      <c r="L63" s="265"/>
      <c r="M63" s="265"/>
      <c r="N63" s="265"/>
      <c r="O63" s="265"/>
      <c r="P63" s="265"/>
      <c r="Q63" s="265"/>
      <c r="R63" s="265"/>
      <c r="S63" s="265"/>
      <c r="T63" s="264"/>
      <c r="U63" s="239">
        <f t="shared" si="22"/>
        <v>0</v>
      </c>
      <c r="V63" s="240"/>
      <c r="W63" s="239"/>
      <c r="X63" s="239"/>
      <c r="Y63" s="238"/>
      <c r="Z63" s="237"/>
    </row>
    <row r="64" spans="1:26" x14ac:dyDescent="0.25">
      <c r="A64" s="244">
        <f t="shared" si="25"/>
        <v>2009</v>
      </c>
      <c r="B64" s="243" t="s">
        <v>310</v>
      </c>
      <c r="C64" s="223">
        <f t="shared" si="26"/>
        <v>0</v>
      </c>
      <c r="D64" s="242">
        <f t="shared" si="24"/>
        <v>0</v>
      </c>
      <c r="E64" s="265"/>
      <c r="F64" s="265"/>
      <c r="G64" s="265"/>
      <c r="H64" s="265"/>
      <c r="I64" s="265"/>
      <c r="J64" s="265"/>
      <c r="K64" s="265"/>
      <c r="L64" s="265"/>
      <c r="M64" s="265"/>
      <c r="N64" s="265"/>
      <c r="O64" s="265"/>
      <c r="P64" s="265"/>
      <c r="Q64" s="265"/>
      <c r="R64" s="265"/>
      <c r="S64" s="265"/>
      <c r="T64" s="264"/>
      <c r="U64" s="239">
        <f t="shared" si="22"/>
        <v>0</v>
      </c>
      <c r="V64" s="240"/>
      <c r="W64" s="239"/>
      <c r="X64" s="239"/>
      <c r="Y64" s="238"/>
      <c r="Z64" s="237"/>
    </row>
    <row r="65" spans="1:26" x14ac:dyDescent="0.25">
      <c r="A65" s="244">
        <f t="shared" si="25"/>
        <v>2009</v>
      </c>
      <c r="B65" s="243" t="s">
        <v>309</v>
      </c>
      <c r="C65" s="223">
        <f t="shared" si="26"/>
        <v>0</v>
      </c>
      <c r="D65" s="242">
        <f t="shared" si="24"/>
        <v>0</v>
      </c>
      <c r="E65" s="265"/>
      <c r="F65" s="265"/>
      <c r="G65" s="265"/>
      <c r="H65" s="265"/>
      <c r="I65" s="265"/>
      <c r="J65" s="265"/>
      <c r="K65" s="265"/>
      <c r="L65" s="265"/>
      <c r="M65" s="265"/>
      <c r="N65" s="265"/>
      <c r="O65" s="265"/>
      <c r="P65" s="265"/>
      <c r="Q65" s="265"/>
      <c r="R65" s="265"/>
      <c r="S65" s="265"/>
      <c r="T65" s="264"/>
      <c r="U65" s="239">
        <f t="shared" si="22"/>
        <v>0</v>
      </c>
      <c r="V65" s="240"/>
      <c r="W65" s="239"/>
      <c r="X65" s="239"/>
      <c r="Y65" s="238"/>
      <c r="Z65" s="237"/>
    </row>
    <row r="66" spans="1:26" x14ac:dyDescent="0.25">
      <c r="A66" s="244">
        <f t="shared" si="25"/>
        <v>2009</v>
      </c>
      <c r="B66" s="243" t="s">
        <v>308</v>
      </c>
      <c r="C66" s="223">
        <f t="shared" si="26"/>
        <v>0</v>
      </c>
      <c r="D66" s="242">
        <f t="shared" si="24"/>
        <v>0</v>
      </c>
      <c r="E66" s="265"/>
      <c r="F66" s="265"/>
      <c r="G66" s="265"/>
      <c r="H66" s="265"/>
      <c r="I66" s="265"/>
      <c r="J66" s="265"/>
      <c r="K66" s="265"/>
      <c r="L66" s="265"/>
      <c r="M66" s="265"/>
      <c r="N66" s="265"/>
      <c r="O66" s="265"/>
      <c r="P66" s="265"/>
      <c r="Q66" s="265"/>
      <c r="R66" s="265"/>
      <c r="S66" s="265"/>
      <c r="T66" s="264"/>
      <c r="U66" s="239">
        <f t="shared" si="22"/>
        <v>0</v>
      </c>
      <c r="V66" s="240"/>
      <c r="W66" s="239"/>
      <c r="X66" s="239"/>
      <c r="Y66" s="238"/>
      <c r="Z66" s="237"/>
    </row>
    <row r="67" spans="1:26" x14ac:dyDescent="0.25">
      <c r="A67" s="244">
        <f t="shared" si="25"/>
        <v>2009</v>
      </c>
      <c r="B67" s="243" t="s">
        <v>307</v>
      </c>
      <c r="C67" s="223">
        <f t="shared" si="26"/>
        <v>0</v>
      </c>
      <c r="D67" s="242">
        <f t="shared" si="24"/>
        <v>0</v>
      </c>
      <c r="E67" s="265"/>
      <c r="F67" s="265"/>
      <c r="G67" s="265"/>
      <c r="H67" s="265"/>
      <c r="I67" s="265"/>
      <c r="J67" s="265"/>
      <c r="K67" s="265"/>
      <c r="L67" s="265"/>
      <c r="M67" s="265"/>
      <c r="N67" s="265"/>
      <c r="O67" s="265"/>
      <c r="P67" s="265"/>
      <c r="Q67" s="265"/>
      <c r="R67" s="265"/>
      <c r="S67" s="265"/>
      <c r="T67" s="264"/>
      <c r="U67" s="239">
        <f t="shared" si="22"/>
        <v>0</v>
      </c>
      <c r="V67" s="240"/>
      <c r="W67" s="239"/>
      <c r="X67" s="239"/>
      <c r="Y67" s="238"/>
      <c r="Z67" s="237"/>
    </row>
    <row r="68" spans="1:26" x14ac:dyDescent="0.25">
      <c r="A68" s="235">
        <f t="shared" si="25"/>
        <v>2009</v>
      </c>
      <c r="B68" s="234" t="s">
        <v>306</v>
      </c>
      <c r="C68" s="178">
        <f t="shared" si="26"/>
        <v>0</v>
      </c>
      <c r="D68" s="177">
        <f t="shared" si="24"/>
        <v>0</v>
      </c>
      <c r="E68" s="268"/>
      <c r="F68" s="268"/>
      <c r="G68" s="268"/>
      <c r="H68" s="268"/>
      <c r="I68" s="268"/>
      <c r="J68" s="268"/>
      <c r="K68" s="268"/>
      <c r="L68" s="268"/>
      <c r="M68" s="268"/>
      <c r="N68" s="268"/>
      <c r="O68" s="268"/>
      <c r="P68" s="268"/>
      <c r="Q68" s="268"/>
      <c r="R68" s="268"/>
      <c r="S68" s="268"/>
      <c r="T68" s="270"/>
      <c r="U68" s="231">
        <f t="shared" si="22"/>
        <v>0</v>
      </c>
      <c r="V68" s="221">
        <f>SUM(U57:U68)</f>
        <v>0</v>
      </c>
      <c r="W68" s="231"/>
      <c r="X68" s="231"/>
      <c r="Y68" s="232"/>
      <c r="Z68" s="231">
        <f>SUM(Y57:Y68)</f>
        <v>0</v>
      </c>
    </row>
    <row r="69" spans="1:26" x14ac:dyDescent="0.25">
      <c r="A69" s="256">
        <f>A68+1</f>
        <v>2010</v>
      </c>
      <c r="B69" s="255" t="s">
        <v>317</v>
      </c>
      <c r="C69" s="252">
        <f t="shared" si="26"/>
        <v>0</v>
      </c>
      <c r="D69" s="254">
        <f t="shared" si="24"/>
        <v>0</v>
      </c>
      <c r="E69" s="252">
        <f t="shared" ref="E69:E81" si="27">+E15</f>
        <v>0</v>
      </c>
      <c r="F69" s="267"/>
      <c r="G69" s="267"/>
      <c r="H69" s="267"/>
      <c r="I69" s="267"/>
      <c r="J69" s="267"/>
      <c r="K69" s="267"/>
      <c r="L69" s="267"/>
      <c r="M69" s="267"/>
      <c r="N69" s="267"/>
      <c r="O69" s="267"/>
      <c r="P69" s="267"/>
      <c r="Q69" s="267"/>
      <c r="R69" s="267"/>
      <c r="S69" s="267"/>
      <c r="T69" s="267"/>
      <c r="U69" s="249">
        <f t="shared" si="22"/>
        <v>0</v>
      </c>
      <c r="V69" s="250"/>
      <c r="W69" s="249"/>
      <c r="X69" s="249"/>
      <c r="Y69" s="248"/>
      <c r="Z69" s="247"/>
    </row>
    <row r="70" spans="1:26" x14ac:dyDescent="0.25">
      <c r="A70" s="244">
        <f>A69</f>
        <v>2010</v>
      </c>
      <c r="B70" s="243" t="s">
        <v>316</v>
      </c>
      <c r="C70" s="223">
        <f t="shared" si="26"/>
        <v>0</v>
      </c>
      <c r="D70" s="269">
        <f>D69</f>
        <v>0</v>
      </c>
      <c r="E70" s="223">
        <f t="shared" si="27"/>
        <v>0</v>
      </c>
      <c r="F70" s="265"/>
      <c r="G70" s="265"/>
      <c r="H70" s="265"/>
      <c r="I70" s="265"/>
      <c r="J70" s="265"/>
      <c r="K70" s="265"/>
      <c r="L70" s="265"/>
      <c r="M70" s="265"/>
      <c r="N70" s="265"/>
      <c r="O70" s="265"/>
      <c r="P70" s="265"/>
      <c r="Q70" s="265"/>
      <c r="R70" s="265"/>
      <c r="S70" s="265"/>
      <c r="T70" s="265"/>
      <c r="U70" s="239">
        <f t="shared" si="22"/>
        <v>0</v>
      </c>
      <c r="V70" s="240"/>
      <c r="W70" s="239"/>
      <c r="X70" s="239"/>
      <c r="Y70" s="238"/>
      <c r="Z70" s="237"/>
    </row>
    <row r="71" spans="1:26" x14ac:dyDescent="0.25">
      <c r="A71" s="244">
        <f t="shared" ref="A71:A80" si="28">A70</f>
        <v>2010</v>
      </c>
      <c r="B71" s="243" t="s">
        <v>315</v>
      </c>
      <c r="C71" s="223">
        <f t="shared" si="26"/>
        <v>0</v>
      </c>
      <c r="D71" s="242">
        <f t="shared" si="26"/>
        <v>0</v>
      </c>
      <c r="E71" s="223">
        <f t="shared" si="27"/>
        <v>0</v>
      </c>
      <c r="F71" s="265"/>
      <c r="G71" s="265"/>
      <c r="H71" s="265"/>
      <c r="I71" s="265"/>
      <c r="J71" s="265"/>
      <c r="K71" s="265"/>
      <c r="L71" s="265"/>
      <c r="M71" s="265"/>
      <c r="N71" s="265"/>
      <c r="O71" s="265"/>
      <c r="P71" s="265"/>
      <c r="Q71" s="265"/>
      <c r="R71" s="265"/>
      <c r="S71" s="265"/>
      <c r="T71" s="265"/>
      <c r="U71" s="239">
        <f t="shared" si="22"/>
        <v>0</v>
      </c>
      <c r="V71" s="240"/>
      <c r="W71" s="239"/>
      <c r="X71" s="239"/>
      <c r="Y71" s="238"/>
      <c r="Z71" s="237"/>
    </row>
    <row r="72" spans="1:26" x14ac:dyDescent="0.25">
      <c r="A72" s="244">
        <f t="shared" si="28"/>
        <v>2010</v>
      </c>
      <c r="B72" s="243" t="s">
        <v>314</v>
      </c>
      <c r="C72" s="223">
        <f t="shared" si="26"/>
        <v>0</v>
      </c>
      <c r="D72" s="242">
        <f t="shared" si="26"/>
        <v>0</v>
      </c>
      <c r="E72" s="223">
        <f t="shared" si="27"/>
        <v>0</v>
      </c>
      <c r="F72" s="265"/>
      <c r="G72" s="265"/>
      <c r="H72" s="265"/>
      <c r="I72" s="265"/>
      <c r="J72" s="265"/>
      <c r="K72" s="265"/>
      <c r="L72" s="265"/>
      <c r="M72" s="265"/>
      <c r="N72" s="265"/>
      <c r="O72" s="265"/>
      <c r="P72" s="265"/>
      <c r="Q72" s="265"/>
      <c r="R72" s="265"/>
      <c r="S72" s="265"/>
      <c r="T72" s="265"/>
      <c r="U72" s="239">
        <f t="shared" si="22"/>
        <v>0</v>
      </c>
      <c r="V72" s="240"/>
      <c r="W72" s="239"/>
      <c r="X72" s="239"/>
      <c r="Y72" s="238"/>
      <c r="Z72" s="237"/>
    </row>
    <row r="73" spans="1:26" x14ac:dyDescent="0.25">
      <c r="A73" s="244">
        <f t="shared" si="28"/>
        <v>2010</v>
      </c>
      <c r="B73" s="243" t="s">
        <v>313</v>
      </c>
      <c r="C73" s="223">
        <f t="shared" si="26"/>
        <v>0</v>
      </c>
      <c r="D73" s="242">
        <f t="shared" si="26"/>
        <v>0</v>
      </c>
      <c r="E73" s="223">
        <f t="shared" si="27"/>
        <v>0</v>
      </c>
      <c r="F73" s="265"/>
      <c r="G73" s="265"/>
      <c r="H73" s="265"/>
      <c r="I73" s="265"/>
      <c r="J73" s="265"/>
      <c r="K73" s="265"/>
      <c r="L73" s="265"/>
      <c r="M73" s="265"/>
      <c r="N73" s="265"/>
      <c r="O73" s="265"/>
      <c r="P73" s="265"/>
      <c r="Q73" s="265"/>
      <c r="R73" s="265"/>
      <c r="S73" s="265"/>
      <c r="T73" s="265"/>
      <c r="U73" s="239">
        <f t="shared" si="22"/>
        <v>0</v>
      </c>
      <c r="V73" s="240"/>
      <c r="W73" s="239"/>
      <c r="X73" s="239"/>
      <c r="Y73" s="238"/>
      <c r="Z73" s="237"/>
    </row>
    <row r="74" spans="1:26" x14ac:dyDescent="0.25">
      <c r="A74" s="244">
        <f t="shared" si="28"/>
        <v>2010</v>
      </c>
      <c r="B74" s="243" t="s">
        <v>312</v>
      </c>
      <c r="C74" s="223">
        <f t="shared" si="26"/>
        <v>0</v>
      </c>
      <c r="D74" s="242">
        <f t="shared" si="26"/>
        <v>0</v>
      </c>
      <c r="E74" s="223">
        <f t="shared" si="27"/>
        <v>0</v>
      </c>
      <c r="F74" s="265"/>
      <c r="G74" s="265"/>
      <c r="H74" s="265"/>
      <c r="I74" s="265"/>
      <c r="J74" s="265"/>
      <c r="K74" s="265"/>
      <c r="L74" s="265"/>
      <c r="M74" s="265"/>
      <c r="N74" s="265"/>
      <c r="O74" s="265"/>
      <c r="P74" s="265"/>
      <c r="Q74" s="265"/>
      <c r="R74" s="265"/>
      <c r="S74" s="265"/>
      <c r="T74" s="265"/>
      <c r="U74" s="239">
        <f t="shared" si="22"/>
        <v>0</v>
      </c>
      <c r="V74" s="240"/>
      <c r="W74" s="239"/>
      <c r="X74" s="239"/>
      <c r="Y74" s="238"/>
      <c r="Z74" s="237"/>
    </row>
    <row r="75" spans="1:26" x14ac:dyDescent="0.25">
      <c r="A75" s="244">
        <f t="shared" si="28"/>
        <v>2010</v>
      </c>
      <c r="B75" s="243" t="s">
        <v>311</v>
      </c>
      <c r="C75" s="223">
        <f t="shared" ref="C75:E90" si="29">C74</f>
        <v>0</v>
      </c>
      <c r="D75" s="242">
        <f t="shared" si="29"/>
        <v>0</v>
      </c>
      <c r="E75" s="223">
        <f t="shared" si="27"/>
        <v>0</v>
      </c>
      <c r="F75" s="265"/>
      <c r="G75" s="265"/>
      <c r="H75" s="265"/>
      <c r="I75" s="265"/>
      <c r="J75" s="265"/>
      <c r="K75" s="265"/>
      <c r="L75" s="265"/>
      <c r="M75" s="265"/>
      <c r="N75" s="265"/>
      <c r="O75" s="265"/>
      <c r="P75" s="265"/>
      <c r="Q75" s="265"/>
      <c r="R75" s="265"/>
      <c r="S75" s="265"/>
      <c r="T75" s="265"/>
      <c r="U75" s="239">
        <f t="shared" si="22"/>
        <v>0</v>
      </c>
      <c r="V75" s="240"/>
      <c r="W75" s="239"/>
      <c r="X75" s="239"/>
      <c r="Y75" s="238"/>
      <c r="Z75" s="237"/>
    </row>
    <row r="76" spans="1:26" x14ac:dyDescent="0.25">
      <c r="A76" s="244">
        <f t="shared" si="28"/>
        <v>2010</v>
      </c>
      <c r="B76" s="243" t="s">
        <v>310</v>
      </c>
      <c r="C76" s="223">
        <f t="shared" si="29"/>
        <v>0</v>
      </c>
      <c r="D76" s="242">
        <f t="shared" si="29"/>
        <v>0</v>
      </c>
      <c r="E76" s="223">
        <f t="shared" si="27"/>
        <v>0</v>
      </c>
      <c r="F76" s="265"/>
      <c r="G76" s="265"/>
      <c r="H76" s="265"/>
      <c r="I76" s="265"/>
      <c r="J76" s="265"/>
      <c r="K76" s="265"/>
      <c r="L76" s="265"/>
      <c r="M76" s="265"/>
      <c r="N76" s="265"/>
      <c r="O76" s="265"/>
      <c r="P76" s="265"/>
      <c r="Q76" s="265"/>
      <c r="R76" s="265"/>
      <c r="S76" s="265"/>
      <c r="T76" s="265"/>
      <c r="U76" s="239">
        <f t="shared" si="22"/>
        <v>0</v>
      </c>
      <c r="V76" s="240"/>
      <c r="W76" s="239"/>
      <c r="X76" s="239"/>
      <c r="Y76" s="238"/>
      <c r="Z76" s="237"/>
    </row>
    <row r="77" spans="1:26" x14ac:dyDescent="0.25">
      <c r="A77" s="244">
        <f t="shared" si="28"/>
        <v>2010</v>
      </c>
      <c r="B77" s="243" t="s">
        <v>309</v>
      </c>
      <c r="C77" s="223">
        <f t="shared" si="29"/>
        <v>0</v>
      </c>
      <c r="D77" s="242">
        <f t="shared" si="29"/>
        <v>0</v>
      </c>
      <c r="E77" s="223">
        <f t="shared" si="27"/>
        <v>0</v>
      </c>
      <c r="F77" s="265"/>
      <c r="G77" s="265"/>
      <c r="H77" s="265"/>
      <c r="I77" s="265"/>
      <c r="J77" s="265"/>
      <c r="K77" s="265"/>
      <c r="L77" s="265"/>
      <c r="M77" s="265"/>
      <c r="N77" s="265"/>
      <c r="O77" s="265"/>
      <c r="P77" s="265"/>
      <c r="Q77" s="265"/>
      <c r="R77" s="265"/>
      <c r="S77" s="265"/>
      <c r="T77" s="265"/>
      <c r="U77" s="239">
        <f t="shared" si="22"/>
        <v>0</v>
      </c>
      <c r="V77" s="240"/>
      <c r="W77" s="239"/>
      <c r="X77" s="239"/>
      <c r="Y77" s="238"/>
      <c r="Z77" s="237"/>
    </row>
    <row r="78" spans="1:26" x14ac:dyDescent="0.25">
      <c r="A78" s="244">
        <f t="shared" si="28"/>
        <v>2010</v>
      </c>
      <c r="B78" s="243" t="s">
        <v>308</v>
      </c>
      <c r="C78" s="223">
        <f t="shared" si="29"/>
        <v>0</v>
      </c>
      <c r="D78" s="242">
        <f t="shared" si="29"/>
        <v>0</v>
      </c>
      <c r="E78" s="223">
        <f t="shared" si="27"/>
        <v>0</v>
      </c>
      <c r="F78" s="265"/>
      <c r="G78" s="265"/>
      <c r="H78" s="265"/>
      <c r="I78" s="265"/>
      <c r="J78" s="265"/>
      <c r="K78" s="265"/>
      <c r="L78" s="265"/>
      <c r="M78" s="265"/>
      <c r="N78" s="265"/>
      <c r="O78" s="265"/>
      <c r="P78" s="265"/>
      <c r="Q78" s="265"/>
      <c r="R78" s="265"/>
      <c r="S78" s="265"/>
      <c r="T78" s="265"/>
      <c r="U78" s="239">
        <f t="shared" si="22"/>
        <v>0</v>
      </c>
      <c r="V78" s="240"/>
      <c r="W78" s="239"/>
      <c r="X78" s="239"/>
      <c r="Y78" s="238"/>
      <c r="Z78" s="237"/>
    </row>
    <row r="79" spans="1:26" x14ac:dyDescent="0.25">
      <c r="A79" s="244">
        <f t="shared" si="28"/>
        <v>2010</v>
      </c>
      <c r="B79" s="243" t="s">
        <v>307</v>
      </c>
      <c r="C79" s="223">
        <f t="shared" si="29"/>
        <v>0</v>
      </c>
      <c r="D79" s="242">
        <f t="shared" si="29"/>
        <v>0</v>
      </c>
      <c r="E79" s="223">
        <f t="shared" si="27"/>
        <v>0</v>
      </c>
      <c r="F79" s="265"/>
      <c r="G79" s="265"/>
      <c r="H79" s="265"/>
      <c r="I79" s="265"/>
      <c r="J79" s="265"/>
      <c r="K79" s="265"/>
      <c r="L79" s="265"/>
      <c r="M79" s="265"/>
      <c r="N79" s="265"/>
      <c r="O79" s="265"/>
      <c r="P79" s="265"/>
      <c r="Q79" s="265"/>
      <c r="R79" s="265"/>
      <c r="S79" s="265"/>
      <c r="T79" s="265"/>
      <c r="U79" s="239">
        <f t="shared" si="22"/>
        <v>0</v>
      </c>
      <c r="V79" s="240"/>
      <c r="W79" s="239"/>
      <c r="X79" s="239"/>
      <c r="Y79" s="238"/>
      <c r="Z79" s="237"/>
    </row>
    <row r="80" spans="1:26" x14ac:dyDescent="0.25">
      <c r="A80" s="235">
        <f t="shared" si="28"/>
        <v>2010</v>
      </c>
      <c r="B80" s="234" t="s">
        <v>306</v>
      </c>
      <c r="C80" s="178">
        <f t="shared" si="29"/>
        <v>0</v>
      </c>
      <c r="D80" s="177">
        <f t="shared" si="29"/>
        <v>0</v>
      </c>
      <c r="E80" s="178">
        <f t="shared" si="27"/>
        <v>0</v>
      </c>
      <c r="F80" s="268"/>
      <c r="G80" s="268"/>
      <c r="H80" s="268"/>
      <c r="I80" s="268"/>
      <c r="J80" s="268"/>
      <c r="K80" s="268"/>
      <c r="L80" s="268"/>
      <c r="M80" s="268"/>
      <c r="N80" s="268"/>
      <c r="O80" s="268"/>
      <c r="P80" s="268"/>
      <c r="Q80" s="268"/>
      <c r="R80" s="268"/>
      <c r="S80" s="268"/>
      <c r="T80" s="268"/>
      <c r="U80" s="231">
        <f t="shared" si="22"/>
        <v>0</v>
      </c>
      <c r="V80" s="221">
        <f>SUM(U69:U80)</f>
        <v>0</v>
      </c>
      <c r="W80" s="231"/>
      <c r="X80" s="231"/>
      <c r="Y80" s="232"/>
      <c r="Z80" s="231">
        <f>SUM(Y69:Y80)</f>
        <v>0</v>
      </c>
    </row>
    <row r="81" spans="1:28" x14ac:dyDescent="0.25">
      <c r="A81" s="256">
        <f>A80+1</f>
        <v>2011</v>
      </c>
      <c r="B81" s="255" t="s">
        <v>317</v>
      </c>
      <c r="C81" s="252">
        <f t="shared" si="29"/>
        <v>0</v>
      </c>
      <c r="D81" s="254">
        <f t="shared" si="29"/>
        <v>0</v>
      </c>
      <c r="E81" s="252">
        <f t="shared" si="27"/>
        <v>0</v>
      </c>
      <c r="F81" s="252">
        <f t="shared" ref="F81:F93" si="30">+F15</f>
        <v>0</v>
      </c>
      <c r="G81" s="267"/>
      <c r="H81" s="267"/>
      <c r="I81" s="267"/>
      <c r="J81" s="267"/>
      <c r="K81" s="267"/>
      <c r="L81" s="267"/>
      <c r="M81" s="267"/>
      <c r="N81" s="267"/>
      <c r="O81" s="267"/>
      <c r="P81" s="267"/>
      <c r="Q81" s="267"/>
      <c r="R81" s="267"/>
      <c r="S81" s="267"/>
      <c r="T81" s="266"/>
      <c r="U81" s="249">
        <f t="shared" si="22"/>
        <v>0</v>
      </c>
      <c r="V81" s="250"/>
      <c r="W81" s="249"/>
      <c r="X81" s="249"/>
      <c r="Y81" s="248"/>
      <c r="Z81" s="247"/>
      <c r="AA81" s="173"/>
      <c r="AB81" s="173"/>
    </row>
    <row r="82" spans="1:28" x14ac:dyDescent="0.25">
      <c r="A82" s="244">
        <f>A81</f>
        <v>2011</v>
      </c>
      <c r="B82" s="243" t="s">
        <v>316</v>
      </c>
      <c r="C82" s="223">
        <f t="shared" si="29"/>
        <v>0</v>
      </c>
      <c r="D82" s="242">
        <f t="shared" si="29"/>
        <v>0</v>
      </c>
      <c r="E82" s="245">
        <f>E81</f>
        <v>0</v>
      </c>
      <c r="F82" s="223">
        <f t="shared" si="30"/>
        <v>0</v>
      </c>
      <c r="G82" s="265"/>
      <c r="H82" s="265"/>
      <c r="I82" s="265"/>
      <c r="J82" s="265"/>
      <c r="K82" s="265"/>
      <c r="L82" s="265"/>
      <c r="M82" s="265"/>
      <c r="N82" s="265"/>
      <c r="O82" s="265"/>
      <c r="P82" s="265"/>
      <c r="Q82" s="265"/>
      <c r="R82" s="265"/>
      <c r="S82" s="265"/>
      <c r="T82" s="264"/>
      <c r="U82" s="239">
        <f t="shared" si="22"/>
        <v>0</v>
      </c>
      <c r="V82" s="240"/>
      <c r="W82" s="239"/>
      <c r="X82" s="239"/>
      <c r="Y82" s="238"/>
      <c r="Z82" s="237"/>
      <c r="AA82" s="173"/>
      <c r="AB82" s="173"/>
    </row>
    <row r="83" spans="1:28" x14ac:dyDescent="0.25">
      <c r="A83" s="244">
        <f t="shared" ref="A83:A92" si="31">A82</f>
        <v>2011</v>
      </c>
      <c r="B83" s="243" t="s">
        <v>315</v>
      </c>
      <c r="C83" s="223">
        <f t="shared" si="29"/>
        <v>0</v>
      </c>
      <c r="D83" s="242">
        <f t="shared" si="29"/>
        <v>0</v>
      </c>
      <c r="E83" s="223">
        <f t="shared" si="29"/>
        <v>0</v>
      </c>
      <c r="F83" s="223">
        <f t="shared" si="30"/>
        <v>0</v>
      </c>
      <c r="G83" s="265"/>
      <c r="H83" s="265"/>
      <c r="I83" s="265"/>
      <c r="J83" s="265"/>
      <c r="K83" s="265"/>
      <c r="L83" s="265"/>
      <c r="M83" s="265"/>
      <c r="N83" s="265"/>
      <c r="O83" s="265"/>
      <c r="P83" s="265"/>
      <c r="Q83" s="265"/>
      <c r="R83" s="265"/>
      <c r="S83" s="265"/>
      <c r="T83" s="264"/>
      <c r="U83" s="239">
        <f t="shared" si="22"/>
        <v>0</v>
      </c>
      <c r="V83" s="240"/>
      <c r="W83" s="239"/>
      <c r="X83" s="239"/>
      <c r="Y83" s="238"/>
      <c r="Z83" s="237"/>
      <c r="AA83" s="173"/>
      <c r="AB83" s="173"/>
    </row>
    <row r="84" spans="1:28" x14ac:dyDescent="0.25">
      <c r="A84" s="244">
        <f t="shared" si="31"/>
        <v>2011</v>
      </c>
      <c r="B84" s="243" t="s">
        <v>314</v>
      </c>
      <c r="C84" s="223">
        <f t="shared" si="29"/>
        <v>0</v>
      </c>
      <c r="D84" s="242">
        <f t="shared" si="29"/>
        <v>0</v>
      </c>
      <c r="E84" s="223">
        <f t="shared" si="29"/>
        <v>0</v>
      </c>
      <c r="F84" s="223">
        <f t="shared" si="30"/>
        <v>0</v>
      </c>
      <c r="G84" s="265"/>
      <c r="H84" s="265"/>
      <c r="I84" s="265"/>
      <c r="J84" s="265"/>
      <c r="K84" s="265"/>
      <c r="L84" s="265"/>
      <c r="M84" s="265"/>
      <c r="N84" s="265"/>
      <c r="O84" s="265"/>
      <c r="P84" s="265"/>
      <c r="Q84" s="265"/>
      <c r="R84" s="265"/>
      <c r="S84" s="265"/>
      <c r="T84" s="264"/>
      <c r="U84" s="239">
        <f t="shared" si="22"/>
        <v>0</v>
      </c>
      <c r="V84" s="240"/>
      <c r="W84" s="239"/>
      <c r="X84" s="239"/>
      <c r="Y84" s="238"/>
      <c r="Z84" s="237"/>
      <c r="AA84" s="173"/>
      <c r="AB84" s="173"/>
    </row>
    <row r="85" spans="1:28" x14ac:dyDescent="0.25">
      <c r="A85" s="244">
        <f t="shared" si="31"/>
        <v>2011</v>
      </c>
      <c r="B85" s="243" t="s">
        <v>313</v>
      </c>
      <c r="C85" s="223">
        <f t="shared" si="29"/>
        <v>0</v>
      </c>
      <c r="D85" s="242">
        <f t="shared" si="29"/>
        <v>0</v>
      </c>
      <c r="E85" s="223">
        <f t="shared" si="29"/>
        <v>0</v>
      </c>
      <c r="F85" s="223">
        <f t="shared" si="30"/>
        <v>0</v>
      </c>
      <c r="G85" s="265"/>
      <c r="H85" s="265"/>
      <c r="I85" s="265"/>
      <c r="J85" s="265"/>
      <c r="K85" s="265"/>
      <c r="L85" s="265"/>
      <c r="M85" s="265"/>
      <c r="N85" s="265"/>
      <c r="O85" s="265"/>
      <c r="P85" s="265"/>
      <c r="Q85" s="265"/>
      <c r="R85" s="265"/>
      <c r="S85" s="265"/>
      <c r="T85" s="264"/>
      <c r="U85" s="239">
        <f t="shared" si="22"/>
        <v>0</v>
      </c>
      <c r="V85" s="240"/>
      <c r="W85" s="239"/>
      <c r="X85" s="239"/>
      <c r="Y85" s="238"/>
      <c r="Z85" s="237"/>
      <c r="AA85" s="173"/>
      <c r="AB85" s="173"/>
    </row>
    <row r="86" spans="1:28" x14ac:dyDescent="0.25">
      <c r="A86" s="244">
        <f t="shared" si="31"/>
        <v>2011</v>
      </c>
      <c r="B86" s="243" t="s">
        <v>312</v>
      </c>
      <c r="C86" s="223">
        <f t="shared" si="29"/>
        <v>0</v>
      </c>
      <c r="D86" s="242">
        <f t="shared" si="29"/>
        <v>0</v>
      </c>
      <c r="E86" s="223">
        <f t="shared" si="29"/>
        <v>0</v>
      </c>
      <c r="F86" s="223">
        <f t="shared" si="30"/>
        <v>0</v>
      </c>
      <c r="G86" s="265"/>
      <c r="H86" s="265"/>
      <c r="I86" s="265"/>
      <c r="J86" s="265"/>
      <c r="K86" s="265"/>
      <c r="L86" s="265"/>
      <c r="M86" s="265"/>
      <c r="N86" s="265"/>
      <c r="O86" s="265"/>
      <c r="P86" s="265"/>
      <c r="Q86" s="265"/>
      <c r="R86" s="265"/>
      <c r="S86" s="265"/>
      <c r="T86" s="264"/>
      <c r="U86" s="239">
        <f t="shared" si="22"/>
        <v>0</v>
      </c>
      <c r="V86" s="240"/>
      <c r="W86" s="239"/>
      <c r="X86" s="239"/>
      <c r="Y86" s="238"/>
      <c r="Z86" s="237"/>
      <c r="AA86" s="173"/>
      <c r="AB86" s="173"/>
    </row>
    <row r="87" spans="1:28" x14ac:dyDescent="0.25">
      <c r="A87" s="244">
        <f t="shared" si="31"/>
        <v>2011</v>
      </c>
      <c r="B87" s="243" t="s">
        <v>311</v>
      </c>
      <c r="C87" s="223">
        <f t="shared" si="29"/>
        <v>0</v>
      </c>
      <c r="D87" s="242">
        <f t="shared" si="29"/>
        <v>0</v>
      </c>
      <c r="E87" s="223">
        <f t="shared" si="29"/>
        <v>0</v>
      </c>
      <c r="F87" s="223">
        <f t="shared" si="30"/>
        <v>0</v>
      </c>
      <c r="G87" s="265"/>
      <c r="H87" s="265"/>
      <c r="I87" s="265"/>
      <c r="J87" s="265"/>
      <c r="K87" s="265"/>
      <c r="L87" s="265"/>
      <c r="M87" s="265"/>
      <c r="N87" s="265"/>
      <c r="O87" s="265"/>
      <c r="P87" s="265"/>
      <c r="Q87" s="265"/>
      <c r="R87" s="265"/>
      <c r="S87" s="265"/>
      <c r="T87" s="264"/>
      <c r="U87" s="239">
        <f t="shared" si="22"/>
        <v>0</v>
      </c>
      <c r="V87" s="240"/>
      <c r="W87" s="239"/>
      <c r="X87" s="239"/>
      <c r="Y87" s="238"/>
      <c r="Z87" s="237"/>
      <c r="AA87" s="173"/>
      <c r="AB87" s="173"/>
    </row>
    <row r="88" spans="1:28" x14ac:dyDescent="0.25">
      <c r="A88" s="244">
        <f t="shared" si="31"/>
        <v>2011</v>
      </c>
      <c r="B88" s="243" t="s">
        <v>310</v>
      </c>
      <c r="C88" s="223">
        <f t="shared" si="29"/>
        <v>0</v>
      </c>
      <c r="D88" s="242">
        <f t="shared" si="29"/>
        <v>0</v>
      </c>
      <c r="E88" s="223">
        <f t="shared" si="29"/>
        <v>0</v>
      </c>
      <c r="F88" s="223">
        <f t="shared" si="30"/>
        <v>0</v>
      </c>
      <c r="G88" s="262"/>
      <c r="H88" s="262"/>
      <c r="I88" s="262"/>
      <c r="J88" s="262"/>
      <c r="K88" s="262"/>
      <c r="L88" s="262"/>
      <c r="M88" s="262"/>
      <c r="N88" s="262"/>
      <c r="O88" s="262"/>
      <c r="P88" s="262"/>
      <c r="Q88" s="262"/>
      <c r="R88" s="262"/>
      <c r="S88" s="262"/>
      <c r="T88" s="258"/>
      <c r="U88" s="239">
        <f t="shared" si="22"/>
        <v>0</v>
      </c>
      <c r="V88" s="240"/>
      <c r="W88" s="239"/>
      <c r="X88" s="239"/>
      <c r="Y88" s="238"/>
      <c r="Z88" s="237"/>
      <c r="AA88" s="173"/>
      <c r="AB88" s="173"/>
    </row>
    <row r="89" spans="1:28" x14ac:dyDescent="0.25">
      <c r="A89" s="244">
        <f t="shared" si="31"/>
        <v>2011</v>
      </c>
      <c r="B89" s="243" t="s">
        <v>309</v>
      </c>
      <c r="C89" s="223">
        <f t="shared" si="29"/>
        <v>0</v>
      </c>
      <c r="D89" s="242">
        <f t="shared" si="29"/>
        <v>0</v>
      </c>
      <c r="E89" s="223">
        <f t="shared" si="29"/>
        <v>0</v>
      </c>
      <c r="F89" s="223">
        <f t="shared" si="30"/>
        <v>0</v>
      </c>
      <c r="G89" s="262"/>
      <c r="H89" s="262"/>
      <c r="I89" s="262"/>
      <c r="J89" s="262"/>
      <c r="K89" s="262"/>
      <c r="L89" s="262"/>
      <c r="M89" s="262"/>
      <c r="N89" s="262"/>
      <c r="O89" s="262"/>
      <c r="P89" s="262"/>
      <c r="Q89" s="262"/>
      <c r="R89" s="262"/>
      <c r="S89" s="262"/>
      <c r="T89" s="258"/>
      <c r="U89" s="239">
        <f t="shared" si="22"/>
        <v>0</v>
      </c>
      <c r="V89" s="240"/>
      <c r="W89" s="239"/>
      <c r="X89" s="239"/>
      <c r="Y89" s="238"/>
      <c r="Z89" s="237"/>
      <c r="AA89" s="173"/>
      <c r="AB89" s="173"/>
    </row>
    <row r="90" spans="1:28" x14ac:dyDescent="0.25">
      <c r="A90" s="244">
        <f t="shared" si="31"/>
        <v>2011</v>
      </c>
      <c r="B90" s="243" t="s">
        <v>308</v>
      </c>
      <c r="C90" s="223">
        <f t="shared" si="29"/>
        <v>0</v>
      </c>
      <c r="D90" s="242">
        <f t="shared" si="29"/>
        <v>0</v>
      </c>
      <c r="E90" s="223">
        <f t="shared" si="29"/>
        <v>0</v>
      </c>
      <c r="F90" s="223">
        <f t="shared" si="30"/>
        <v>0</v>
      </c>
      <c r="G90" s="262"/>
      <c r="H90" s="262"/>
      <c r="I90" s="262"/>
      <c r="J90" s="262"/>
      <c r="K90" s="262"/>
      <c r="L90" s="262"/>
      <c r="M90" s="262"/>
      <c r="N90" s="262"/>
      <c r="O90" s="262"/>
      <c r="P90" s="262"/>
      <c r="Q90" s="262"/>
      <c r="R90" s="262"/>
      <c r="S90" s="262"/>
      <c r="T90" s="258"/>
      <c r="U90" s="239">
        <f t="shared" si="22"/>
        <v>0</v>
      </c>
      <c r="V90" s="240"/>
      <c r="W90" s="239"/>
      <c r="X90" s="239"/>
      <c r="Y90" s="238"/>
      <c r="Z90" s="237"/>
      <c r="AA90" s="173"/>
      <c r="AB90" s="173"/>
    </row>
    <row r="91" spans="1:28" x14ac:dyDescent="0.25">
      <c r="A91" s="244">
        <f t="shared" si="31"/>
        <v>2011</v>
      </c>
      <c r="B91" s="243" t="s">
        <v>307</v>
      </c>
      <c r="C91" s="223">
        <f t="shared" ref="C91:G106" si="32">C90</f>
        <v>0</v>
      </c>
      <c r="D91" s="242">
        <f t="shared" si="32"/>
        <v>0</v>
      </c>
      <c r="E91" s="223">
        <f t="shared" si="32"/>
        <v>0</v>
      </c>
      <c r="F91" s="223">
        <f t="shared" si="30"/>
        <v>0</v>
      </c>
      <c r="G91" s="262"/>
      <c r="H91" s="262"/>
      <c r="I91" s="262"/>
      <c r="J91" s="262"/>
      <c r="K91" s="262"/>
      <c r="L91" s="262"/>
      <c r="M91" s="262"/>
      <c r="N91" s="262"/>
      <c r="O91" s="262"/>
      <c r="P91" s="262"/>
      <c r="Q91" s="262"/>
      <c r="R91" s="262"/>
      <c r="S91" s="262"/>
      <c r="T91" s="258"/>
      <c r="U91" s="239">
        <f t="shared" si="22"/>
        <v>0</v>
      </c>
      <c r="V91" s="240"/>
      <c r="W91" s="239"/>
      <c r="X91" s="239"/>
      <c r="Y91" s="238"/>
      <c r="Z91" s="237"/>
      <c r="AA91" s="173"/>
      <c r="AB91" s="173"/>
    </row>
    <row r="92" spans="1:28" x14ac:dyDescent="0.25">
      <c r="A92" s="235">
        <f t="shared" si="31"/>
        <v>2011</v>
      </c>
      <c r="B92" s="234" t="s">
        <v>306</v>
      </c>
      <c r="C92" s="178">
        <f t="shared" si="32"/>
        <v>0</v>
      </c>
      <c r="D92" s="177">
        <f t="shared" si="32"/>
        <v>0</v>
      </c>
      <c r="E92" s="178">
        <f t="shared" si="32"/>
        <v>0</v>
      </c>
      <c r="F92" s="178">
        <f t="shared" si="30"/>
        <v>0</v>
      </c>
      <c r="G92" s="261"/>
      <c r="H92" s="261"/>
      <c r="I92" s="261"/>
      <c r="J92" s="261"/>
      <c r="K92" s="261"/>
      <c r="L92" s="261"/>
      <c r="M92" s="261"/>
      <c r="N92" s="261"/>
      <c r="O92" s="261"/>
      <c r="P92" s="261"/>
      <c r="Q92" s="261"/>
      <c r="R92" s="261"/>
      <c r="S92" s="261"/>
      <c r="T92" s="257"/>
      <c r="U92" s="231">
        <f t="shared" si="22"/>
        <v>0</v>
      </c>
      <c r="V92" s="221">
        <f>SUM(U81:U92)</f>
        <v>0</v>
      </c>
      <c r="W92" s="231"/>
      <c r="X92" s="231"/>
      <c r="Y92" s="232"/>
      <c r="Z92" s="231">
        <f>SUM(Y81:Y92)</f>
        <v>0</v>
      </c>
      <c r="AA92" s="173"/>
      <c r="AB92" s="173"/>
    </row>
    <row r="93" spans="1:28" x14ac:dyDescent="0.25">
      <c r="A93" s="256">
        <f>A92+1</f>
        <v>2012</v>
      </c>
      <c r="B93" s="255" t="s">
        <v>317</v>
      </c>
      <c r="C93" s="252">
        <f t="shared" si="32"/>
        <v>0</v>
      </c>
      <c r="D93" s="254">
        <f t="shared" si="32"/>
        <v>0</v>
      </c>
      <c r="E93" s="252">
        <f t="shared" si="32"/>
        <v>0</v>
      </c>
      <c r="F93" s="252">
        <f t="shared" si="30"/>
        <v>0</v>
      </c>
      <c r="G93" s="252">
        <f t="shared" ref="G93:G105" si="33">+G15</f>
        <v>0</v>
      </c>
      <c r="H93" s="263"/>
      <c r="I93" s="263"/>
      <c r="J93" s="263"/>
      <c r="K93" s="263"/>
      <c r="L93" s="263"/>
      <c r="M93" s="263"/>
      <c r="N93" s="263"/>
      <c r="O93" s="263"/>
      <c r="P93" s="263"/>
      <c r="Q93" s="263"/>
      <c r="R93" s="263"/>
      <c r="S93" s="263"/>
      <c r="T93" s="260"/>
      <c r="U93" s="249">
        <f t="shared" si="22"/>
        <v>0</v>
      </c>
      <c r="V93" s="250"/>
      <c r="W93" s="249"/>
      <c r="X93" s="249"/>
      <c r="Y93" s="248"/>
      <c r="Z93" s="247"/>
      <c r="AA93" s="173"/>
      <c r="AB93" s="173"/>
    </row>
    <row r="94" spans="1:28" x14ac:dyDescent="0.25">
      <c r="A94" s="244">
        <f>A93</f>
        <v>2012</v>
      </c>
      <c r="B94" s="243" t="s">
        <v>316</v>
      </c>
      <c r="C94" s="223">
        <f t="shared" si="32"/>
        <v>0</v>
      </c>
      <c r="D94" s="242">
        <f t="shared" si="32"/>
        <v>0</v>
      </c>
      <c r="E94" s="223">
        <f t="shared" si="32"/>
        <v>0</v>
      </c>
      <c r="F94" s="245">
        <f t="shared" si="32"/>
        <v>0</v>
      </c>
      <c r="G94" s="223">
        <f t="shared" si="33"/>
        <v>0</v>
      </c>
      <c r="H94" s="262"/>
      <c r="I94" s="262"/>
      <c r="J94" s="262"/>
      <c r="K94" s="262"/>
      <c r="L94" s="262"/>
      <c r="M94" s="262"/>
      <c r="N94" s="262"/>
      <c r="O94" s="262"/>
      <c r="P94" s="262"/>
      <c r="Q94" s="262"/>
      <c r="R94" s="262"/>
      <c r="S94" s="262"/>
      <c r="T94" s="258"/>
      <c r="U94" s="239">
        <f t="shared" si="22"/>
        <v>0</v>
      </c>
      <c r="V94" s="240"/>
      <c r="W94" s="239"/>
      <c r="X94" s="239"/>
      <c r="Y94" s="238"/>
      <c r="Z94" s="237"/>
      <c r="AA94" s="173"/>
      <c r="AB94" s="173"/>
    </row>
    <row r="95" spans="1:28" x14ac:dyDescent="0.25">
      <c r="A95" s="244">
        <f t="shared" ref="A95:A104" si="34">A94</f>
        <v>2012</v>
      </c>
      <c r="B95" s="243" t="s">
        <v>315</v>
      </c>
      <c r="C95" s="223">
        <f t="shared" si="32"/>
        <v>0</v>
      </c>
      <c r="D95" s="242">
        <f t="shared" si="32"/>
        <v>0</v>
      </c>
      <c r="E95" s="223">
        <f t="shared" si="32"/>
        <v>0</v>
      </c>
      <c r="F95" s="223">
        <f t="shared" si="32"/>
        <v>0</v>
      </c>
      <c r="G95" s="223">
        <f t="shared" si="33"/>
        <v>0</v>
      </c>
      <c r="H95" s="262"/>
      <c r="I95" s="262"/>
      <c r="J95" s="262"/>
      <c r="K95" s="262"/>
      <c r="L95" s="262"/>
      <c r="M95" s="262"/>
      <c r="N95" s="262"/>
      <c r="O95" s="262"/>
      <c r="P95" s="262"/>
      <c r="Q95" s="262"/>
      <c r="R95" s="262"/>
      <c r="S95" s="262"/>
      <c r="T95" s="258"/>
      <c r="U95" s="239">
        <f t="shared" si="22"/>
        <v>0</v>
      </c>
      <c r="V95" s="240"/>
      <c r="W95" s="239"/>
      <c r="X95" s="239"/>
      <c r="Y95" s="238"/>
      <c r="Z95" s="237"/>
      <c r="AA95" s="173"/>
      <c r="AB95" s="173"/>
    </row>
    <row r="96" spans="1:28" x14ac:dyDescent="0.25">
      <c r="A96" s="244">
        <f t="shared" si="34"/>
        <v>2012</v>
      </c>
      <c r="B96" s="243" t="s">
        <v>314</v>
      </c>
      <c r="C96" s="223">
        <f t="shared" si="32"/>
        <v>0</v>
      </c>
      <c r="D96" s="242">
        <f t="shared" si="32"/>
        <v>0</v>
      </c>
      <c r="E96" s="223">
        <f t="shared" si="32"/>
        <v>0</v>
      </c>
      <c r="F96" s="223">
        <f t="shared" si="32"/>
        <v>0</v>
      </c>
      <c r="G96" s="223">
        <f t="shared" si="33"/>
        <v>0</v>
      </c>
      <c r="H96" s="262"/>
      <c r="I96" s="262"/>
      <c r="J96" s="262"/>
      <c r="K96" s="262"/>
      <c r="L96" s="262"/>
      <c r="M96" s="262"/>
      <c r="N96" s="262"/>
      <c r="O96" s="262"/>
      <c r="P96" s="262"/>
      <c r="Q96" s="262"/>
      <c r="R96" s="262"/>
      <c r="S96" s="262"/>
      <c r="T96" s="258"/>
      <c r="U96" s="239">
        <f t="shared" si="22"/>
        <v>0</v>
      </c>
      <c r="V96" s="240"/>
      <c r="W96" s="239"/>
      <c r="X96" s="239"/>
      <c r="Y96" s="238"/>
      <c r="Z96" s="237"/>
      <c r="AA96" s="173"/>
      <c r="AB96" s="173"/>
    </row>
    <row r="97" spans="1:28" x14ac:dyDescent="0.25">
      <c r="A97" s="244">
        <f t="shared" si="34"/>
        <v>2012</v>
      </c>
      <c r="B97" s="243" t="s">
        <v>313</v>
      </c>
      <c r="C97" s="223">
        <f t="shared" si="32"/>
        <v>0</v>
      </c>
      <c r="D97" s="242">
        <f t="shared" si="32"/>
        <v>0</v>
      </c>
      <c r="E97" s="223">
        <f t="shared" si="32"/>
        <v>0</v>
      </c>
      <c r="F97" s="223">
        <f t="shared" si="32"/>
        <v>0</v>
      </c>
      <c r="G97" s="223">
        <f t="shared" si="33"/>
        <v>0</v>
      </c>
      <c r="H97" s="262"/>
      <c r="I97" s="262"/>
      <c r="J97" s="262"/>
      <c r="K97" s="262"/>
      <c r="L97" s="262"/>
      <c r="M97" s="262"/>
      <c r="N97" s="262"/>
      <c r="O97" s="262"/>
      <c r="P97" s="262"/>
      <c r="Q97" s="262"/>
      <c r="R97" s="262"/>
      <c r="S97" s="262"/>
      <c r="T97" s="258"/>
      <c r="U97" s="239">
        <f t="shared" si="22"/>
        <v>0</v>
      </c>
      <c r="V97" s="240"/>
      <c r="W97" s="239"/>
      <c r="X97" s="239"/>
      <c r="Y97" s="238"/>
      <c r="Z97" s="237"/>
      <c r="AA97" s="173"/>
      <c r="AB97" s="173"/>
    </row>
    <row r="98" spans="1:28" x14ac:dyDescent="0.25">
      <c r="A98" s="244">
        <f t="shared" si="34"/>
        <v>2012</v>
      </c>
      <c r="B98" s="243" t="s">
        <v>312</v>
      </c>
      <c r="C98" s="223">
        <f t="shared" si="32"/>
        <v>0</v>
      </c>
      <c r="D98" s="242">
        <f t="shared" si="32"/>
        <v>0</v>
      </c>
      <c r="E98" s="223">
        <f t="shared" si="32"/>
        <v>0</v>
      </c>
      <c r="F98" s="223">
        <f t="shared" si="32"/>
        <v>0</v>
      </c>
      <c r="G98" s="223">
        <f t="shared" si="33"/>
        <v>0</v>
      </c>
      <c r="H98" s="262"/>
      <c r="I98" s="262"/>
      <c r="J98" s="262"/>
      <c r="K98" s="262"/>
      <c r="L98" s="262"/>
      <c r="M98" s="262"/>
      <c r="N98" s="262"/>
      <c r="O98" s="262"/>
      <c r="P98" s="262"/>
      <c r="Q98" s="262"/>
      <c r="R98" s="262"/>
      <c r="S98" s="262"/>
      <c r="T98" s="258"/>
      <c r="U98" s="239">
        <f t="shared" si="22"/>
        <v>0</v>
      </c>
      <c r="V98" s="240"/>
      <c r="W98" s="239"/>
      <c r="X98" s="239"/>
      <c r="Y98" s="238"/>
      <c r="Z98" s="237"/>
      <c r="AA98" s="173"/>
      <c r="AB98" s="173"/>
    </row>
    <row r="99" spans="1:28" x14ac:dyDescent="0.25">
      <c r="A99" s="244">
        <f t="shared" si="34"/>
        <v>2012</v>
      </c>
      <c r="B99" s="243" t="s">
        <v>311</v>
      </c>
      <c r="C99" s="223">
        <f t="shared" si="32"/>
        <v>0</v>
      </c>
      <c r="D99" s="242">
        <f t="shared" si="32"/>
        <v>0</v>
      </c>
      <c r="E99" s="223">
        <f t="shared" si="32"/>
        <v>0</v>
      </c>
      <c r="F99" s="223">
        <f t="shared" si="32"/>
        <v>0</v>
      </c>
      <c r="G99" s="223">
        <f t="shared" si="33"/>
        <v>0</v>
      </c>
      <c r="H99" s="262"/>
      <c r="I99" s="262"/>
      <c r="J99" s="262"/>
      <c r="K99" s="262"/>
      <c r="L99" s="262"/>
      <c r="M99" s="262"/>
      <c r="N99" s="262"/>
      <c r="O99" s="262"/>
      <c r="P99" s="262"/>
      <c r="Q99" s="262"/>
      <c r="R99" s="262"/>
      <c r="S99" s="262"/>
      <c r="T99" s="258"/>
      <c r="U99" s="239">
        <f t="shared" si="22"/>
        <v>0</v>
      </c>
      <c r="V99" s="240"/>
      <c r="W99" s="239"/>
      <c r="X99" s="239"/>
      <c r="Y99" s="238"/>
      <c r="Z99" s="237"/>
      <c r="AA99" s="173"/>
      <c r="AB99" s="173"/>
    </row>
    <row r="100" spans="1:28" x14ac:dyDescent="0.25">
      <c r="A100" s="244">
        <f t="shared" si="34"/>
        <v>2012</v>
      </c>
      <c r="B100" s="243" t="s">
        <v>310</v>
      </c>
      <c r="C100" s="223">
        <f t="shared" si="32"/>
        <v>0</v>
      </c>
      <c r="D100" s="242">
        <f t="shared" si="32"/>
        <v>0</v>
      </c>
      <c r="E100" s="223">
        <f t="shared" si="32"/>
        <v>0</v>
      </c>
      <c r="F100" s="223">
        <f t="shared" si="32"/>
        <v>0</v>
      </c>
      <c r="G100" s="223">
        <f t="shared" si="33"/>
        <v>0</v>
      </c>
      <c r="H100" s="262"/>
      <c r="I100" s="262"/>
      <c r="J100" s="262"/>
      <c r="K100" s="262"/>
      <c r="L100" s="262"/>
      <c r="M100" s="262"/>
      <c r="N100" s="262"/>
      <c r="O100" s="262"/>
      <c r="P100" s="262"/>
      <c r="Q100" s="262"/>
      <c r="R100" s="262"/>
      <c r="S100" s="262"/>
      <c r="T100" s="258"/>
      <c r="U100" s="239">
        <f t="shared" si="22"/>
        <v>0</v>
      </c>
      <c r="V100" s="240"/>
      <c r="W100" s="239"/>
      <c r="X100" s="239"/>
      <c r="Y100" s="238"/>
      <c r="Z100" s="237"/>
      <c r="AA100" s="173"/>
      <c r="AB100" s="173"/>
    </row>
    <row r="101" spans="1:28" x14ac:dyDescent="0.25">
      <c r="A101" s="244">
        <f t="shared" si="34"/>
        <v>2012</v>
      </c>
      <c r="B101" s="243" t="s">
        <v>309</v>
      </c>
      <c r="C101" s="223">
        <f t="shared" si="32"/>
        <v>0</v>
      </c>
      <c r="D101" s="242">
        <f t="shared" si="32"/>
        <v>0</v>
      </c>
      <c r="E101" s="223">
        <f t="shared" si="32"/>
        <v>0</v>
      </c>
      <c r="F101" s="223">
        <f t="shared" si="32"/>
        <v>0</v>
      </c>
      <c r="G101" s="223">
        <f t="shared" si="33"/>
        <v>0</v>
      </c>
      <c r="H101" s="262"/>
      <c r="I101" s="262"/>
      <c r="J101" s="262"/>
      <c r="K101" s="262"/>
      <c r="L101" s="262"/>
      <c r="M101" s="262"/>
      <c r="N101" s="262"/>
      <c r="O101" s="262"/>
      <c r="P101" s="262"/>
      <c r="Q101" s="262"/>
      <c r="R101" s="262"/>
      <c r="S101" s="262"/>
      <c r="T101" s="258"/>
      <c r="U101" s="239">
        <f t="shared" si="22"/>
        <v>0</v>
      </c>
      <c r="V101" s="240"/>
      <c r="W101" s="239"/>
      <c r="X101" s="239"/>
      <c r="Y101" s="238"/>
      <c r="Z101" s="237"/>
      <c r="AA101" s="173"/>
      <c r="AB101" s="173"/>
    </row>
    <row r="102" spans="1:28" x14ac:dyDescent="0.25">
      <c r="A102" s="244">
        <f t="shared" si="34"/>
        <v>2012</v>
      </c>
      <c r="B102" s="243" t="s">
        <v>308</v>
      </c>
      <c r="C102" s="223">
        <f t="shared" si="32"/>
        <v>0</v>
      </c>
      <c r="D102" s="242">
        <f t="shared" si="32"/>
        <v>0</v>
      </c>
      <c r="E102" s="223">
        <f t="shared" si="32"/>
        <v>0</v>
      </c>
      <c r="F102" s="223">
        <f t="shared" si="32"/>
        <v>0</v>
      </c>
      <c r="G102" s="223">
        <f t="shared" si="33"/>
        <v>0</v>
      </c>
      <c r="H102" s="262"/>
      <c r="I102" s="262"/>
      <c r="J102" s="262"/>
      <c r="K102" s="262"/>
      <c r="L102" s="262"/>
      <c r="M102" s="262"/>
      <c r="N102" s="262"/>
      <c r="O102" s="262"/>
      <c r="P102" s="262"/>
      <c r="Q102" s="262"/>
      <c r="R102" s="262"/>
      <c r="S102" s="262"/>
      <c r="T102" s="258"/>
      <c r="U102" s="239">
        <f t="shared" si="22"/>
        <v>0</v>
      </c>
      <c r="V102" s="240"/>
      <c r="W102" s="239"/>
      <c r="X102" s="239"/>
      <c r="Y102" s="238"/>
      <c r="Z102" s="237"/>
      <c r="AA102" s="173"/>
      <c r="AB102" s="173"/>
    </row>
    <row r="103" spans="1:28" x14ac:dyDescent="0.25">
      <c r="A103" s="244">
        <f t="shared" si="34"/>
        <v>2012</v>
      </c>
      <c r="B103" s="243" t="s">
        <v>307</v>
      </c>
      <c r="C103" s="223">
        <f t="shared" si="32"/>
        <v>0</v>
      </c>
      <c r="D103" s="242">
        <f t="shared" si="32"/>
        <v>0</v>
      </c>
      <c r="E103" s="223">
        <f t="shared" si="32"/>
        <v>0</v>
      </c>
      <c r="F103" s="223">
        <f t="shared" si="32"/>
        <v>0</v>
      </c>
      <c r="G103" s="223">
        <f t="shared" si="33"/>
        <v>0</v>
      </c>
      <c r="H103" s="262"/>
      <c r="I103" s="262"/>
      <c r="J103" s="262"/>
      <c r="K103" s="262"/>
      <c r="L103" s="262"/>
      <c r="M103" s="262"/>
      <c r="N103" s="262"/>
      <c r="O103" s="262"/>
      <c r="P103" s="262"/>
      <c r="Q103" s="262"/>
      <c r="R103" s="262"/>
      <c r="S103" s="262"/>
      <c r="T103" s="258"/>
      <c r="U103" s="239">
        <f t="shared" si="22"/>
        <v>0</v>
      </c>
      <c r="V103" s="240"/>
      <c r="W103" s="239"/>
      <c r="X103" s="239"/>
      <c r="Y103" s="238"/>
      <c r="Z103" s="237"/>
      <c r="AA103" s="173"/>
      <c r="AB103" s="173"/>
    </row>
    <row r="104" spans="1:28" x14ac:dyDescent="0.25">
      <c r="A104" s="235">
        <f t="shared" si="34"/>
        <v>2012</v>
      </c>
      <c r="B104" s="234" t="s">
        <v>306</v>
      </c>
      <c r="C104" s="178">
        <f t="shared" si="32"/>
        <v>0</v>
      </c>
      <c r="D104" s="177">
        <f t="shared" si="32"/>
        <v>0</v>
      </c>
      <c r="E104" s="178">
        <f t="shared" si="32"/>
        <v>0</v>
      </c>
      <c r="F104" s="178">
        <f t="shared" si="32"/>
        <v>0</v>
      </c>
      <c r="G104" s="178">
        <f t="shared" si="33"/>
        <v>0</v>
      </c>
      <c r="H104" s="261"/>
      <c r="I104" s="261"/>
      <c r="J104" s="261"/>
      <c r="K104" s="261"/>
      <c r="L104" s="261"/>
      <c r="M104" s="261"/>
      <c r="N104" s="261"/>
      <c r="O104" s="261"/>
      <c r="P104" s="261"/>
      <c r="Q104" s="261"/>
      <c r="R104" s="261"/>
      <c r="S104" s="261"/>
      <c r="T104" s="257"/>
      <c r="U104" s="231">
        <f t="shared" si="22"/>
        <v>0</v>
      </c>
      <c r="V104" s="221">
        <f>SUM(U93:U104)</f>
        <v>0</v>
      </c>
      <c r="W104" s="231"/>
      <c r="X104" s="231"/>
      <c r="Y104" s="232"/>
      <c r="Z104" s="231">
        <f>SUM(Y93:Y104)</f>
        <v>0</v>
      </c>
      <c r="AA104" s="173"/>
      <c r="AB104" s="173"/>
    </row>
    <row r="105" spans="1:28" x14ac:dyDescent="0.25">
      <c r="A105" s="256">
        <f>A104+1</f>
        <v>2013</v>
      </c>
      <c r="B105" s="255" t="s">
        <v>317</v>
      </c>
      <c r="C105" s="252">
        <f t="shared" si="32"/>
        <v>0</v>
      </c>
      <c r="D105" s="254">
        <f t="shared" si="32"/>
        <v>0</v>
      </c>
      <c r="E105" s="252">
        <f t="shared" si="32"/>
        <v>0</v>
      </c>
      <c r="F105" s="252">
        <f t="shared" si="32"/>
        <v>0</v>
      </c>
      <c r="G105" s="252">
        <f t="shared" si="33"/>
        <v>0</v>
      </c>
      <c r="H105" s="252">
        <f>+H$15</f>
        <v>0</v>
      </c>
      <c r="I105" s="263"/>
      <c r="J105" s="263"/>
      <c r="K105" s="263"/>
      <c r="L105" s="263"/>
      <c r="M105" s="263"/>
      <c r="N105" s="263"/>
      <c r="O105" s="263"/>
      <c r="P105" s="263"/>
      <c r="Q105" s="263"/>
      <c r="R105" s="263"/>
      <c r="S105" s="263"/>
      <c r="T105" s="260"/>
      <c r="U105" s="249">
        <f t="shared" si="22"/>
        <v>0</v>
      </c>
      <c r="V105" s="250"/>
      <c r="W105" s="249"/>
      <c r="X105" s="249"/>
      <c r="Y105" s="248"/>
      <c r="Z105" s="247"/>
      <c r="AA105" s="173"/>
      <c r="AB105" s="173"/>
    </row>
    <row r="106" spans="1:28" x14ac:dyDescent="0.25">
      <c r="A106" s="244">
        <f>A105</f>
        <v>2013</v>
      </c>
      <c r="B106" s="243" t="s">
        <v>316</v>
      </c>
      <c r="C106" s="223">
        <f t="shared" si="32"/>
        <v>0</v>
      </c>
      <c r="D106" s="242">
        <f t="shared" si="32"/>
        <v>0</v>
      </c>
      <c r="E106" s="223">
        <f t="shared" si="32"/>
        <v>0</v>
      </c>
      <c r="F106" s="223">
        <f t="shared" si="32"/>
        <v>0</v>
      </c>
      <c r="G106" s="245">
        <f t="shared" si="32"/>
        <v>0</v>
      </c>
      <c r="H106" s="223">
        <f t="shared" ref="H106:H117" si="35">+H16</f>
        <v>0</v>
      </c>
      <c r="I106" s="262"/>
      <c r="J106" s="262"/>
      <c r="K106" s="262"/>
      <c r="L106" s="262"/>
      <c r="M106" s="262"/>
      <c r="N106" s="262"/>
      <c r="O106" s="262"/>
      <c r="P106" s="262"/>
      <c r="Q106" s="262"/>
      <c r="R106" s="262"/>
      <c r="S106" s="262"/>
      <c r="T106" s="258"/>
      <c r="U106" s="239">
        <f t="shared" si="22"/>
        <v>0</v>
      </c>
      <c r="V106" s="240"/>
      <c r="W106" s="239"/>
      <c r="X106" s="239"/>
      <c r="Y106" s="238"/>
      <c r="Z106" s="237"/>
      <c r="AA106" s="173"/>
      <c r="AB106" s="173"/>
    </row>
    <row r="107" spans="1:28" x14ac:dyDescent="0.25">
      <c r="A107" s="244">
        <f t="shared" ref="A107:A116" si="36">A106</f>
        <v>2013</v>
      </c>
      <c r="B107" s="243" t="s">
        <v>315</v>
      </c>
      <c r="C107" s="223">
        <f t="shared" ref="C107:H122" si="37">C106</f>
        <v>0</v>
      </c>
      <c r="D107" s="242">
        <f t="shared" si="37"/>
        <v>0</v>
      </c>
      <c r="E107" s="223">
        <f t="shared" si="37"/>
        <v>0</v>
      </c>
      <c r="F107" s="223">
        <f t="shared" si="37"/>
        <v>0</v>
      </c>
      <c r="G107" s="223">
        <f t="shared" si="37"/>
        <v>0</v>
      </c>
      <c r="H107" s="223">
        <f t="shared" si="35"/>
        <v>0</v>
      </c>
      <c r="I107" s="262"/>
      <c r="J107" s="262"/>
      <c r="K107" s="262"/>
      <c r="L107" s="262"/>
      <c r="M107" s="262"/>
      <c r="N107" s="262"/>
      <c r="O107" s="262"/>
      <c r="P107" s="262"/>
      <c r="Q107" s="262"/>
      <c r="R107" s="262"/>
      <c r="S107" s="262"/>
      <c r="T107" s="258"/>
      <c r="U107" s="239">
        <f t="shared" si="22"/>
        <v>0</v>
      </c>
      <c r="V107" s="240"/>
      <c r="W107" s="239"/>
      <c r="X107" s="239"/>
      <c r="Y107" s="238"/>
      <c r="Z107" s="237"/>
      <c r="AA107" s="173"/>
      <c r="AB107" s="173"/>
    </row>
    <row r="108" spans="1:28" x14ac:dyDescent="0.25">
      <c r="A108" s="244">
        <f t="shared" si="36"/>
        <v>2013</v>
      </c>
      <c r="B108" s="243" t="s">
        <v>314</v>
      </c>
      <c r="C108" s="223">
        <f t="shared" si="37"/>
        <v>0</v>
      </c>
      <c r="D108" s="242">
        <f t="shared" si="37"/>
        <v>0</v>
      </c>
      <c r="E108" s="223">
        <f t="shared" si="37"/>
        <v>0</v>
      </c>
      <c r="F108" s="223">
        <f t="shared" si="37"/>
        <v>0</v>
      </c>
      <c r="G108" s="223">
        <f t="shared" si="37"/>
        <v>0</v>
      </c>
      <c r="H108" s="223">
        <f t="shared" si="35"/>
        <v>0</v>
      </c>
      <c r="I108" s="262"/>
      <c r="J108" s="262"/>
      <c r="K108" s="262"/>
      <c r="L108" s="262"/>
      <c r="M108" s="262"/>
      <c r="N108" s="262"/>
      <c r="O108" s="262"/>
      <c r="P108" s="262"/>
      <c r="Q108" s="262"/>
      <c r="R108" s="262"/>
      <c r="S108" s="262"/>
      <c r="T108" s="258"/>
      <c r="U108" s="239">
        <f t="shared" si="22"/>
        <v>0</v>
      </c>
      <c r="V108" s="240"/>
      <c r="W108" s="239"/>
      <c r="X108" s="239"/>
      <c r="Y108" s="238"/>
      <c r="Z108" s="237"/>
      <c r="AA108" s="173"/>
      <c r="AB108" s="173"/>
    </row>
    <row r="109" spans="1:28" x14ac:dyDescent="0.25">
      <c r="A109" s="244">
        <f t="shared" si="36"/>
        <v>2013</v>
      </c>
      <c r="B109" s="243" t="s">
        <v>313</v>
      </c>
      <c r="C109" s="223">
        <f t="shared" si="37"/>
        <v>0</v>
      </c>
      <c r="D109" s="242">
        <f t="shared" si="37"/>
        <v>0</v>
      </c>
      <c r="E109" s="223">
        <f t="shared" si="37"/>
        <v>0</v>
      </c>
      <c r="F109" s="223">
        <f t="shared" si="37"/>
        <v>0</v>
      </c>
      <c r="G109" s="223">
        <f t="shared" si="37"/>
        <v>0</v>
      </c>
      <c r="H109" s="223">
        <f t="shared" si="35"/>
        <v>0</v>
      </c>
      <c r="I109" s="262"/>
      <c r="J109" s="262"/>
      <c r="K109" s="262"/>
      <c r="L109" s="262"/>
      <c r="M109" s="262"/>
      <c r="N109" s="262"/>
      <c r="O109" s="262"/>
      <c r="P109" s="262"/>
      <c r="Q109" s="262"/>
      <c r="R109" s="262"/>
      <c r="S109" s="262"/>
      <c r="T109" s="258"/>
      <c r="U109" s="239">
        <f t="shared" si="22"/>
        <v>0</v>
      </c>
      <c r="V109" s="240"/>
      <c r="W109" s="239"/>
      <c r="X109" s="239"/>
      <c r="Y109" s="238"/>
      <c r="Z109" s="237"/>
      <c r="AA109" s="173"/>
      <c r="AB109" s="173"/>
    </row>
    <row r="110" spans="1:28" x14ac:dyDescent="0.25">
      <c r="A110" s="244">
        <f t="shared" si="36"/>
        <v>2013</v>
      </c>
      <c r="B110" s="243" t="s">
        <v>312</v>
      </c>
      <c r="C110" s="223">
        <f t="shared" si="37"/>
        <v>0</v>
      </c>
      <c r="D110" s="242">
        <f t="shared" si="37"/>
        <v>0</v>
      </c>
      <c r="E110" s="223">
        <f t="shared" si="37"/>
        <v>0</v>
      </c>
      <c r="F110" s="223">
        <f t="shared" si="37"/>
        <v>0</v>
      </c>
      <c r="G110" s="223">
        <f t="shared" si="37"/>
        <v>0</v>
      </c>
      <c r="H110" s="223">
        <f t="shared" si="35"/>
        <v>0</v>
      </c>
      <c r="I110" s="262"/>
      <c r="J110" s="262"/>
      <c r="K110" s="262"/>
      <c r="L110" s="262"/>
      <c r="M110" s="262"/>
      <c r="N110" s="262"/>
      <c r="O110" s="262"/>
      <c r="P110" s="262"/>
      <c r="Q110" s="262"/>
      <c r="R110" s="262"/>
      <c r="S110" s="262"/>
      <c r="T110" s="258"/>
      <c r="U110" s="239">
        <f t="shared" ref="U110:U173" si="38">SUM(C110:T110)</f>
        <v>0</v>
      </c>
      <c r="V110" s="240"/>
      <c r="W110" s="239"/>
      <c r="X110" s="239"/>
      <c r="Y110" s="238"/>
      <c r="Z110" s="237"/>
      <c r="AA110" s="173"/>
      <c r="AB110" s="173"/>
    </row>
    <row r="111" spans="1:28" x14ac:dyDescent="0.25">
      <c r="A111" s="244">
        <f t="shared" si="36"/>
        <v>2013</v>
      </c>
      <c r="B111" s="243" t="s">
        <v>311</v>
      </c>
      <c r="C111" s="223">
        <f t="shared" si="37"/>
        <v>0</v>
      </c>
      <c r="D111" s="242">
        <f t="shared" si="37"/>
        <v>0</v>
      </c>
      <c r="E111" s="223">
        <f t="shared" si="37"/>
        <v>0</v>
      </c>
      <c r="F111" s="223">
        <f t="shared" si="37"/>
        <v>0</v>
      </c>
      <c r="G111" s="223">
        <f t="shared" si="37"/>
        <v>0</v>
      </c>
      <c r="H111" s="223">
        <f t="shared" si="35"/>
        <v>0</v>
      </c>
      <c r="I111" s="262"/>
      <c r="J111" s="262"/>
      <c r="K111" s="262"/>
      <c r="L111" s="262"/>
      <c r="M111" s="262"/>
      <c r="N111" s="262"/>
      <c r="O111" s="262"/>
      <c r="P111" s="262"/>
      <c r="Q111" s="262"/>
      <c r="R111" s="262"/>
      <c r="S111" s="262"/>
      <c r="T111" s="258"/>
      <c r="U111" s="239">
        <f t="shared" si="38"/>
        <v>0</v>
      </c>
      <c r="V111" s="240"/>
      <c r="W111" s="239"/>
      <c r="X111" s="239"/>
      <c r="Y111" s="238"/>
      <c r="Z111" s="237"/>
      <c r="AA111" s="173"/>
      <c r="AB111" s="173"/>
    </row>
    <row r="112" spans="1:28" x14ac:dyDescent="0.25">
      <c r="A112" s="244">
        <f t="shared" si="36"/>
        <v>2013</v>
      </c>
      <c r="B112" s="243" t="s">
        <v>310</v>
      </c>
      <c r="C112" s="223">
        <f t="shared" si="37"/>
        <v>0</v>
      </c>
      <c r="D112" s="242">
        <f t="shared" si="37"/>
        <v>0</v>
      </c>
      <c r="E112" s="223">
        <f t="shared" si="37"/>
        <v>0</v>
      </c>
      <c r="F112" s="223">
        <f t="shared" si="37"/>
        <v>0</v>
      </c>
      <c r="G112" s="223">
        <f t="shared" si="37"/>
        <v>0</v>
      </c>
      <c r="H112" s="223">
        <f t="shared" si="35"/>
        <v>0</v>
      </c>
      <c r="I112" s="262"/>
      <c r="J112" s="262"/>
      <c r="K112" s="262"/>
      <c r="L112" s="262"/>
      <c r="M112" s="262"/>
      <c r="N112" s="262"/>
      <c r="O112" s="262"/>
      <c r="P112" s="262"/>
      <c r="Q112" s="262"/>
      <c r="R112" s="262"/>
      <c r="S112" s="262"/>
      <c r="T112" s="258"/>
      <c r="U112" s="239">
        <f t="shared" si="38"/>
        <v>0</v>
      </c>
      <c r="V112" s="240"/>
      <c r="W112" s="239"/>
      <c r="X112" s="239"/>
      <c r="Y112" s="238"/>
      <c r="Z112" s="237"/>
      <c r="AA112" s="173"/>
      <c r="AB112" s="173"/>
    </row>
    <row r="113" spans="1:28" x14ac:dyDescent="0.25">
      <c r="A113" s="244">
        <f t="shared" si="36"/>
        <v>2013</v>
      </c>
      <c r="B113" s="243" t="s">
        <v>309</v>
      </c>
      <c r="C113" s="223">
        <f t="shared" si="37"/>
        <v>0</v>
      </c>
      <c r="D113" s="242">
        <f t="shared" si="37"/>
        <v>0</v>
      </c>
      <c r="E113" s="223">
        <f t="shared" si="37"/>
        <v>0</v>
      </c>
      <c r="F113" s="223">
        <f t="shared" si="37"/>
        <v>0</v>
      </c>
      <c r="G113" s="223">
        <f t="shared" si="37"/>
        <v>0</v>
      </c>
      <c r="H113" s="223">
        <f t="shared" si="35"/>
        <v>0</v>
      </c>
      <c r="I113" s="262"/>
      <c r="J113" s="262"/>
      <c r="K113" s="262"/>
      <c r="L113" s="262"/>
      <c r="M113" s="262"/>
      <c r="N113" s="262"/>
      <c r="O113" s="262"/>
      <c r="P113" s="262"/>
      <c r="Q113" s="262"/>
      <c r="R113" s="262"/>
      <c r="S113" s="262"/>
      <c r="T113" s="258"/>
      <c r="U113" s="239">
        <f t="shared" si="38"/>
        <v>0</v>
      </c>
      <c r="V113" s="240"/>
      <c r="W113" s="239"/>
      <c r="X113" s="239"/>
      <c r="Y113" s="238"/>
      <c r="Z113" s="237"/>
      <c r="AA113" s="173"/>
      <c r="AB113" s="173"/>
    </row>
    <row r="114" spans="1:28" x14ac:dyDescent="0.25">
      <c r="A114" s="244">
        <f t="shared" si="36"/>
        <v>2013</v>
      </c>
      <c r="B114" s="243" t="s">
        <v>308</v>
      </c>
      <c r="C114" s="223">
        <f t="shared" si="37"/>
        <v>0</v>
      </c>
      <c r="D114" s="242">
        <f t="shared" si="37"/>
        <v>0</v>
      </c>
      <c r="E114" s="223">
        <f t="shared" si="37"/>
        <v>0</v>
      </c>
      <c r="F114" s="223">
        <f t="shared" si="37"/>
        <v>0</v>
      </c>
      <c r="G114" s="223">
        <f t="shared" si="37"/>
        <v>0</v>
      </c>
      <c r="H114" s="223">
        <f t="shared" si="35"/>
        <v>0</v>
      </c>
      <c r="I114" s="262"/>
      <c r="J114" s="262"/>
      <c r="K114" s="262"/>
      <c r="L114" s="262"/>
      <c r="M114" s="262"/>
      <c r="N114" s="262"/>
      <c r="O114" s="262"/>
      <c r="P114" s="262"/>
      <c r="Q114" s="262"/>
      <c r="R114" s="262"/>
      <c r="S114" s="262"/>
      <c r="T114" s="258"/>
      <c r="U114" s="239">
        <f t="shared" si="38"/>
        <v>0</v>
      </c>
      <c r="V114" s="240"/>
      <c r="W114" s="239"/>
      <c r="X114" s="239"/>
      <c r="Y114" s="238"/>
      <c r="Z114" s="237"/>
      <c r="AA114" s="173"/>
      <c r="AB114" s="173"/>
    </row>
    <row r="115" spans="1:28" x14ac:dyDescent="0.25">
      <c r="A115" s="244">
        <f t="shared" si="36"/>
        <v>2013</v>
      </c>
      <c r="B115" s="243" t="s">
        <v>307</v>
      </c>
      <c r="C115" s="223">
        <f t="shared" si="37"/>
        <v>0</v>
      </c>
      <c r="D115" s="242">
        <f t="shared" si="37"/>
        <v>0</v>
      </c>
      <c r="E115" s="223">
        <f t="shared" si="37"/>
        <v>0</v>
      </c>
      <c r="F115" s="223">
        <f t="shared" si="37"/>
        <v>0</v>
      </c>
      <c r="G115" s="223">
        <f t="shared" si="37"/>
        <v>0</v>
      </c>
      <c r="H115" s="223">
        <f t="shared" si="35"/>
        <v>0</v>
      </c>
      <c r="I115" s="262"/>
      <c r="J115" s="262"/>
      <c r="K115" s="262"/>
      <c r="L115" s="262"/>
      <c r="M115" s="262"/>
      <c r="N115" s="262"/>
      <c r="O115" s="262"/>
      <c r="P115" s="262"/>
      <c r="Q115" s="262"/>
      <c r="R115" s="262"/>
      <c r="S115" s="262"/>
      <c r="T115" s="258"/>
      <c r="U115" s="239">
        <f t="shared" si="38"/>
        <v>0</v>
      </c>
      <c r="V115" s="240"/>
      <c r="W115" s="239"/>
      <c r="X115" s="239"/>
      <c r="Y115" s="238"/>
      <c r="Z115" s="237"/>
      <c r="AA115" s="173"/>
      <c r="AB115" s="173"/>
    </row>
    <row r="116" spans="1:28" x14ac:dyDescent="0.25">
      <c r="A116" s="235">
        <f t="shared" si="36"/>
        <v>2013</v>
      </c>
      <c r="B116" s="234" t="s">
        <v>306</v>
      </c>
      <c r="C116" s="178">
        <f t="shared" si="37"/>
        <v>0</v>
      </c>
      <c r="D116" s="177">
        <f t="shared" si="37"/>
        <v>0</v>
      </c>
      <c r="E116" s="178">
        <f t="shared" si="37"/>
        <v>0</v>
      </c>
      <c r="F116" s="178">
        <f t="shared" si="37"/>
        <v>0</v>
      </c>
      <c r="G116" s="178">
        <f t="shared" si="37"/>
        <v>0</v>
      </c>
      <c r="H116" s="178">
        <f t="shared" si="35"/>
        <v>0</v>
      </c>
      <c r="I116" s="261"/>
      <c r="J116" s="261"/>
      <c r="K116" s="261"/>
      <c r="L116" s="261"/>
      <c r="M116" s="261"/>
      <c r="N116" s="261"/>
      <c r="O116" s="261"/>
      <c r="P116" s="261"/>
      <c r="Q116" s="261"/>
      <c r="R116" s="261"/>
      <c r="S116" s="261"/>
      <c r="T116" s="257"/>
      <c r="U116" s="231">
        <f t="shared" si="38"/>
        <v>0</v>
      </c>
      <c r="V116" s="221">
        <f>SUM(U105:U116)</f>
        <v>0</v>
      </c>
      <c r="W116" s="231"/>
      <c r="X116" s="231"/>
      <c r="Y116" s="232"/>
      <c r="Z116" s="231">
        <f>SUM(Y105:Y116)</f>
        <v>0</v>
      </c>
      <c r="AA116" s="173"/>
      <c r="AB116" s="173"/>
    </row>
    <row r="117" spans="1:28" x14ac:dyDescent="0.25">
      <c r="A117" s="256">
        <f>A116+1</f>
        <v>2014</v>
      </c>
      <c r="B117" s="255" t="s">
        <v>317</v>
      </c>
      <c r="C117" s="252">
        <f t="shared" si="37"/>
        <v>0</v>
      </c>
      <c r="D117" s="254">
        <f t="shared" si="37"/>
        <v>0</v>
      </c>
      <c r="E117" s="252">
        <f t="shared" si="37"/>
        <v>0</v>
      </c>
      <c r="F117" s="252">
        <f t="shared" si="37"/>
        <v>0</v>
      </c>
      <c r="G117" s="252">
        <f t="shared" si="37"/>
        <v>0</v>
      </c>
      <c r="H117" s="252">
        <f t="shared" si="35"/>
        <v>0</v>
      </c>
      <c r="I117" s="252">
        <f t="shared" ref="I117:I129" si="39">+I15</f>
        <v>0</v>
      </c>
      <c r="J117" s="263"/>
      <c r="K117" s="263"/>
      <c r="L117" s="263"/>
      <c r="M117" s="263"/>
      <c r="N117" s="263"/>
      <c r="O117" s="263"/>
      <c r="P117" s="263"/>
      <c r="Q117" s="263"/>
      <c r="R117" s="263"/>
      <c r="S117" s="263"/>
      <c r="T117" s="260"/>
      <c r="U117" s="249">
        <f t="shared" si="38"/>
        <v>0</v>
      </c>
      <c r="V117" s="250"/>
      <c r="W117" s="249"/>
      <c r="X117" s="249"/>
      <c r="Y117" s="248"/>
      <c r="Z117" s="247"/>
      <c r="AA117" s="173"/>
      <c r="AB117" s="173"/>
    </row>
    <row r="118" spans="1:28" x14ac:dyDescent="0.25">
      <c r="A118" s="244">
        <f>A117</f>
        <v>2014</v>
      </c>
      <c r="B118" s="243" t="s">
        <v>316</v>
      </c>
      <c r="C118" s="223">
        <f t="shared" si="37"/>
        <v>0</v>
      </c>
      <c r="D118" s="242">
        <f t="shared" si="37"/>
        <v>0</v>
      </c>
      <c r="E118" s="223">
        <f t="shared" si="37"/>
        <v>0</v>
      </c>
      <c r="F118" s="223">
        <f t="shared" si="37"/>
        <v>0</v>
      </c>
      <c r="G118" s="223">
        <f t="shared" si="37"/>
        <v>0</v>
      </c>
      <c r="H118" s="259">
        <f t="shared" si="37"/>
        <v>0</v>
      </c>
      <c r="I118" s="223">
        <f t="shared" si="39"/>
        <v>0</v>
      </c>
      <c r="J118" s="262"/>
      <c r="K118" s="262"/>
      <c r="L118" s="262"/>
      <c r="M118" s="262"/>
      <c r="N118" s="262"/>
      <c r="O118" s="262"/>
      <c r="P118" s="262"/>
      <c r="Q118" s="262"/>
      <c r="R118" s="262"/>
      <c r="S118" s="262"/>
      <c r="T118" s="258"/>
      <c r="U118" s="239">
        <f t="shared" si="38"/>
        <v>0</v>
      </c>
      <c r="V118" s="240"/>
      <c r="W118" s="239"/>
      <c r="X118" s="239"/>
      <c r="Y118" s="238"/>
      <c r="Z118" s="237"/>
      <c r="AA118" s="173"/>
      <c r="AB118" s="173"/>
    </row>
    <row r="119" spans="1:28" x14ac:dyDescent="0.25">
      <c r="A119" s="244">
        <f t="shared" ref="A119:A128" si="40">A118</f>
        <v>2014</v>
      </c>
      <c r="B119" s="243" t="s">
        <v>315</v>
      </c>
      <c r="C119" s="223">
        <f t="shared" si="37"/>
        <v>0</v>
      </c>
      <c r="D119" s="242">
        <f t="shared" si="37"/>
        <v>0</v>
      </c>
      <c r="E119" s="223">
        <f t="shared" si="37"/>
        <v>0</v>
      </c>
      <c r="F119" s="223">
        <f t="shared" si="37"/>
        <v>0</v>
      </c>
      <c r="G119" s="223">
        <f t="shared" si="37"/>
        <v>0</v>
      </c>
      <c r="H119" s="223">
        <f t="shared" si="37"/>
        <v>0</v>
      </c>
      <c r="I119" s="223">
        <f t="shared" si="39"/>
        <v>0</v>
      </c>
      <c r="J119" s="262"/>
      <c r="K119" s="262"/>
      <c r="L119" s="262"/>
      <c r="M119" s="262"/>
      <c r="N119" s="262"/>
      <c r="O119" s="262"/>
      <c r="P119" s="262"/>
      <c r="Q119" s="262"/>
      <c r="R119" s="262"/>
      <c r="S119" s="262"/>
      <c r="T119" s="258"/>
      <c r="U119" s="239">
        <f t="shared" si="38"/>
        <v>0</v>
      </c>
      <c r="V119" s="240"/>
      <c r="W119" s="239"/>
      <c r="X119" s="239"/>
      <c r="Y119" s="238"/>
      <c r="Z119" s="237"/>
      <c r="AA119" s="173"/>
      <c r="AB119" s="173"/>
    </row>
    <row r="120" spans="1:28" x14ac:dyDescent="0.25">
      <c r="A120" s="244">
        <f t="shared" si="40"/>
        <v>2014</v>
      </c>
      <c r="B120" s="243" t="s">
        <v>314</v>
      </c>
      <c r="C120" s="223">
        <f t="shared" si="37"/>
        <v>0</v>
      </c>
      <c r="D120" s="242">
        <f t="shared" si="37"/>
        <v>0</v>
      </c>
      <c r="E120" s="223">
        <f t="shared" si="37"/>
        <v>0</v>
      </c>
      <c r="F120" s="223">
        <f t="shared" si="37"/>
        <v>0</v>
      </c>
      <c r="G120" s="223">
        <f t="shared" si="37"/>
        <v>0</v>
      </c>
      <c r="H120" s="223">
        <f t="shared" si="37"/>
        <v>0</v>
      </c>
      <c r="I120" s="223">
        <f t="shared" si="39"/>
        <v>0</v>
      </c>
      <c r="J120" s="262"/>
      <c r="K120" s="262"/>
      <c r="L120" s="262"/>
      <c r="M120" s="262"/>
      <c r="N120" s="262"/>
      <c r="O120" s="262"/>
      <c r="P120" s="262"/>
      <c r="Q120" s="262"/>
      <c r="R120" s="262"/>
      <c r="S120" s="262"/>
      <c r="T120" s="258"/>
      <c r="U120" s="239">
        <f t="shared" si="38"/>
        <v>0</v>
      </c>
      <c r="V120" s="240"/>
      <c r="W120" s="239"/>
      <c r="X120" s="239"/>
      <c r="Y120" s="238"/>
      <c r="Z120" s="237"/>
      <c r="AA120" s="173"/>
      <c r="AB120" s="173"/>
    </row>
    <row r="121" spans="1:28" x14ac:dyDescent="0.25">
      <c r="A121" s="244">
        <f t="shared" si="40"/>
        <v>2014</v>
      </c>
      <c r="B121" s="243" t="s">
        <v>313</v>
      </c>
      <c r="C121" s="223">
        <f t="shared" si="37"/>
        <v>0</v>
      </c>
      <c r="D121" s="242">
        <f t="shared" si="37"/>
        <v>0</v>
      </c>
      <c r="E121" s="223">
        <f t="shared" si="37"/>
        <v>0</v>
      </c>
      <c r="F121" s="223">
        <f t="shared" si="37"/>
        <v>0</v>
      </c>
      <c r="G121" s="223">
        <f t="shared" si="37"/>
        <v>0</v>
      </c>
      <c r="H121" s="223">
        <f t="shared" si="37"/>
        <v>0</v>
      </c>
      <c r="I121" s="223">
        <f t="shared" si="39"/>
        <v>0</v>
      </c>
      <c r="J121" s="262"/>
      <c r="K121" s="262"/>
      <c r="L121" s="262"/>
      <c r="M121" s="262"/>
      <c r="N121" s="262"/>
      <c r="O121" s="262"/>
      <c r="P121" s="262"/>
      <c r="Q121" s="262"/>
      <c r="R121" s="262"/>
      <c r="S121" s="262"/>
      <c r="T121" s="258"/>
      <c r="U121" s="239">
        <f t="shared" si="38"/>
        <v>0</v>
      </c>
      <c r="V121" s="240"/>
      <c r="W121" s="239"/>
      <c r="X121" s="239"/>
      <c r="Y121" s="238"/>
      <c r="Z121" s="237"/>
      <c r="AA121" s="173"/>
      <c r="AB121" s="173"/>
    </row>
    <row r="122" spans="1:28" x14ac:dyDescent="0.25">
      <c r="A122" s="244">
        <f t="shared" si="40"/>
        <v>2014</v>
      </c>
      <c r="B122" s="243" t="s">
        <v>312</v>
      </c>
      <c r="C122" s="223">
        <f t="shared" si="37"/>
        <v>0</v>
      </c>
      <c r="D122" s="242">
        <f t="shared" si="37"/>
        <v>0</v>
      </c>
      <c r="E122" s="223">
        <f t="shared" si="37"/>
        <v>0</v>
      </c>
      <c r="F122" s="223">
        <f t="shared" si="37"/>
        <v>0</v>
      </c>
      <c r="G122" s="223">
        <f t="shared" si="37"/>
        <v>0</v>
      </c>
      <c r="H122" s="223">
        <f t="shared" si="37"/>
        <v>0</v>
      </c>
      <c r="I122" s="223">
        <f t="shared" si="39"/>
        <v>0</v>
      </c>
      <c r="J122" s="262"/>
      <c r="K122" s="262"/>
      <c r="L122" s="262"/>
      <c r="M122" s="262"/>
      <c r="N122" s="262"/>
      <c r="O122" s="262"/>
      <c r="P122" s="262"/>
      <c r="Q122" s="262"/>
      <c r="R122" s="262"/>
      <c r="S122" s="262"/>
      <c r="T122" s="258"/>
      <c r="U122" s="239">
        <f t="shared" si="38"/>
        <v>0</v>
      </c>
      <c r="V122" s="240"/>
      <c r="W122" s="239"/>
      <c r="X122" s="239"/>
      <c r="Y122" s="238"/>
      <c r="Z122" s="237"/>
      <c r="AA122" s="173"/>
      <c r="AB122" s="173"/>
    </row>
    <row r="123" spans="1:28" x14ac:dyDescent="0.25">
      <c r="A123" s="244">
        <f t="shared" si="40"/>
        <v>2014</v>
      </c>
      <c r="B123" s="243" t="s">
        <v>311</v>
      </c>
      <c r="C123" s="223">
        <f t="shared" ref="C123:I138" si="41">C122</f>
        <v>0</v>
      </c>
      <c r="D123" s="242">
        <f t="shared" si="41"/>
        <v>0</v>
      </c>
      <c r="E123" s="223">
        <f t="shared" si="41"/>
        <v>0</v>
      </c>
      <c r="F123" s="223">
        <f t="shared" si="41"/>
        <v>0</v>
      </c>
      <c r="G123" s="223">
        <f t="shared" si="41"/>
        <v>0</v>
      </c>
      <c r="H123" s="223">
        <f t="shared" si="41"/>
        <v>0</v>
      </c>
      <c r="I123" s="223">
        <f t="shared" si="39"/>
        <v>0</v>
      </c>
      <c r="J123" s="262"/>
      <c r="K123" s="262"/>
      <c r="L123" s="262"/>
      <c r="M123" s="262"/>
      <c r="N123" s="262"/>
      <c r="O123" s="262"/>
      <c r="P123" s="262"/>
      <c r="Q123" s="262"/>
      <c r="R123" s="262"/>
      <c r="S123" s="262"/>
      <c r="T123" s="258"/>
      <c r="U123" s="239">
        <f t="shared" si="38"/>
        <v>0</v>
      </c>
      <c r="V123" s="240"/>
      <c r="W123" s="239"/>
      <c r="X123" s="239"/>
      <c r="Y123" s="238"/>
      <c r="Z123" s="237"/>
      <c r="AA123" s="173"/>
      <c r="AB123" s="173"/>
    </row>
    <row r="124" spans="1:28" x14ac:dyDescent="0.25">
      <c r="A124" s="244">
        <f t="shared" si="40"/>
        <v>2014</v>
      </c>
      <c r="B124" s="243" t="s">
        <v>310</v>
      </c>
      <c r="C124" s="223">
        <f t="shared" si="41"/>
        <v>0</v>
      </c>
      <c r="D124" s="242">
        <f t="shared" si="41"/>
        <v>0</v>
      </c>
      <c r="E124" s="223">
        <f t="shared" si="41"/>
        <v>0</v>
      </c>
      <c r="F124" s="223">
        <f t="shared" si="41"/>
        <v>0</v>
      </c>
      <c r="G124" s="223">
        <f t="shared" si="41"/>
        <v>0</v>
      </c>
      <c r="H124" s="223">
        <f t="shared" si="41"/>
        <v>0</v>
      </c>
      <c r="I124" s="223">
        <f t="shared" si="39"/>
        <v>0</v>
      </c>
      <c r="J124" s="262"/>
      <c r="K124" s="262"/>
      <c r="L124" s="262"/>
      <c r="M124" s="262"/>
      <c r="N124" s="262"/>
      <c r="O124" s="262"/>
      <c r="P124" s="262"/>
      <c r="Q124" s="262"/>
      <c r="R124" s="262"/>
      <c r="S124" s="262"/>
      <c r="T124" s="258"/>
      <c r="U124" s="239">
        <f t="shared" si="38"/>
        <v>0</v>
      </c>
      <c r="V124" s="240"/>
      <c r="W124" s="239"/>
      <c r="X124" s="239"/>
      <c r="Y124" s="238"/>
      <c r="Z124" s="237"/>
      <c r="AA124" s="173"/>
      <c r="AB124" s="173"/>
    </row>
    <row r="125" spans="1:28" x14ac:dyDescent="0.25">
      <c r="A125" s="244">
        <f t="shared" si="40"/>
        <v>2014</v>
      </c>
      <c r="B125" s="243" t="s">
        <v>309</v>
      </c>
      <c r="C125" s="223">
        <f t="shared" si="41"/>
        <v>0</v>
      </c>
      <c r="D125" s="242">
        <f t="shared" si="41"/>
        <v>0</v>
      </c>
      <c r="E125" s="223">
        <f t="shared" si="41"/>
        <v>0</v>
      </c>
      <c r="F125" s="223">
        <f t="shared" si="41"/>
        <v>0</v>
      </c>
      <c r="G125" s="223">
        <f t="shared" si="41"/>
        <v>0</v>
      </c>
      <c r="H125" s="223">
        <f t="shared" si="41"/>
        <v>0</v>
      </c>
      <c r="I125" s="223">
        <f t="shared" si="39"/>
        <v>0</v>
      </c>
      <c r="J125" s="262"/>
      <c r="K125" s="262"/>
      <c r="L125" s="262"/>
      <c r="M125" s="262"/>
      <c r="N125" s="262"/>
      <c r="O125" s="262"/>
      <c r="P125" s="262"/>
      <c r="Q125" s="262"/>
      <c r="R125" s="262"/>
      <c r="S125" s="262"/>
      <c r="T125" s="258"/>
      <c r="U125" s="239">
        <f t="shared" si="38"/>
        <v>0</v>
      </c>
      <c r="V125" s="240"/>
      <c r="W125" s="239"/>
      <c r="X125" s="239"/>
      <c r="Y125" s="238"/>
      <c r="Z125" s="237"/>
      <c r="AA125" s="173"/>
      <c r="AB125" s="173"/>
    </row>
    <row r="126" spans="1:28" x14ac:dyDescent="0.25">
      <c r="A126" s="244">
        <f t="shared" si="40"/>
        <v>2014</v>
      </c>
      <c r="B126" s="243" t="s">
        <v>308</v>
      </c>
      <c r="C126" s="223">
        <f t="shared" si="41"/>
        <v>0</v>
      </c>
      <c r="D126" s="242">
        <f t="shared" si="41"/>
        <v>0</v>
      </c>
      <c r="E126" s="223">
        <f t="shared" si="41"/>
        <v>0</v>
      </c>
      <c r="F126" s="223">
        <f t="shared" si="41"/>
        <v>0</v>
      </c>
      <c r="G126" s="223">
        <f t="shared" si="41"/>
        <v>0</v>
      </c>
      <c r="H126" s="223">
        <f t="shared" si="41"/>
        <v>0</v>
      </c>
      <c r="I126" s="223">
        <f t="shared" si="39"/>
        <v>0</v>
      </c>
      <c r="J126" s="262"/>
      <c r="K126" s="262"/>
      <c r="L126" s="262"/>
      <c r="M126" s="262"/>
      <c r="N126" s="262"/>
      <c r="O126" s="262"/>
      <c r="P126" s="262"/>
      <c r="Q126" s="262"/>
      <c r="R126" s="262"/>
      <c r="S126" s="262"/>
      <c r="T126" s="258"/>
      <c r="U126" s="239">
        <f t="shared" si="38"/>
        <v>0</v>
      </c>
      <c r="V126" s="240"/>
      <c r="W126" s="239"/>
      <c r="X126" s="239"/>
      <c r="Y126" s="238"/>
      <c r="Z126" s="237"/>
      <c r="AA126" s="173"/>
      <c r="AB126" s="173"/>
    </row>
    <row r="127" spans="1:28" x14ac:dyDescent="0.25">
      <c r="A127" s="244">
        <f t="shared" si="40"/>
        <v>2014</v>
      </c>
      <c r="B127" s="243" t="s">
        <v>307</v>
      </c>
      <c r="C127" s="223">
        <f t="shared" si="41"/>
        <v>0</v>
      </c>
      <c r="D127" s="242">
        <f t="shared" si="41"/>
        <v>0</v>
      </c>
      <c r="E127" s="223">
        <f t="shared" si="41"/>
        <v>0</v>
      </c>
      <c r="F127" s="223">
        <f t="shared" si="41"/>
        <v>0</v>
      </c>
      <c r="G127" s="223">
        <f t="shared" si="41"/>
        <v>0</v>
      </c>
      <c r="H127" s="223">
        <f t="shared" si="41"/>
        <v>0</v>
      </c>
      <c r="I127" s="223">
        <f t="shared" si="39"/>
        <v>0</v>
      </c>
      <c r="J127" s="262"/>
      <c r="K127" s="262"/>
      <c r="L127" s="262"/>
      <c r="M127" s="262"/>
      <c r="N127" s="262"/>
      <c r="O127" s="262"/>
      <c r="P127" s="262"/>
      <c r="Q127" s="262"/>
      <c r="R127" s="262"/>
      <c r="S127" s="262"/>
      <c r="T127" s="258"/>
      <c r="U127" s="239">
        <f t="shared" si="38"/>
        <v>0</v>
      </c>
      <c r="V127" s="240"/>
      <c r="W127" s="239"/>
      <c r="X127" s="239"/>
      <c r="Y127" s="238"/>
      <c r="Z127" s="237"/>
      <c r="AA127" s="173"/>
      <c r="AB127" s="173"/>
    </row>
    <row r="128" spans="1:28" x14ac:dyDescent="0.25">
      <c r="A128" s="235">
        <f t="shared" si="40"/>
        <v>2014</v>
      </c>
      <c r="B128" s="234" t="s">
        <v>306</v>
      </c>
      <c r="C128" s="178">
        <f t="shared" si="41"/>
        <v>0</v>
      </c>
      <c r="D128" s="177">
        <f t="shared" si="41"/>
        <v>0</v>
      </c>
      <c r="E128" s="178">
        <f t="shared" si="41"/>
        <v>0</v>
      </c>
      <c r="F128" s="178">
        <f t="shared" si="41"/>
        <v>0</v>
      </c>
      <c r="G128" s="178">
        <f t="shared" si="41"/>
        <v>0</v>
      </c>
      <c r="H128" s="178">
        <f t="shared" si="41"/>
        <v>0</v>
      </c>
      <c r="I128" s="178">
        <f t="shared" si="39"/>
        <v>0</v>
      </c>
      <c r="J128" s="261"/>
      <c r="K128" s="261"/>
      <c r="L128" s="261"/>
      <c r="M128" s="261"/>
      <c r="N128" s="261"/>
      <c r="O128" s="261"/>
      <c r="P128" s="261"/>
      <c r="Q128" s="261"/>
      <c r="R128" s="261"/>
      <c r="S128" s="261"/>
      <c r="T128" s="257"/>
      <c r="U128" s="231">
        <f t="shared" si="38"/>
        <v>0</v>
      </c>
      <c r="V128" s="221">
        <f>SUM(U117:U128)</f>
        <v>0</v>
      </c>
      <c r="W128" s="231"/>
      <c r="X128" s="231"/>
      <c r="Y128" s="232"/>
      <c r="Z128" s="231">
        <f>SUM(Y117:Y128)</f>
        <v>0</v>
      </c>
      <c r="AA128" s="173"/>
      <c r="AB128" s="173"/>
    </row>
    <row r="129" spans="1:28" x14ac:dyDescent="0.25">
      <c r="A129" s="256">
        <f>A128+1</f>
        <v>2015</v>
      </c>
      <c r="B129" s="255" t="s">
        <v>317</v>
      </c>
      <c r="C129" s="252">
        <f t="shared" si="41"/>
        <v>0</v>
      </c>
      <c r="D129" s="254">
        <f t="shared" si="41"/>
        <v>0</v>
      </c>
      <c r="E129" s="252">
        <f t="shared" si="41"/>
        <v>0</v>
      </c>
      <c r="F129" s="252">
        <f t="shared" si="41"/>
        <v>0</v>
      </c>
      <c r="G129" s="252">
        <f t="shared" si="41"/>
        <v>0</v>
      </c>
      <c r="H129" s="252">
        <f t="shared" si="41"/>
        <v>0</v>
      </c>
      <c r="I129" s="252">
        <f t="shared" si="39"/>
        <v>0</v>
      </c>
      <c r="J129" s="252">
        <f t="shared" ref="J129:J141" si="42">+J15</f>
        <v>0</v>
      </c>
      <c r="K129" s="263"/>
      <c r="L129" s="263"/>
      <c r="M129" s="263"/>
      <c r="N129" s="263"/>
      <c r="O129" s="263"/>
      <c r="P129" s="263"/>
      <c r="Q129" s="263"/>
      <c r="R129" s="263"/>
      <c r="S129" s="263"/>
      <c r="T129" s="260"/>
      <c r="U129" s="249">
        <f t="shared" si="38"/>
        <v>0</v>
      </c>
      <c r="V129" s="250"/>
      <c r="W129" s="249"/>
      <c r="X129" s="249"/>
      <c r="Y129" s="248"/>
      <c r="Z129" s="247"/>
      <c r="AA129" s="173"/>
      <c r="AB129" s="173"/>
    </row>
    <row r="130" spans="1:28" x14ac:dyDescent="0.25">
      <c r="A130" s="244">
        <f>A129</f>
        <v>2015</v>
      </c>
      <c r="B130" s="243" t="s">
        <v>316</v>
      </c>
      <c r="C130" s="223">
        <f t="shared" si="41"/>
        <v>0</v>
      </c>
      <c r="D130" s="242">
        <f t="shared" si="41"/>
        <v>0</v>
      </c>
      <c r="E130" s="223">
        <f t="shared" si="41"/>
        <v>0</v>
      </c>
      <c r="F130" s="223">
        <f t="shared" si="41"/>
        <v>0</v>
      </c>
      <c r="G130" s="223">
        <f t="shared" si="41"/>
        <v>0</v>
      </c>
      <c r="H130" s="223">
        <f t="shared" si="41"/>
        <v>0</v>
      </c>
      <c r="I130" s="223">
        <f>I129</f>
        <v>0</v>
      </c>
      <c r="J130" s="223">
        <f t="shared" si="42"/>
        <v>0</v>
      </c>
      <c r="K130" s="262"/>
      <c r="L130" s="262"/>
      <c r="M130" s="262"/>
      <c r="N130" s="262"/>
      <c r="O130" s="262"/>
      <c r="P130" s="262"/>
      <c r="Q130" s="262"/>
      <c r="R130" s="262"/>
      <c r="S130" s="262"/>
      <c r="T130" s="258"/>
      <c r="U130" s="239">
        <f t="shared" si="38"/>
        <v>0</v>
      </c>
      <c r="V130" s="240"/>
      <c r="W130" s="239"/>
      <c r="X130" s="239"/>
      <c r="Y130" s="238"/>
      <c r="Z130" s="237"/>
      <c r="AA130" s="173"/>
      <c r="AB130" s="173"/>
    </row>
    <row r="131" spans="1:28" x14ac:dyDescent="0.25">
      <c r="A131" s="244">
        <f t="shared" ref="A131:A140" si="43">A130</f>
        <v>2015</v>
      </c>
      <c r="B131" s="243" t="s">
        <v>315</v>
      </c>
      <c r="C131" s="223">
        <f t="shared" si="41"/>
        <v>0</v>
      </c>
      <c r="D131" s="242">
        <f t="shared" si="41"/>
        <v>0</v>
      </c>
      <c r="E131" s="223">
        <f t="shared" si="41"/>
        <v>0</v>
      </c>
      <c r="F131" s="223">
        <f t="shared" si="41"/>
        <v>0</v>
      </c>
      <c r="G131" s="223">
        <f t="shared" si="41"/>
        <v>0</v>
      </c>
      <c r="H131" s="223">
        <f t="shared" si="41"/>
        <v>0</v>
      </c>
      <c r="I131" s="223">
        <f t="shared" si="41"/>
        <v>0</v>
      </c>
      <c r="J131" s="223">
        <f t="shared" si="42"/>
        <v>0</v>
      </c>
      <c r="K131" s="262"/>
      <c r="L131" s="262"/>
      <c r="M131" s="262"/>
      <c r="N131" s="262"/>
      <c r="O131" s="262"/>
      <c r="P131" s="262"/>
      <c r="Q131" s="262"/>
      <c r="R131" s="262"/>
      <c r="S131" s="262"/>
      <c r="T131" s="258"/>
      <c r="U131" s="239">
        <f t="shared" si="38"/>
        <v>0</v>
      </c>
      <c r="V131" s="240"/>
      <c r="W131" s="239"/>
      <c r="X131" s="239"/>
      <c r="Y131" s="238"/>
      <c r="Z131" s="237"/>
      <c r="AA131" s="173"/>
      <c r="AB131" s="173"/>
    </row>
    <row r="132" spans="1:28" x14ac:dyDescent="0.25">
      <c r="A132" s="244">
        <f t="shared" si="43"/>
        <v>2015</v>
      </c>
      <c r="B132" s="243" t="s">
        <v>314</v>
      </c>
      <c r="C132" s="223">
        <f t="shared" si="41"/>
        <v>0</v>
      </c>
      <c r="D132" s="242">
        <f t="shared" si="41"/>
        <v>0</v>
      </c>
      <c r="E132" s="223">
        <f t="shared" si="41"/>
        <v>0</v>
      </c>
      <c r="F132" s="223">
        <f t="shared" si="41"/>
        <v>0</v>
      </c>
      <c r="G132" s="223">
        <f t="shared" si="41"/>
        <v>0</v>
      </c>
      <c r="H132" s="223">
        <f t="shared" si="41"/>
        <v>0</v>
      </c>
      <c r="I132" s="223">
        <f t="shared" si="41"/>
        <v>0</v>
      </c>
      <c r="J132" s="223">
        <f t="shared" si="42"/>
        <v>0</v>
      </c>
      <c r="K132" s="262"/>
      <c r="L132" s="262"/>
      <c r="M132" s="262"/>
      <c r="N132" s="262"/>
      <c r="O132" s="262"/>
      <c r="P132" s="262"/>
      <c r="Q132" s="262"/>
      <c r="R132" s="262"/>
      <c r="S132" s="262"/>
      <c r="T132" s="258"/>
      <c r="U132" s="239">
        <f t="shared" si="38"/>
        <v>0</v>
      </c>
      <c r="V132" s="240"/>
      <c r="W132" s="239"/>
      <c r="X132" s="239"/>
      <c r="Y132" s="238"/>
      <c r="Z132" s="237"/>
      <c r="AA132" s="173"/>
      <c r="AB132" s="173"/>
    </row>
    <row r="133" spans="1:28" x14ac:dyDescent="0.25">
      <c r="A133" s="244">
        <f t="shared" si="43"/>
        <v>2015</v>
      </c>
      <c r="B133" s="243" t="s">
        <v>313</v>
      </c>
      <c r="C133" s="223">
        <f t="shared" si="41"/>
        <v>0</v>
      </c>
      <c r="D133" s="242">
        <f t="shared" si="41"/>
        <v>0</v>
      </c>
      <c r="E133" s="223">
        <f t="shared" si="41"/>
        <v>0</v>
      </c>
      <c r="F133" s="223">
        <f t="shared" si="41"/>
        <v>0</v>
      </c>
      <c r="G133" s="223">
        <f t="shared" si="41"/>
        <v>0</v>
      </c>
      <c r="H133" s="223">
        <f t="shared" si="41"/>
        <v>0</v>
      </c>
      <c r="I133" s="223">
        <f t="shared" si="41"/>
        <v>0</v>
      </c>
      <c r="J133" s="223">
        <f t="shared" si="42"/>
        <v>0</v>
      </c>
      <c r="K133" s="262"/>
      <c r="L133" s="262"/>
      <c r="M133" s="262"/>
      <c r="N133" s="262"/>
      <c r="O133" s="262"/>
      <c r="P133" s="262"/>
      <c r="Q133" s="262"/>
      <c r="R133" s="262"/>
      <c r="S133" s="262"/>
      <c r="T133" s="258"/>
      <c r="U133" s="239">
        <f t="shared" si="38"/>
        <v>0</v>
      </c>
      <c r="V133" s="240"/>
      <c r="W133" s="239"/>
      <c r="X133" s="239"/>
      <c r="Y133" s="238"/>
      <c r="Z133" s="237"/>
      <c r="AA133" s="173"/>
      <c r="AB133" s="173"/>
    </row>
    <row r="134" spans="1:28" x14ac:dyDescent="0.25">
      <c r="A134" s="244">
        <f t="shared" si="43"/>
        <v>2015</v>
      </c>
      <c r="B134" s="243" t="s">
        <v>312</v>
      </c>
      <c r="C134" s="223">
        <f t="shared" si="41"/>
        <v>0</v>
      </c>
      <c r="D134" s="242">
        <f t="shared" si="41"/>
        <v>0</v>
      </c>
      <c r="E134" s="223">
        <f t="shared" si="41"/>
        <v>0</v>
      </c>
      <c r="F134" s="223">
        <f t="shared" si="41"/>
        <v>0</v>
      </c>
      <c r="G134" s="223">
        <f t="shared" si="41"/>
        <v>0</v>
      </c>
      <c r="H134" s="223">
        <f t="shared" si="41"/>
        <v>0</v>
      </c>
      <c r="I134" s="223">
        <f t="shared" si="41"/>
        <v>0</v>
      </c>
      <c r="J134" s="223">
        <f t="shared" si="42"/>
        <v>0</v>
      </c>
      <c r="K134" s="262"/>
      <c r="L134" s="262"/>
      <c r="M134" s="262"/>
      <c r="N134" s="262"/>
      <c r="O134" s="262"/>
      <c r="P134" s="262"/>
      <c r="Q134" s="262"/>
      <c r="R134" s="262"/>
      <c r="S134" s="262"/>
      <c r="T134" s="258"/>
      <c r="U134" s="239">
        <f t="shared" si="38"/>
        <v>0</v>
      </c>
      <c r="V134" s="240"/>
      <c r="W134" s="239"/>
      <c r="X134" s="239"/>
      <c r="Y134" s="238"/>
      <c r="Z134" s="237"/>
      <c r="AA134" s="173"/>
      <c r="AB134" s="173"/>
    </row>
    <row r="135" spans="1:28" x14ac:dyDescent="0.25">
      <c r="A135" s="244">
        <f t="shared" si="43"/>
        <v>2015</v>
      </c>
      <c r="B135" s="243" t="s">
        <v>311</v>
      </c>
      <c r="C135" s="223">
        <f t="shared" si="41"/>
        <v>0</v>
      </c>
      <c r="D135" s="242">
        <f t="shared" si="41"/>
        <v>0</v>
      </c>
      <c r="E135" s="223">
        <f t="shared" si="41"/>
        <v>0</v>
      </c>
      <c r="F135" s="223">
        <f t="shared" si="41"/>
        <v>0</v>
      </c>
      <c r="G135" s="223">
        <f t="shared" si="41"/>
        <v>0</v>
      </c>
      <c r="H135" s="223">
        <f t="shared" si="41"/>
        <v>0</v>
      </c>
      <c r="I135" s="223">
        <f t="shared" si="41"/>
        <v>0</v>
      </c>
      <c r="J135" s="223">
        <f t="shared" si="42"/>
        <v>0</v>
      </c>
      <c r="K135" s="262"/>
      <c r="L135" s="262"/>
      <c r="M135" s="262"/>
      <c r="N135" s="262"/>
      <c r="O135" s="262"/>
      <c r="P135" s="262"/>
      <c r="Q135" s="262"/>
      <c r="R135" s="262"/>
      <c r="S135" s="262"/>
      <c r="T135" s="258"/>
      <c r="U135" s="239">
        <f t="shared" si="38"/>
        <v>0</v>
      </c>
      <c r="V135" s="240"/>
      <c r="W135" s="239"/>
      <c r="X135" s="239"/>
      <c r="Y135" s="238"/>
      <c r="Z135" s="237"/>
      <c r="AA135" s="173"/>
      <c r="AB135" s="173"/>
    </row>
    <row r="136" spans="1:28" x14ac:dyDescent="0.25">
      <c r="A136" s="244">
        <f t="shared" si="43"/>
        <v>2015</v>
      </c>
      <c r="B136" s="243" t="s">
        <v>310</v>
      </c>
      <c r="C136" s="223">
        <f t="shared" si="41"/>
        <v>0</v>
      </c>
      <c r="D136" s="242">
        <f t="shared" si="41"/>
        <v>0</v>
      </c>
      <c r="E136" s="223">
        <f t="shared" si="41"/>
        <v>0</v>
      </c>
      <c r="F136" s="223">
        <f t="shared" si="41"/>
        <v>0</v>
      </c>
      <c r="G136" s="223">
        <f t="shared" si="41"/>
        <v>0</v>
      </c>
      <c r="H136" s="223">
        <f t="shared" si="41"/>
        <v>0</v>
      </c>
      <c r="I136" s="223">
        <f t="shared" si="41"/>
        <v>0</v>
      </c>
      <c r="J136" s="223">
        <f t="shared" si="42"/>
        <v>0</v>
      </c>
      <c r="K136" s="262"/>
      <c r="L136" s="262"/>
      <c r="M136" s="262"/>
      <c r="N136" s="262"/>
      <c r="O136" s="262"/>
      <c r="P136" s="262"/>
      <c r="Q136" s="262"/>
      <c r="R136" s="262"/>
      <c r="S136" s="262"/>
      <c r="T136" s="258"/>
      <c r="U136" s="239">
        <f t="shared" si="38"/>
        <v>0</v>
      </c>
      <c r="V136" s="240"/>
      <c r="W136" s="239"/>
      <c r="X136" s="239"/>
      <c r="Y136" s="238"/>
      <c r="Z136" s="237"/>
      <c r="AA136" s="173"/>
      <c r="AB136" s="173"/>
    </row>
    <row r="137" spans="1:28" x14ac:dyDescent="0.25">
      <c r="A137" s="244">
        <f t="shared" si="43"/>
        <v>2015</v>
      </c>
      <c r="B137" s="243" t="s">
        <v>309</v>
      </c>
      <c r="C137" s="223">
        <f t="shared" si="41"/>
        <v>0</v>
      </c>
      <c r="D137" s="242">
        <f t="shared" si="41"/>
        <v>0</v>
      </c>
      <c r="E137" s="223">
        <f t="shared" si="41"/>
        <v>0</v>
      </c>
      <c r="F137" s="223">
        <f t="shared" si="41"/>
        <v>0</v>
      </c>
      <c r="G137" s="223">
        <f t="shared" si="41"/>
        <v>0</v>
      </c>
      <c r="H137" s="223">
        <f t="shared" si="41"/>
        <v>0</v>
      </c>
      <c r="I137" s="223">
        <f t="shared" si="41"/>
        <v>0</v>
      </c>
      <c r="J137" s="223">
        <f t="shared" si="42"/>
        <v>0</v>
      </c>
      <c r="K137" s="262"/>
      <c r="L137" s="262"/>
      <c r="M137" s="262"/>
      <c r="N137" s="262"/>
      <c r="O137" s="262"/>
      <c r="P137" s="262"/>
      <c r="Q137" s="262"/>
      <c r="R137" s="262"/>
      <c r="S137" s="262"/>
      <c r="T137" s="258"/>
      <c r="U137" s="239">
        <f t="shared" si="38"/>
        <v>0</v>
      </c>
      <c r="V137" s="240"/>
      <c r="W137" s="239"/>
      <c r="X137" s="239"/>
      <c r="Y137" s="238"/>
      <c r="Z137" s="237"/>
      <c r="AA137" s="173"/>
      <c r="AB137" s="173"/>
    </row>
    <row r="138" spans="1:28" x14ac:dyDescent="0.25">
      <c r="A138" s="244">
        <f t="shared" si="43"/>
        <v>2015</v>
      </c>
      <c r="B138" s="243" t="s">
        <v>308</v>
      </c>
      <c r="C138" s="223">
        <f t="shared" si="41"/>
        <v>0</v>
      </c>
      <c r="D138" s="242">
        <f t="shared" si="41"/>
        <v>0</v>
      </c>
      <c r="E138" s="223">
        <f t="shared" si="41"/>
        <v>0</v>
      </c>
      <c r="F138" s="223">
        <f t="shared" si="41"/>
        <v>0</v>
      </c>
      <c r="G138" s="223">
        <f t="shared" si="41"/>
        <v>0</v>
      </c>
      <c r="H138" s="223">
        <f t="shared" si="41"/>
        <v>0</v>
      </c>
      <c r="I138" s="223">
        <f t="shared" si="41"/>
        <v>0</v>
      </c>
      <c r="J138" s="223">
        <f t="shared" si="42"/>
        <v>0</v>
      </c>
      <c r="K138" s="262"/>
      <c r="L138" s="262"/>
      <c r="M138" s="262"/>
      <c r="N138" s="262"/>
      <c r="O138" s="262"/>
      <c r="P138" s="262"/>
      <c r="Q138" s="262"/>
      <c r="R138" s="262"/>
      <c r="S138" s="262"/>
      <c r="T138" s="258"/>
      <c r="U138" s="239">
        <f t="shared" si="38"/>
        <v>0</v>
      </c>
      <c r="V138" s="240"/>
      <c r="W138" s="239"/>
      <c r="X138" s="239"/>
      <c r="Y138" s="238"/>
      <c r="Z138" s="237"/>
      <c r="AA138" s="173"/>
      <c r="AB138" s="173"/>
    </row>
    <row r="139" spans="1:28" x14ac:dyDescent="0.25">
      <c r="A139" s="244">
        <f t="shared" si="43"/>
        <v>2015</v>
      </c>
      <c r="B139" s="243" t="s">
        <v>307</v>
      </c>
      <c r="C139" s="223">
        <f t="shared" ref="C139:J154" si="44">C138</f>
        <v>0</v>
      </c>
      <c r="D139" s="242">
        <f t="shared" si="44"/>
        <v>0</v>
      </c>
      <c r="E139" s="223">
        <f t="shared" si="44"/>
        <v>0</v>
      </c>
      <c r="F139" s="223">
        <f t="shared" si="44"/>
        <v>0</v>
      </c>
      <c r="G139" s="223">
        <f t="shared" si="44"/>
        <v>0</v>
      </c>
      <c r="H139" s="223">
        <f t="shared" si="44"/>
        <v>0</v>
      </c>
      <c r="I139" s="223">
        <f t="shared" si="44"/>
        <v>0</v>
      </c>
      <c r="J139" s="223">
        <f t="shared" si="42"/>
        <v>0</v>
      </c>
      <c r="K139" s="262"/>
      <c r="L139" s="262"/>
      <c r="M139" s="262"/>
      <c r="N139" s="262"/>
      <c r="O139" s="262"/>
      <c r="P139" s="262"/>
      <c r="Q139" s="262"/>
      <c r="R139" s="262"/>
      <c r="S139" s="262"/>
      <c r="T139" s="258"/>
      <c r="U139" s="239">
        <f t="shared" si="38"/>
        <v>0</v>
      </c>
      <c r="V139" s="240"/>
      <c r="W139" s="239"/>
      <c r="X139" s="239"/>
      <c r="Y139" s="238"/>
      <c r="Z139" s="237"/>
      <c r="AA139" s="173"/>
      <c r="AB139" s="173"/>
    </row>
    <row r="140" spans="1:28" x14ac:dyDescent="0.25">
      <c r="A140" s="235">
        <f t="shared" si="43"/>
        <v>2015</v>
      </c>
      <c r="B140" s="234" t="s">
        <v>306</v>
      </c>
      <c r="C140" s="178">
        <f t="shared" si="44"/>
        <v>0</v>
      </c>
      <c r="D140" s="177">
        <f t="shared" si="44"/>
        <v>0</v>
      </c>
      <c r="E140" s="178">
        <f t="shared" si="44"/>
        <v>0</v>
      </c>
      <c r="F140" s="178">
        <f t="shared" si="44"/>
        <v>0</v>
      </c>
      <c r="G140" s="178">
        <f t="shared" si="44"/>
        <v>0</v>
      </c>
      <c r="H140" s="178">
        <f t="shared" si="44"/>
        <v>0</v>
      </c>
      <c r="I140" s="178">
        <f t="shared" si="44"/>
        <v>0</v>
      </c>
      <c r="J140" s="178">
        <f t="shared" si="42"/>
        <v>0</v>
      </c>
      <c r="K140" s="261"/>
      <c r="L140" s="261"/>
      <c r="M140" s="261"/>
      <c r="N140" s="261"/>
      <c r="O140" s="261"/>
      <c r="P140" s="261"/>
      <c r="Q140" s="261"/>
      <c r="R140" s="261"/>
      <c r="S140" s="261"/>
      <c r="T140" s="257"/>
      <c r="U140" s="231">
        <f t="shared" si="38"/>
        <v>0</v>
      </c>
      <c r="V140" s="221">
        <f>SUM(U129:U140)</f>
        <v>0</v>
      </c>
      <c r="W140" s="231"/>
      <c r="X140" s="231"/>
      <c r="Y140" s="232"/>
      <c r="Z140" s="231">
        <f>SUM(Y129:Y140)</f>
        <v>0</v>
      </c>
      <c r="AA140" s="173"/>
      <c r="AB140" s="173"/>
    </row>
    <row r="141" spans="1:28" x14ac:dyDescent="0.25">
      <c r="A141" s="256">
        <f>A140+1</f>
        <v>2016</v>
      </c>
      <c r="B141" s="255" t="s">
        <v>317</v>
      </c>
      <c r="C141" s="252">
        <f t="shared" si="44"/>
        <v>0</v>
      </c>
      <c r="D141" s="254">
        <f t="shared" si="44"/>
        <v>0</v>
      </c>
      <c r="E141" s="252">
        <f t="shared" si="44"/>
        <v>0</v>
      </c>
      <c r="F141" s="252">
        <f t="shared" si="44"/>
        <v>0</v>
      </c>
      <c r="G141" s="252">
        <f t="shared" si="44"/>
        <v>0</v>
      </c>
      <c r="H141" s="252">
        <f t="shared" si="44"/>
        <v>0</v>
      </c>
      <c r="I141" s="252">
        <f t="shared" si="44"/>
        <v>0</v>
      </c>
      <c r="J141" s="252">
        <f t="shared" si="42"/>
        <v>0</v>
      </c>
      <c r="K141" s="252">
        <f t="shared" ref="K141:K153" si="45">+K15</f>
        <v>0</v>
      </c>
      <c r="L141" s="263"/>
      <c r="M141" s="263"/>
      <c r="N141" s="263"/>
      <c r="O141" s="263"/>
      <c r="P141" s="263"/>
      <c r="Q141" s="263"/>
      <c r="R141" s="263"/>
      <c r="S141" s="263"/>
      <c r="T141" s="260"/>
      <c r="U141" s="249">
        <f t="shared" si="38"/>
        <v>0</v>
      </c>
      <c r="V141" s="250"/>
      <c r="W141" s="249"/>
      <c r="X141" s="249"/>
      <c r="Y141" s="248"/>
      <c r="Z141" s="247"/>
      <c r="AA141" s="173"/>
      <c r="AB141" s="173"/>
    </row>
    <row r="142" spans="1:28" x14ac:dyDescent="0.25">
      <c r="A142" s="244">
        <f>A141</f>
        <v>2016</v>
      </c>
      <c r="B142" s="243" t="s">
        <v>316</v>
      </c>
      <c r="C142" s="223">
        <f t="shared" si="44"/>
        <v>0</v>
      </c>
      <c r="D142" s="242">
        <f t="shared" si="44"/>
        <v>0</v>
      </c>
      <c r="E142" s="223">
        <f t="shared" si="44"/>
        <v>0</v>
      </c>
      <c r="F142" s="223">
        <f t="shared" si="44"/>
        <v>0</v>
      </c>
      <c r="G142" s="223">
        <f t="shared" si="44"/>
        <v>0</v>
      </c>
      <c r="H142" s="223">
        <f t="shared" si="44"/>
        <v>0</v>
      </c>
      <c r="I142" s="223">
        <f t="shared" si="44"/>
        <v>0</v>
      </c>
      <c r="J142" s="259">
        <f>J141</f>
        <v>0</v>
      </c>
      <c r="K142" s="223">
        <f t="shared" si="45"/>
        <v>0</v>
      </c>
      <c r="L142" s="262"/>
      <c r="M142" s="262"/>
      <c r="N142" s="262"/>
      <c r="O142" s="262"/>
      <c r="P142" s="262"/>
      <c r="Q142" s="262"/>
      <c r="R142" s="262"/>
      <c r="S142" s="262"/>
      <c r="T142" s="258"/>
      <c r="U142" s="239">
        <f t="shared" si="38"/>
        <v>0</v>
      </c>
      <c r="V142" s="240"/>
      <c r="W142" s="239"/>
      <c r="X142" s="239"/>
      <c r="Y142" s="238"/>
      <c r="Z142" s="237"/>
      <c r="AA142" s="173"/>
      <c r="AB142" s="173"/>
    </row>
    <row r="143" spans="1:28" x14ac:dyDescent="0.25">
      <c r="A143" s="244">
        <f t="shared" ref="A143:A152" si="46">A142</f>
        <v>2016</v>
      </c>
      <c r="B143" s="243" t="s">
        <v>315</v>
      </c>
      <c r="C143" s="223">
        <f t="shared" si="44"/>
        <v>0</v>
      </c>
      <c r="D143" s="242">
        <f t="shared" si="44"/>
        <v>0</v>
      </c>
      <c r="E143" s="223">
        <f t="shared" si="44"/>
        <v>0</v>
      </c>
      <c r="F143" s="223">
        <f t="shared" si="44"/>
        <v>0</v>
      </c>
      <c r="G143" s="223">
        <f t="shared" si="44"/>
        <v>0</v>
      </c>
      <c r="H143" s="223">
        <f t="shared" si="44"/>
        <v>0</v>
      </c>
      <c r="I143" s="223">
        <f t="shared" si="44"/>
        <v>0</v>
      </c>
      <c r="J143" s="241">
        <f>J142</f>
        <v>0</v>
      </c>
      <c r="K143" s="223">
        <f t="shared" si="45"/>
        <v>0</v>
      </c>
      <c r="L143" s="262"/>
      <c r="M143" s="262"/>
      <c r="N143" s="262"/>
      <c r="O143" s="262"/>
      <c r="P143" s="262"/>
      <c r="Q143" s="262"/>
      <c r="R143" s="262"/>
      <c r="S143" s="262"/>
      <c r="T143" s="258"/>
      <c r="U143" s="239">
        <f t="shared" si="38"/>
        <v>0</v>
      </c>
      <c r="V143" s="240"/>
      <c r="W143" s="239"/>
      <c r="X143" s="239"/>
      <c r="Y143" s="238"/>
      <c r="Z143" s="237"/>
      <c r="AA143" s="173"/>
      <c r="AB143" s="173"/>
    </row>
    <row r="144" spans="1:28" x14ac:dyDescent="0.25">
      <c r="A144" s="244">
        <f t="shared" si="46"/>
        <v>2016</v>
      </c>
      <c r="B144" s="243" t="s">
        <v>314</v>
      </c>
      <c r="C144" s="223">
        <f t="shared" si="44"/>
        <v>0</v>
      </c>
      <c r="D144" s="242">
        <f t="shared" si="44"/>
        <v>0</v>
      </c>
      <c r="E144" s="223">
        <f t="shared" si="44"/>
        <v>0</v>
      </c>
      <c r="F144" s="223">
        <f t="shared" si="44"/>
        <v>0</v>
      </c>
      <c r="G144" s="223">
        <f t="shared" si="44"/>
        <v>0</v>
      </c>
      <c r="H144" s="223">
        <f t="shared" si="44"/>
        <v>0</v>
      </c>
      <c r="I144" s="223">
        <f t="shared" si="44"/>
        <v>0</v>
      </c>
      <c r="J144" s="241">
        <f t="shared" si="44"/>
        <v>0</v>
      </c>
      <c r="K144" s="223">
        <f t="shared" si="45"/>
        <v>0</v>
      </c>
      <c r="L144" s="262"/>
      <c r="M144" s="262"/>
      <c r="N144" s="262"/>
      <c r="O144" s="262"/>
      <c r="P144" s="262"/>
      <c r="Q144" s="262"/>
      <c r="R144" s="262"/>
      <c r="S144" s="262"/>
      <c r="T144" s="258"/>
      <c r="U144" s="239">
        <f t="shared" si="38"/>
        <v>0</v>
      </c>
      <c r="V144" s="240"/>
      <c r="W144" s="239"/>
      <c r="X144" s="239"/>
      <c r="Y144" s="238"/>
      <c r="Z144" s="237"/>
      <c r="AA144" s="173"/>
      <c r="AB144" s="173"/>
    </row>
    <row r="145" spans="1:28" x14ac:dyDescent="0.25">
      <c r="A145" s="244">
        <f t="shared" si="46"/>
        <v>2016</v>
      </c>
      <c r="B145" s="243" t="s">
        <v>313</v>
      </c>
      <c r="C145" s="223">
        <f t="shared" si="44"/>
        <v>0</v>
      </c>
      <c r="D145" s="242">
        <f t="shared" si="44"/>
        <v>0</v>
      </c>
      <c r="E145" s="223">
        <f t="shared" si="44"/>
        <v>0</v>
      </c>
      <c r="F145" s="223">
        <f t="shared" si="44"/>
        <v>0</v>
      </c>
      <c r="G145" s="223">
        <f t="shared" si="44"/>
        <v>0</v>
      </c>
      <c r="H145" s="223">
        <f t="shared" si="44"/>
        <v>0</v>
      </c>
      <c r="I145" s="223">
        <f t="shared" si="44"/>
        <v>0</v>
      </c>
      <c r="J145" s="241">
        <f t="shared" si="44"/>
        <v>0</v>
      </c>
      <c r="K145" s="223">
        <f t="shared" si="45"/>
        <v>0</v>
      </c>
      <c r="L145" s="262"/>
      <c r="M145" s="262"/>
      <c r="N145" s="262"/>
      <c r="O145" s="262"/>
      <c r="P145" s="262"/>
      <c r="Q145" s="262"/>
      <c r="R145" s="262"/>
      <c r="S145" s="262"/>
      <c r="T145" s="258"/>
      <c r="U145" s="239">
        <f t="shared" si="38"/>
        <v>0</v>
      </c>
      <c r="V145" s="240"/>
      <c r="W145" s="239"/>
      <c r="X145" s="239"/>
      <c r="Y145" s="238"/>
      <c r="Z145" s="237"/>
      <c r="AA145" s="173"/>
      <c r="AB145" s="173"/>
    </row>
    <row r="146" spans="1:28" x14ac:dyDescent="0.25">
      <c r="A146" s="244">
        <f t="shared" si="46"/>
        <v>2016</v>
      </c>
      <c r="B146" s="243" t="s">
        <v>312</v>
      </c>
      <c r="C146" s="223">
        <f t="shared" si="44"/>
        <v>0</v>
      </c>
      <c r="D146" s="242">
        <f t="shared" si="44"/>
        <v>0</v>
      </c>
      <c r="E146" s="223">
        <f t="shared" si="44"/>
        <v>0</v>
      </c>
      <c r="F146" s="223">
        <f t="shared" si="44"/>
        <v>0</v>
      </c>
      <c r="G146" s="223">
        <f t="shared" si="44"/>
        <v>0</v>
      </c>
      <c r="H146" s="223">
        <f t="shared" si="44"/>
        <v>0</v>
      </c>
      <c r="I146" s="223">
        <f t="shared" si="44"/>
        <v>0</v>
      </c>
      <c r="J146" s="241">
        <f t="shared" si="44"/>
        <v>0</v>
      </c>
      <c r="K146" s="223">
        <f t="shared" si="45"/>
        <v>0</v>
      </c>
      <c r="L146" s="262"/>
      <c r="M146" s="262"/>
      <c r="N146" s="262"/>
      <c r="O146" s="262"/>
      <c r="P146" s="262"/>
      <c r="Q146" s="262"/>
      <c r="R146" s="262"/>
      <c r="S146" s="262"/>
      <c r="T146" s="258"/>
      <c r="U146" s="239">
        <f t="shared" si="38"/>
        <v>0</v>
      </c>
      <c r="V146" s="240"/>
      <c r="W146" s="239"/>
      <c r="X146" s="239"/>
      <c r="Y146" s="238"/>
      <c r="Z146" s="237"/>
      <c r="AA146" s="173"/>
      <c r="AB146" s="173"/>
    </row>
    <row r="147" spans="1:28" x14ac:dyDescent="0.25">
      <c r="A147" s="244">
        <f t="shared" si="46"/>
        <v>2016</v>
      </c>
      <c r="B147" s="243" t="s">
        <v>311</v>
      </c>
      <c r="C147" s="223">
        <f t="shared" si="44"/>
        <v>0</v>
      </c>
      <c r="D147" s="242">
        <f t="shared" si="44"/>
        <v>0</v>
      </c>
      <c r="E147" s="223">
        <f t="shared" si="44"/>
        <v>0</v>
      </c>
      <c r="F147" s="223">
        <f t="shared" si="44"/>
        <v>0</v>
      </c>
      <c r="G147" s="223">
        <f t="shared" si="44"/>
        <v>0</v>
      </c>
      <c r="H147" s="223">
        <f t="shared" si="44"/>
        <v>0</v>
      </c>
      <c r="I147" s="223">
        <f t="shared" si="44"/>
        <v>0</v>
      </c>
      <c r="J147" s="241">
        <f t="shared" si="44"/>
        <v>0</v>
      </c>
      <c r="K147" s="223">
        <f t="shared" si="45"/>
        <v>0</v>
      </c>
      <c r="L147" s="262"/>
      <c r="M147" s="262"/>
      <c r="N147" s="262"/>
      <c r="O147" s="262"/>
      <c r="P147" s="262"/>
      <c r="Q147" s="262"/>
      <c r="R147" s="262"/>
      <c r="S147" s="262"/>
      <c r="T147" s="258"/>
      <c r="U147" s="239">
        <f t="shared" si="38"/>
        <v>0</v>
      </c>
      <c r="V147" s="240"/>
      <c r="W147" s="239"/>
      <c r="X147" s="239"/>
      <c r="Y147" s="238"/>
      <c r="Z147" s="237"/>
      <c r="AA147" s="173"/>
      <c r="AB147" s="173"/>
    </row>
    <row r="148" spans="1:28" x14ac:dyDescent="0.25">
      <c r="A148" s="244">
        <f t="shared" si="46"/>
        <v>2016</v>
      </c>
      <c r="B148" s="243" t="s">
        <v>310</v>
      </c>
      <c r="C148" s="223">
        <f t="shared" si="44"/>
        <v>0</v>
      </c>
      <c r="D148" s="242">
        <f t="shared" si="44"/>
        <v>0</v>
      </c>
      <c r="E148" s="223">
        <f t="shared" si="44"/>
        <v>0</v>
      </c>
      <c r="F148" s="223">
        <f t="shared" si="44"/>
        <v>0</v>
      </c>
      <c r="G148" s="223">
        <f t="shared" si="44"/>
        <v>0</v>
      </c>
      <c r="H148" s="223">
        <f t="shared" si="44"/>
        <v>0</v>
      </c>
      <c r="I148" s="223">
        <f t="shared" si="44"/>
        <v>0</v>
      </c>
      <c r="J148" s="241">
        <f t="shared" si="44"/>
        <v>0</v>
      </c>
      <c r="K148" s="223">
        <f t="shared" si="45"/>
        <v>0</v>
      </c>
      <c r="L148" s="262"/>
      <c r="M148" s="262"/>
      <c r="N148" s="262"/>
      <c r="O148" s="262"/>
      <c r="P148" s="262"/>
      <c r="Q148" s="262"/>
      <c r="R148" s="262"/>
      <c r="S148" s="262"/>
      <c r="T148" s="258"/>
      <c r="U148" s="239">
        <f t="shared" si="38"/>
        <v>0</v>
      </c>
      <c r="V148" s="240"/>
      <c r="W148" s="239"/>
      <c r="X148" s="239"/>
      <c r="Y148" s="238"/>
      <c r="Z148" s="237"/>
      <c r="AA148" s="173"/>
      <c r="AB148" s="173"/>
    </row>
    <row r="149" spans="1:28" x14ac:dyDescent="0.25">
      <c r="A149" s="244">
        <f t="shared" si="46"/>
        <v>2016</v>
      </c>
      <c r="B149" s="243" t="s">
        <v>309</v>
      </c>
      <c r="C149" s="223">
        <f t="shared" si="44"/>
        <v>0</v>
      </c>
      <c r="D149" s="242">
        <f t="shared" si="44"/>
        <v>0</v>
      </c>
      <c r="E149" s="223">
        <f t="shared" si="44"/>
        <v>0</v>
      </c>
      <c r="F149" s="223">
        <f t="shared" si="44"/>
        <v>0</v>
      </c>
      <c r="G149" s="223">
        <f t="shared" si="44"/>
        <v>0</v>
      </c>
      <c r="H149" s="223">
        <f t="shared" si="44"/>
        <v>0</v>
      </c>
      <c r="I149" s="223">
        <f t="shared" si="44"/>
        <v>0</v>
      </c>
      <c r="J149" s="241">
        <f t="shared" si="44"/>
        <v>0</v>
      </c>
      <c r="K149" s="223">
        <f t="shared" si="45"/>
        <v>0</v>
      </c>
      <c r="L149" s="262"/>
      <c r="M149" s="262"/>
      <c r="N149" s="262"/>
      <c r="O149" s="262"/>
      <c r="P149" s="262"/>
      <c r="Q149" s="262"/>
      <c r="R149" s="262"/>
      <c r="S149" s="262"/>
      <c r="T149" s="258"/>
      <c r="U149" s="239">
        <f t="shared" si="38"/>
        <v>0</v>
      </c>
      <c r="V149" s="240"/>
      <c r="W149" s="239"/>
      <c r="X149" s="239"/>
      <c r="Y149" s="238"/>
      <c r="Z149" s="237"/>
      <c r="AA149" s="173"/>
      <c r="AB149" s="173"/>
    </row>
    <row r="150" spans="1:28" x14ac:dyDescent="0.25">
      <c r="A150" s="244">
        <f t="shared" si="46"/>
        <v>2016</v>
      </c>
      <c r="B150" s="243" t="s">
        <v>308</v>
      </c>
      <c r="C150" s="223">
        <f t="shared" si="44"/>
        <v>0</v>
      </c>
      <c r="D150" s="242">
        <f t="shared" si="44"/>
        <v>0</v>
      </c>
      <c r="E150" s="223">
        <f t="shared" si="44"/>
        <v>0</v>
      </c>
      <c r="F150" s="223">
        <f t="shared" si="44"/>
        <v>0</v>
      </c>
      <c r="G150" s="223">
        <f t="shared" si="44"/>
        <v>0</v>
      </c>
      <c r="H150" s="223">
        <f t="shared" si="44"/>
        <v>0</v>
      </c>
      <c r="I150" s="223">
        <f t="shared" si="44"/>
        <v>0</v>
      </c>
      <c r="J150" s="241">
        <f t="shared" si="44"/>
        <v>0</v>
      </c>
      <c r="K150" s="223">
        <f t="shared" si="45"/>
        <v>0</v>
      </c>
      <c r="L150" s="262"/>
      <c r="M150" s="262"/>
      <c r="N150" s="262"/>
      <c r="O150" s="262"/>
      <c r="P150" s="262"/>
      <c r="Q150" s="262"/>
      <c r="R150" s="262"/>
      <c r="S150" s="262"/>
      <c r="T150" s="258"/>
      <c r="U150" s="239">
        <f t="shared" si="38"/>
        <v>0</v>
      </c>
      <c r="V150" s="240"/>
      <c r="W150" s="239"/>
      <c r="X150" s="239"/>
      <c r="Y150" s="238"/>
      <c r="Z150" s="237"/>
      <c r="AA150" s="173"/>
      <c r="AB150" s="173"/>
    </row>
    <row r="151" spans="1:28" x14ac:dyDescent="0.25">
      <c r="A151" s="244">
        <f t="shared" si="46"/>
        <v>2016</v>
      </c>
      <c r="B151" s="243" t="s">
        <v>307</v>
      </c>
      <c r="C151" s="223">
        <f t="shared" si="44"/>
        <v>0</v>
      </c>
      <c r="D151" s="242">
        <f t="shared" si="44"/>
        <v>0</v>
      </c>
      <c r="E151" s="223">
        <f t="shared" si="44"/>
        <v>0</v>
      </c>
      <c r="F151" s="223">
        <f t="shared" si="44"/>
        <v>0</v>
      </c>
      <c r="G151" s="223">
        <f t="shared" si="44"/>
        <v>0</v>
      </c>
      <c r="H151" s="223">
        <f t="shared" si="44"/>
        <v>0</v>
      </c>
      <c r="I151" s="223">
        <f t="shared" si="44"/>
        <v>0</v>
      </c>
      <c r="J151" s="241">
        <f t="shared" si="44"/>
        <v>0</v>
      </c>
      <c r="K151" s="223">
        <f t="shared" si="45"/>
        <v>0</v>
      </c>
      <c r="L151" s="262"/>
      <c r="M151" s="262"/>
      <c r="N151" s="262"/>
      <c r="O151" s="262"/>
      <c r="P151" s="262"/>
      <c r="Q151" s="262"/>
      <c r="R151" s="262"/>
      <c r="S151" s="262"/>
      <c r="T151" s="258"/>
      <c r="U151" s="239">
        <f t="shared" si="38"/>
        <v>0</v>
      </c>
      <c r="V151" s="240"/>
      <c r="W151" s="239"/>
      <c r="X151" s="239"/>
      <c r="Y151" s="238"/>
      <c r="Z151" s="237"/>
      <c r="AA151" s="173"/>
      <c r="AB151" s="173"/>
    </row>
    <row r="152" spans="1:28" x14ac:dyDescent="0.25">
      <c r="A152" s="235">
        <f t="shared" si="46"/>
        <v>2016</v>
      </c>
      <c r="B152" s="234" t="s">
        <v>306</v>
      </c>
      <c r="C152" s="178">
        <f t="shared" si="44"/>
        <v>0</v>
      </c>
      <c r="D152" s="177">
        <f t="shared" si="44"/>
        <v>0</v>
      </c>
      <c r="E152" s="178">
        <f t="shared" si="44"/>
        <v>0</v>
      </c>
      <c r="F152" s="178">
        <f t="shared" si="44"/>
        <v>0</v>
      </c>
      <c r="G152" s="178">
        <f t="shared" si="44"/>
        <v>0</v>
      </c>
      <c r="H152" s="178">
        <f t="shared" si="44"/>
        <v>0</v>
      </c>
      <c r="I152" s="178">
        <f t="shared" si="44"/>
        <v>0</v>
      </c>
      <c r="J152" s="233">
        <f t="shared" si="44"/>
        <v>0</v>
      </c>
      <c r="K152" s="178">
        <f t="shared" si="45"/>
        <v>0</v>
      </c>
      <c r="L152" s="261"/>
      <c r="M152" s="261"/>
      <c r="N152" s="261"/>
      <c r="O152" s="261"/>
      <c r="P152" s="261"/>
      <c r="Q152" s="261"/>
      <c r="R152" s="261"/>
      <c r="S152" s="261"/>
      <c r="T152" s="257"/>
      <c r="U152" s="231">
        <f t="shared" si="38"/>
        <v>0</v>
      </c>
      <c r="V152" s="221">
        <f>SUM(U141:U152)</f>
        <v>0</v>
      </c>
      <c r="W152" s="231"/>
      <c r="X152" s="231"/>
      <c r="Y152" s="232"/>
      <c r="Z152" s="231">
        <f>SUM(Y141:Y152)</f>
        <v>0</v>
      </c>
      <c r="AA152" s="173"/>
      <c r="AB152" s="173"/>
    </row>
    <row r="153" spans="1:28" x14ac:dyDescent="0.25">
      <c r="A153" s="256">
        <f>A152+1</f>
        <v>2017</v>
      </c>
      <c r="B153" s="255" t="s">
        <v>317</v>
      </c>
      <c r="C153" s="252">
        <f t="shared" si="44"/>
        <v>0</v>
      </c>
      <c r="D153" s="254">
        <f t="shared" si="44"/>
        <v>0</v>
      </c>
      <c r="E153" s="252">
        <f t="shared" si="44"/>
        <v>0</v>
      </c>
      <c r="F153" s="252">
        <f t="shared" si="44"/>
        <v>0</v>
      </c>
      <c r="G153" s="252">
        <f t="shared" si="44"/>
        <v>0</v>
      </c>
      <c r="H153" s="252">
        <f t="shared" si="44"/>
        <v>0</v>
      </c>
      <c r="I153" s="252">
        <f t="shared" si="44"/>
        <v>0</v>
      </c>
      <c r="J153" s="253">
        <f t="shared" si="44"/>
        <v>0</v>
      </c>
      <c r="K153" s="252">
        <f t="shared" si="45"/>
        <v>0</v>
      </c>
      <c r="L153" s="252">
        <f t="shared" ref="L153:L165" si="47">+L15</f>
        <v>0</v>
      </c>
      <c r="M153" s="263"/>
      <c r="N153" s="263"/>
      <c r="O153" s="263"/>
      <c r="P153" s="263"/>
      <c r="Q153" s="263"/>
      <c r="R153" s="263"/>
      <c r="S153" s="263"/>
      <c r="T153" s="260"/>
      <c r="U153" s="249">
        <f t="shared" si="38"/>
        <v>0</v>
      </c>
      <c r="V153" s="250"/>
      <c r="W153" s="249"/>
      <c r="X153" s="249"/>
      <c r="Y153" s="248"/>
      <c r="Z153" s="247"/>
      <c r="AA153" s="173"/>
      <c r="AB153" s="173"/>
    </row>
    <row r="154" spans="1:28" x14ac:dyDescent="0.25">
      <c r="A154" s="244">
        <f>A153</f>
        <v>2017</v>
      </c>
      <c r="B154" s="243" t="s">
        <v>316</v>
      </c>
      <c r="C154" s="223">
        <f t="shared" si="44"/>
        <v>0</v>
      </c>
      <c r="D154" s="242">
        <f t="shared" si="44"/>
        <v>0</v>
      </c>
      <c r="E154" s="223">
        <f t="shared" si="44"/>
        <v>0</v>
      </c>
      <c r="F154" s="223">
        <f t="shared" si="44"/>
        <v>0</v>
      </c>
      <c r="G154" s="223">
        <f t="shared" si="44"/>
        <v>0</v>
      </c>
      <c r="H154" s="223">
        <f t="shared" si="44"/>
        <v>0</v>
      </c>
      <c r="I154" s="223">
        <f t="shared" si="44"/>
        <v>0</v>
      </c>
      <c r="J154" s="241">
        <f t="shared" si="44"/>
        <v>0</v>
      </c>
      <c r="K154" s="259">
        <f>K153</f>
        <v>0</v>
      </c>
      <c r="L154" s="223">
        <f t="shared" si="47"/>
        <v>0</v>
      </c>
      <c r="M154" s="262"/>
      <c r="N154" s="262"/>
      <c r="O154" s="262"/>
      <c r="P154" s="262"/>
      <c r="Q154" s="262"/>
      <c r="R154" s="262"/>
      <c r="S154" s="262"/>
      <c r="T154" s="258"/>
      <c r="U154" s="239">
        <f t="shared" si="38"/>
        <v>0</v>
      </c>
      <c r="V154" s="240"/>
      <c r="W154" s="239"/>
      <c r="X154" s="239"/>
      <c r="Y154" s="238"/>
      <c r="Z154" s="237"/>
      <c r="AA154" s="173"/>
      <c r="AB154" s="173"/>
    </row>
    <row r="155" spans="1:28" x14ac:dyDescent="0.25">
      <c r="A155" s="244">
        <f t="shared" ref="A155:A164" si="48">A154</f>
        <v>2017</v>
      </c>
      <c r="B155" s="243" t="s">
        <v>315</v>
      </c>
      <c r="C155" s="223">
        <f t="shared" ref="C155:L170" si="49">C154</f>
        <v>0</v>
      </c>
      <c r="D155" s="242">
        <f t="shared" si="49"/>
        <v>0</v>
      </c>
      <c r="E155" s="223">
        <f t="shared" si="49"/>
        <v>0</v>
      </c>
      <c r="F155" s="223">
        <f t="shared" si="49"/>
        <v>0</v>
      </c>
      <c r="G155" s="223">
        <f t="shared" si="49"/>
        <v>0</v>
      </c>
      <c r="H155" s="223">
        <f t="shared" si="49"/>
        <v>0</v>
      </c>
      <c r="I155" s="223">
        <f t="shared" si="49"/>
        <v>0</v>
      </c>
      <c r="J155" s="241">
        <f t="shared" si="49"/>
        <v>0</v>
      </c>
      <c r="K155" s="241">
        <f t="shared" si="49"/>
        <v>0</v>
      </c>
      <c r="L155" s="223">
        <f t="shared" si="47"/>
        <v>0</v>
      </c>
      <c r="M155" s="262"/>
      <c r="N155" s="262"/>
      <c r="O155" s="262"/>
      <c r="P155" s="262"/>
      <c r="Q155" s="262"/>
      <c r="R155" s="262"/>
      <c r="S155" s="262"/>
      <c r="T155" s="258"/>
      <c r="U155" s="239">
        <f t="shared" si="38"/>
        <v>0</v>
      </c>
      <c r="V155" s="240"/>
      <c r="W155" s="239"/>
      <c r="X155" s="239"/>
      <c r="Y155" s="238"/>
      <c r="Z155" s="237"/>
      <c r="AA155" s="173"/>
      <c r="AB155" s="173"/>
    </row>
    <row r="156" spans="1:28" x14ac:dyDescent="0.25">
      <c r="A156" s="244">
        <f t="shared" si="48"/>
        <v>2017</v>
      </c>
      <c r="B156" s="243" t="s">
        <v>314</v>
      </c>
      <c r="C156" s="223">
        <f t="shared" si="49"/>
        <v>0</v>
      </c>
      <c r="D156" s="242">
        <f t="shared" si="49"/>
        <v>0</v>
      </c>
      <c r="E156" s="223">
        <f t="shared" si="49"/>
        <v>0</v>
      </c>
      <c r="F156" s="223">
        <f t="shared" si="49"/>
        <v>0</v>
      </c>
      <c r="G156" s="223">
        <f t="shared" si="49"/>
        <v>0</v>
      </c>
      <c r="H156" s="223">
        <f t="shared" si="49"/>
        <v>0</v>
      </c>
      <c r="I156" s="223">
        <f t="shared" si="49"/>
        <v>0</v>
      </c>
      <c r="J156" s="241">
        <f t="shared" si="49"/>
        <v>0</v>
      </c>
      <c r="K156" s="241">
        <f t="shared" si="49"/>
        <v>0</v>
      </c>
      <c r="L156" s="223">
        <f t="shared" si="47"/>
        <v>0</v>
      </c>
      <c r="M156" s="262"/>
      <c r="N156" s="262"/>
      <c r="O156" s="262"/>
      <c r="P156" s="262"/>
      <c r="Q156" s="262"/>
      <c r="R156" s="262"/>
      <c r="S156" s="262"/>
      <c r="T156" s="258"/>
      <c r="U156" s="239">
        <f t="shared" si="38"/>
        <v>0</v>
      </c>
      <c r="V156" s="240"/>
      <c r="W156" s="239"/>
      <c r="X156" s="239"/>
      <c r="Y156" s="238"/>
      <c r="Z156" s="237"/>
      <c r="AA156" s="173"/>
      <c r="AB156" s="173"/>
    </row>
    <row r="157" spans="1:28" x14ac:dyDescent="0.25">
      <c r="A157" s="244">
        <f t="shared" si="48"/>
        <v>2017</v>
      </c>
      <c r="B157" s="243" t="s">
        <v>313</v>
      </c>
      <c r="C157" s="223">
        <f t="shared" si="49"/>
        <v>0</v>
      </c>
      <c r="D157" s="242">
        <f t="shared" si="49"/>
        <v>0</v>
      </c>
      <c r="E157" s="223">
        <f t="shared" si="49"/>
        <v>0</v>
      </c>
      <c r="F157" s="223">
        <f t="shared" si="49"/>
        <v>0</v>
      </c>
      <c r="G157" s="223">
        <f t="shared" si="49"/>
        <v>0</v>
      </c>
      <c r="H157" s="223">
        <f t="shared" si="49"/>
        <v>0</v>
      </c>
      <c r="I157" s="223">
        <f t="shared" si="49"/>
        <v>0</v>
      </c>
      <c r="J157" s="241">
        <f t="shared" si="49"/>
        <v>0</v>
      </c>
      <c r="K157" s="241">
        <f t="shared" si="49"/>
        <v>0</v>
      </c>
      <c r="L157" s="223">
        <f t="shared" si="47"/>
        <v>0</v>
      </c>
      <c r="M157" s="262"/>
      <c r="N157" s="262"/>
      <c r="O157" s="262"/>
      <c r="P157" s="262"/>
      <c r="Q157" s="262"/>
      <c r="R157" s="262"/>
      <c r="S157" s="262"/>
      <c r="T157" s="258"/>
      <c r="U157" s="239">
        <f t="shared" si="38"/>
        <v>0</v>
      </c>
      <c r="V157" s="240"/>
      <c r="W157" s="239"/>
      <c r="X157" s="239"/>
      <c r="Y157" s="238"/>
      <c r="Z157" s="237"/>
      <c r="AA157" s="173"/>
      <c r="AB157" s="173"/>
    </row>
    <row r="158" spans="1:28" x14ac:dyDescent="0.25">
      <c r="A158" s="244">
        <f t="shared" si="48"/>
        <v>2017</v>
      </c>
      <c r="B158" s="243" t="s">
        <v>312</v>
      </c>
      <c r="C158" s="223">
        <f t="shared" si="49"/>
        <v>0</v>
      </c>
      <c r="D158" s="242">
        <f t="shared" si="49"/>
        <v>0</v>
      </c>
      <c r="E158" s="223">
        <f t="shared" si="49"/>
        <v>0</v>
      </c>
      <c r="F158" s="223">
        <f t="shared" si="49"/>
        <v>0</v>
      </c>
      <c r="G158" s="223">
        <f t="shared" si="49"/>
        <v>0</v>
      </c>
      <c r="H158" s="223">
        <f t="shared" si="49"/>
        <v>0</v>
      </c>
      <c r="I158" s="223">
        <f t="shared" si="49"/>
        <v>0</v>
      </c>
      <c r="J158" s="241">
        <f t="shared" si="49"/>
        <v>0</v>
      </c>
      <c r="K158" s="241">
        <f t="shared" si="49"/>
        <v>0</v>
      </c>
      <c r="L158" s="223">
        <f t="shared" si="47"/>
        <v>0</v>
      </c>
      <c r="M158" s="262"/>
      <c r="N158" s="262"/>
      <c r="O158" s="262"/>
      <c r="P158" s="262"/>
      <c r="Q158" s="262"/>
      <c r="R158" s="262"/>
      <c r="S158" s="262"/>
      <c r="T158" s="258"/>
      <c r="U158" s="239">
        <f t="shared" si="38"/>
        <v>0</v>
      </c>
      <c r="V158" s="240"/>
      <c r="W158" s="239"/>
      <c r="X158" s="239"/>
      <c r="Y158" s="238"/>
      <c r="Z158" s="237"/>
      <c r="AA158" s="173"/>
      <c r="AB158" s="173"/>
    </row>
    <row r="159" spans="1:28" x14ac:dyDescent="0.25">
      <c r="A159" s="244">
        <f t="shared" si="48"/>
        <v>2017</v>
      </c>
      <c r="B159" s="243" t="s">
        <v>311</v>
      </c>
      <c r="C159" s="223">
        <f t="shared" si="49"/>
        <v>0</v>
      </c>
      <c r="D159" s="242">
        <f t="shared" si="49"/>
        <v>0</v>
      </c>
      <c r="E159" s="223">
        <f t="shared" si="49"/>
        <v>0</v>
      </c>
      <c r="F159" s="223">
        <f t="shared" si="49"/>
        <v>0</v>
      </c>
      <c r="G159" s="223">
        <f t="shared" si="49"/>
        <v>0</v>
      </c>
      <c r="H159" s="223">
        <f t="shared" si="49"/>
        <v>0</v>
      </c>
      <c r="I159" s="223">
        <f t="shared" si="49"/>
        <v>0</v>
      </c>
      <c r="J159" s="241">
        <f t="shared" si="49"/>
        <v>0</v>
      </c>
      <c r="K159" s="241">
        <f t="shared" si="49"/>
        <v>0</v>
      </c>
      <c r="L159" s="223">
        <f t="shared" si="47"/>
        <v>0</v>
      </c>
      <c r="M159" s="262"/>
      <c r="N159" s="262"/>
      <c r="O159" s="262"/>
      <c r="P159" s="262"/>
      <c r="Q159" s="262"/>
      <c r="R159" s="262"/>
      <c r="S159" s="262"/>
      <c r="T159" s="258"/>
      <c r="U159" s="239">
        <f t="shared" si="38"/>
        <v>0</v>
      </c>
      <c r="V159" s="240"/>
      <c r="W159" s="239"/>
      <c r="X159" s="239"/>
      <c r="Y159" s="238"/>
      <c r="Z159" s="237"/>
      <c r="AA159" s="173"/>
      <c r="AB159" s="173"/>
    </row>
    <row r="160" spans="1:28" x14ac:dyDescent="0.25">
      <c r="A160" s="244">
        <f t="shared" si="48"/>
        <v>2017</v>
      </c>
      <c r="B160" s="243" t="s">
        <v>310</v>
      </c>
      <c r="C160" s="223">
        <f t="shared" si="49"/>
        <v>0</v>
      </c>
      <c r="D160" s="242">
        <f t="shared" si="49"/>
        <v>0</v>
      </c>
      <c r="E160" s="223">
        <f t="shared" si="49"/>
        <v>0</v>
      </c>
      <c r="F160" s="223">
        <f t="shared" si="49"/>
        <v>0</v>
      </c>
      <c r="G160" s="223">
        <f t="shared" si="49"/>
        <v>0</v>
      </c>
      <c r="H160" s="223">
        <f t="shared" si="49"/>
        <v>0</v>
      </c>
      <c r="I160" s="223">
        <f t="shared" si="49"/>
        <v>0</v>
      </c>
      <c r="J160" s="241">
        <f t="shared" si="49"/>
        <v>0</v>
      </c>
      <c r="K160" s="241">
        <f t="shared" si="49"/>
        <v>0</v>
      </c>
      <c r="L160" s="223">
        <f t="shared" si="47"/>
        <v>0</v>
      </c>
      <c r="M160" s="262"/>
      <c r="N160" s="262"/>
      <c r="O160" s="262"/>
      <c r="P160" s="262"/>
      <c r="Q160" s="262"/>
      <c r="R160" s="262"/>
      <c r="S160" s="262"/>
      <c r="T160" s="258"/>
      <c r="U160" s="239">
        <f t="shared" si="38"/>
        <v>0</v>
      </c>
      <c r="V160" s="240"/>
      <c r="W160" s="239"/>
      <c r="X160" s="239"/>
      <c r="Y160" s="238"/>
      <c r="Z160" s="237"/>
      <c r="AA160" s="173"/>
      <c r="AB160" s="173"/>
    </row>
    <row r="161" spans="1:28" x14ac:dyDescent="0.25">
      <c r="A161" s="244">
        <f t="shared" si="48"/>
        <v>2017</v>
      </c>
      <c r="B161" s="243" t="s">
        <v>309</v>
      </c>
      <c r="C161" s="223">
        <f t="shared" si="49"/>
        <v>0</v>
      </c>
      <c r="D161" s="242">
        <f t="shared" si="49"/>
        <v>0</v>
      </c>
      <c r="E161" s="223">
        <f t="shared" si="49"/>
        <v>0</v>
      </c>
      <c r="F161" s="223">
        <f t="shared" si="49"/>
        <v>0</v>
      </c>
      <c r="G161" s="223">
        <f t="shared" si="49"/>
        <v>0</v>
      </c>
      <c r="H161" s="223">
        <f t="shared" si="49"/>
        <v>0</v>
      </c>
      <c r="I161" s="223">
        <f t="shared" si="49"/>
        <v>0</v>
      </c>
      <c r="J161" s="241">
        <f t="shared" si="49"/>
        <v>0</v>
      </c>
      <c r="K161" s="241">
        <f t="shared" si="49"/>
        <v>0</v>
      </c>
      <c r="L161" s="223">
        <f t="shared" si="47"/>
        <v>0</v>
      </c>
      <c r="M161" s="262"/>
      <c r="N161" s="262"/>
      <c r="O161" s="262"/>
      <c r="P161" s="262"/>
      <c r="Q161" s="262"/>
      <c r="R161" s="262"/>
      <c r="S161" s="262"/>
      <c r="T161" s="258"/>
      <c r="U161" s="239">
        <f t="shared" si="38"/>
        <v>0</v>
      </c>
      <c r="V161" s="240"/>
      <c r="W161" s="239"/>
      <c r="X161" s="239"/>
      <c r="Y161" s="238"/>
      <c r="Z161" s="237"/>
      <c r="AA161" s="173"/>
      <c r="AB161" s="173"/>
    </row>
    <row r="162" spans="1:28" x14ac:dyDescent="0.25">
      <c r="A162" s="244">
        <f t="shared" si="48"/>
        <v>2017</v>
      </c>
      <c r="B162" s="243" t="s">
        <v>308</v>
      </c>
      <c r="C162" s="223">
        <f t="shared" si="49"/>
        <v>0</v>
      </c>
      <c r="D162" s="242">
        <f t="shared" si="49"/>
        <v>0</v>
      </c>
      <c r="E162" s="223">
        <f t="shared" si="49"/>
        <v>0</v>
      </c>
      <c r="F162" s="223">
        <f t="shared" si="49"/>
        <v>0</v>
      </c>
      <c r="G162" s="223">
        <f t="shared" si="49"/>
        <v>0</v>
      </c>
      <c r="H162" s="223">
        <f t="shared" si="49"/>
        <v>0</v>
      </c>
      <c r="I162" s="223">
        <f t="shared" si="49"/>
        <v>0</v>
      </c>
      <c r="J162" s="241">
        <f t="shared" si="49"/>
        <v>0</v>
      </c>
      <c r="K162" s="241">
        <f t="shared" si="49"/>
        <v>0</v>
      </c>
      <c r="L162" s="223">
        <f t="shared" si="47"/>
        <v>0</v>
      </c>
      <c r="M162" s="262"/>
      <c r="N162" s="262"/>
      <c r="O162" s="262"/>
      <c r="P162" s="262"/>
      <c r="Q162" s="262"/>
      <c r="R162" s="262"/>
      <c r="S162" s="262"/>
      <c r="T162" s="258"/>
      <c r="U162" s="239">
        <f t="shared" si="38"/>
        <v>0</v>
      </c>
      <c r="V162" s="240"/>
      <c r="W162" s="239"/>
      <c r="X162" s="239"/>
      <c r="Y162" s="238"/>
      <c r="Z162" s="237"/>
      <c r="AA162" s="173"/>
      <c r="AB162" s="173"/>
    </row>
    <row r="163" spans="1:28" x14ac:dyDescent="0.25">
      <c r="A163" s="244">
        <f t="shared" si="48"/>
        <v>2017</v>
      </c>
      <c r="B163" s="243" t="s">
        <v>307</v>
      </c>
      <c r="C163" s="223">
        <f t="shared" si="49"/>
        <v>0</v>
      </c>
      <c r="D163" s="242">
        <f t="shared" si="49"/>
        <v>0</v>
      </c>
      <c r="E163" s="223">
        <f t="shared" si="49"/>
        <v>0</v>
      </c>
      <c r="F163" s="223">
        <f t="shared" si="49"/>
        <v>0</v>
      </c>
      <c r="G163" s="223">
        <f t="shared" si="49"/>
        <v>0</v>
      </c>
      <c r="H163" s="223">
        <f t="shared" si="49"/>
        <v>0</v>
      </c>
      <c r="I163" s="223">
        <f t="shared" si="49"/>
        <v>0</v>
      </c>
      <c r="J163" s="241">
        <f t="shared" si="49"/>
        <v>0</v>
      </c>
      <c r="K163" s="241">
        <f t="shared" si="49"/>
        <v>0</v>
      </c>
      <c r="L163" s="223">
        <f t="shared" si="47"/>
        <v>0</v>
      </c>
      <c r="M163" s="262"/>
      <c r="N163" s="262"/>
      <c r="O163" s="262"/>
      <c r="P163" s="262"/>
      <c r="Q163" s="262"/>
      <c r="R163" s="262"/>
      <c r="S163" s="262"/>
      <c r="T163" s="258"/>
      <c r="U163" s="239">
        <f t="shared" si="38"/>
        <v>0</v>
      </c>
      <c r="V163" s="240"/>
      <c r="W163" s="239"/>
      <c r="X163" s="239"/>
      <c r="Y163" s="238"/>
      <c r="Z163" s="237"/>
      <c r="AA163" s="173"/>
      <c r="AB163" s="173"/>
    </row>
    <row r="164" spans="1:28" x14ac:dyDescent="0.25">
      <c r="A164" s="235">
        <f t="shared" si="48"/>
        <v>2017</v>
      </c>
      <c r="B164" s="234" t="s">
        <v>306</v>
      </c>
      <c r="C164" s="178">
        <f t="shared" si="49"/>
        <v>0</v>
      </c>
      <c r="D164" s="177">
        <f t="shared" si="49"/>
        <v>0</v>
      </c>
      <c r="E164" s="178">
        <f t="shared" si="49"/>
        <v>0</v>
      </c>
      <c r="F164" s="178">
        <f t="shared" si="49"/>
        <v>0</v>
      </c>
      <c r="G164" s="178">
        <f t="shared" si="49"/>
        <v>0</v>
      </c>
      <c r="H164" s="178">
        <f t="shared" si="49"/>
        <v>0</v>
      </c>
      <c r="I164" s="178">
        <f t="shared" si="49"/>
        <v>0</v>
      </c>
      <c r="J164" s="233">
        <f t="shared" si="49"/>
        <v>0</v>
      </c>
      <c r="K164" s="233">
        <f t="shared" si="49"/>
        <v>0</v>
      </c>
      <c r="L164" s="178">
        <f t="shared" si="47"/>
        <v>0</v>
      </c>
      <c r="M164" s="261"/>
      <c r="N164" s="261"/>
      <c r="O164" s="261"/>
      <c r="P164" s="261"/>
      <c r="Q164" s="261"/>
      <c r="R164" s="261"/>
      <c r="S164" s="261"/>
      <c r="T164" s="257"/>
      <c r="U164" s="231">
        <f t="shared" si="38"/>
        <v>0</v>
      </c>
      <c r="V164" s="221">
        <f>SUM(U153:U164)</f>
        <v>0</v>
      </c>
      <c r="W164" s="231"/>
      <c r="X164" s="231"/>
      <c r="Y164" s="232"/>
      <c r="Z164" s="231">
        <f>SUM(Y153:Y164)</f>
        <v>0</v>
      </c>
      <c r="AA164" s="173"/>
      <c r="AB164" s="173"/>
    </row>
    <row r="165" spans="1:28" x14ac:dyDescent="0.25">
      <c r="A165" s="256">
        <f>A164+1</f>
        <v>2018</v>
      </c>
      <c r="B165" s="255" t="s">
        <v>317</v>
      </c>
      <c r="C165" s="252">
        <f t="shared" si="49"/>
        <v>0</v>
      </c>
      <c r="D165" s="254">
        <f t="shared" si="49"/>
        <v>0</v>
      </c>
      <c r="E165" s="252">
        <f t="shared" si="49"/>
        <v>0</v>
      </c>
      <c r="F165" s="252">
        <f t="shared" si="49"/>
        <v>0</v>
      </c>
      <c r="G165" s="252">
        <f t="shared" si="49"/>
        <v>0</v>
      </c>
      <c r="H165" s="252">
        <f t="shared" si="49"/>
        <v>0</v>
      </c>
      <c r="I165" s="252">
        <f t="shared" si="49"/>
        <v>0</v>
      </c>
      <c r="J165" s="253">
        <f t="shared" si="49"/>
        <v>0</v>
      </c>
      <c r="K165" s="253">
        <f t="shared" si="49"/>
        <v>0</v>
      </c>
      <c r="L165" s="252">
        <f t="shared" si="47"/>
        <v>0</v>
      </c>
      <c r="M165" s="252">
        <f t="shared" ref="M165:M177" si="50">+M15</f>
        <v>0</v>
      </c>
      <c r="N165" s="263"/>
      <c r="O165" s="263"/>
      <c r="P165" s="263"/>
      <c r="Q165" s="263"/>
      <c r="R165" s="263"/>
      <c r="S165" s="263"/>
      <c r="T165" s="260"/>
      <c r="U165" s="249">
        <f t="shared" si="38"/>
        <v>0</v>
      </c>
      <c r="V165" s="250"/>
      <c r="W165" s="249"/>
      <c r="X165" s="249"/>
      <c r="Y165" s="248"/>
      <c r="Z165" s="247"/>
      <c r="AA165" s="173"/>
      <c r="AB165" s="173"/>
    </row>
    <row r="166" spans="1:28" x14ac:dyDescent="0.25">
      <c r="A166" s="244">
        <f>A165</f>
        <v>2018</v>
      </c>
      <c r="B166" s="243" t="s">
        <v>316</v>
      </c>
      <c r="C166" s="223">
        <f t="shared" si="49"/>
        <v>0</v>
      </c>
      <c r="D166" s="242">
        <f t="shared" si="49"/>
        <v>0</v>
      </c>
      <c r="E166" s="223">
        <f t="shared" si="49"/>
        <v>0</v>
      </c>
      <c r="F166" s="223">
        <f t="shared" si="49"/>
        <v>0</v>
      </c>
      <c r="G166" s="223">
        <f t="shared" si="49"/>
        <v>0</v>
      </c>
      <c r="H166" s="223">
        <f t="shared" si="49"/>
        <v>0</v>
      </c>
      <c r="I166" s="223">
        <f t="shared" si="49"/>
        <v>0</v>
      </c>
      <c r="J166" s="241">
        <f t="shared" si="49"/>
        <v>0</v>
      </c>
      <c r="K166" s="241">
        <f t="shared" si="49"/>
        <v>0</v>
      </c>
      <c r="L166" s="259">
        <f>+L$27</f>
        <v>0</v>
      </c>
      <c r="M166" s="223">
        <f t="shared" si="50"/>
        <v>0</v>
      </c>
      <c r="N166" s="262"/>
      <c r="O166" s="262"/>
      <c r="P166" s="262"/>
      <c r="Q166" s="262"/>
      <c r="R166" s="262"/>
      <c r="S166" s="262"/>
      <c r="T166" s="258"/>
      <c r="U166" s="239">
        <f t="shared" si="38"/>
        <v>0</v>
      </c>
      <c r="V166" s="240"/>
      <c r="W166" s="239"/>
      <c r="X166" s="239"/>
      <c r="Y166" s="238"/>
      <c r="Z166" s="237"/>
      <c r="AA166" s="173"/>
      <c r="AB166" s="173"/>
    </row>
    <row r="167" spans="1:28" x14ac:dyDescent="0.25">
      <c r="A167" s="244">
        <f t="shared" ref="A167:A176" si="51">A166</f>
        <v>2018</v>
      </c>
      <c r="B167" s="243" t="s">
        <v>315</v>
      </c>
      <c r="C167" s="223">
        <f t="shared" si="49"/>
        <v>0</v>
      </c>
      <c r="D167" s="242">
        <f t="shared" si="49"/>
        <v>0</v>
      </c>
      <c r="E167" s="223">
        <f t="shared" si="49"/>
        <v>0</v>
      </c>
      <c r="F167" s="223">
        <f t="shared" si="49"/>
        <v>0</v>
      </c>
      <c r="G167" s="223">
        <f t="shared" si="49"/>
        <v>0</v>
      </c>
      <c r="H167" s="223">
        <f t="shared" si="49"/>
        <v>0</v>
      </c>
      <c r="I167" s="223">
        <f t="shared" si="49"/>
        <v>0</v>
      </c>
      <c r="J167" s="241">
        <f t="shared" si="49"/>
        <v>0</v>
      </c>
      <c r="K167" s="241">
        <f t="shared" si="49"/>
        <v>0</v>
      </c>
      <c r="L167" s="241">
        <f t="shared" si="49"/>
        <v>0</v>
      </c>
      <c r="M167" s="223">
        <f t="shared" si="50"/>
        <v>0</v>
      </c>
      <c r="N167" s="262"/>
      <c r="O167" s="262"/>
      <c r="P167" s="262"/>
      <c r="Q167" s="262"/>
      <c r="R167" s="262"/>
      <c r="S167" s="262"/>
      <c r="T167" s="258"/>
      <c r="U167" s="239">
        <f t="shared" si="38"/>
        <v>0</v>
      </c>
      <c r="V167" s="240"/>
      <c r="W167" s="239"/>
      <c r="X167" s="239"/>
      <c r="Y167" s="238"/>
      <c r="Z167" s="237"/>
      <c r="AA167" s="173"/>
      <c r="AB167" s="173"/>
    </row>
    <row r="168" spans="1:28" x14ac:dyDescent="0.25">
      <c r="A168" s="244">
        <f t="shared" si="51"/>
        <v>2018</v>
      </c>
      <c r="B168" s="243" t="s">
        <v>314</v>
      </c>
      <c r="C168" s="223">
        <f t="shared" si="49"/>
        <v>0</v>
      </c>
      <c r="D168" s="242">
        <f t="shared" si="49"/>
        <v>0</v>
      </c>
      <c r="E168" s="223">
        <f t="shared" si="49"/>
        <v>0</v>
      </c>
      <c r="F168" s="223">
        <f t="shared" si="49"/>
        <v>0</v>
      </c>
      <c r="G168" s="223">
        <f t="shared" si="49"/>
        <v>0</v>
      </c>
      <c r="H168" s="223">
        <f t="shared" si="49"/>
        <v>0</v>
      </c>
      <c r="I168" s="223">
        <f t="shared" si="49"/>
        <v>0</v>
      </c>
      <c r="J168" s="241">
        <f t="shared" si="49"/>
        <v>0</v>
      </c>
      <c r="K168" s="241">
        <f t="shared" si="49"/>
        <v>0</v>
      </c>
      <c r="L168" s="241">
        <f t="shared" si="49"/>
        <v>0</v>
      </c>
      <c r="M168" s="223">
        <f t="shared" si="50"/>
        <v>0</v>
      </c>
      <c r="N168" s="262"/>
      <c r="O168" s="262"/>
      <c r="P168" s="262"/>
      <c r="Q168" s="262"/>
      <c r="R168" s="262"/>
      <c r="S168" s="262"/>
      <c r="T168" s="258"/>
      <c r="U168" s="239">
        <f t="shared" si="38"/>
        <v>0</v>
      </c>
      <c r="V168" s="240"/>
      <c r="W168" s="239"/>
      <c r="X168" s="239"/>
      <c r="Y168" s="238"/>
      <c r="Z168" s="237"/>
      <c r="AA168" s="173"/>
      <c r="AB168" s="173"/>
    </row>
    <row r="169" spans="1:28" x14ac:dyDescent="0.25">
      <c r="A169" s="244">
        <f t="shared" si="51"/>
        <v>2018</v>
      </c>
      <c r="B169" s="243" t="s">
        <v>313</v>
      </c>
      <c r="C169" s="223">
        <f t="shared" si="49"/>
        <v>0</v>
      </c>
      <c r="D169" s="242">
        <f t="shared" si="49"/>
        <v>0</v>
      </c>
      <c r="E169" s="223">
        <f t="shared" si="49"/>
        <v>0</v>
      </c>
      <c r="F169" s="223">
        <f t="shared" si="49"/>
        <v>0</v>
      </c>
      <c r="G169" s="223">
        <f t="shared" si="49"/>
        <v>0</v>
      </c>
      <c r="H169" s="223">
        <f t="shared" si="49"/>
        <v>0</v>
      </c>
      <c r="I169" s="223">
        <f t="shared" si="49"/>
        <v>0</v>
      </c>
      <c r="J169" s="241">
        <f t="shared" si="49"/>
        <v>0</v>
      </c>
      <c r="K169" s="241">
        <f t="shared" si="49"/>
        <v>0</v>
      </c>
      <c r="L169" s="241">
        <f t="shared" si="49"/>
        <v>0</v>
      </c>
      <c r="M169" s="223">
        <f t="shared" si="50"/>
        <v>0</v>
      </c>
      <c r="N169" s="262"/>
      <c r="O169" s="262"/>
      <c r="P169" s="262"/>
      <c r="Q169" s="262"/>
      <c r="R169" s="262"/>
      <c r="S169" s="262"/>
      <c r="T169" s="258"/>
      <c r="U169" s="239">
        <f t="shared" si="38"/>
        <v>0</v>
      </c>
      <c r="V169" s="240"/>
      <c r="W169" s="239"/>
      <c r="X169" s="239"/>
      <c r="Y169" s="238"/>
      <c r="Z169" s="237"/>
      <c r="AA169" s="173"/>
      <c r="AB169" s="173"/>
    </row>
    <row r="170" spans="1:28" x14ac:dyDescent="0.25">
      <c r="A170" s="244">
        <f t="shared" si="51"/>
        <v>2018</v>
      </c>
      <c r="B170" s="243" t="s">
        <v>312</v>
      </c>
      <c r="C170" s="223">
        <f t="shared" si="49"/>
        <v>0</v>
      </c>
      <c r="D170" s="242">
        <f t="shared" si="49"/>
        <v>0</v>
      </c>
      <c r="E170" s="223">
        <f t="shared" si="49"/>
        <v>0</v>
      </c>
      <c r="F170" s="223">
        <f t="shared" si="49"/>
        <v>0</v>
      </c>
      <c r="G170" s="223">
        <f t="shared" si="49"/>
        <v>0</v>
      </c>
      <c r="H170" s="223">
        <f t="shared" si="49"/>
        <v>0</v>
      </c>
      <c r="I170" s="223">
        <f t="shared" si="49"/>
        <v>0</v>
      </c>
      <c r="J170" s="241">
        <f t="shared" si="49"/>
        <v>0</v>
      </c>
      <c r="K170" s="241">
        <f t="shared" si="49"/>
        <v>0</v>
      </c>
      <c r="L170" s="241">
        <f t="shared" si="49"/>
        <v>0</v>
      </c>
      <c r="M170" s="223">
        <f t="shared" si="50"/>
        <v>0</v>
      </c>
      <c r="N170" s="262"/>
      <c r="O170" s="262"/>
      <c r="P170" s="262"/>
      <c r="Q170" s="262"/>
      <c r="R170" s="262"/>
      <c r="S170" s="262"/>
      <c r="T170" s="258"/>
      <c r="U170" s="239">
        <f t="shared" si="38"/>
        <v>0</v>
      </c>
      <c r="V170" s="240"/>
      <c r="W170" s="239"/>
      <c r="X170" s="239"/>
      <c r="Y170" s="238"/>
      <c r="Z170" s="237"/>
      <c r="AA170" s="173"/>
      <c r="AB170" s="173"/>
    </row>
    <row r="171" spans="1:28" x14ac:dyDescent="0.25">
      <c r="A171" s="244">
        <f t="shared" si="51"/>
        <v>2018</v>
      </c>
      <c r="B171" s="243" t="s">
        <v>311</v>
      </c>
      <c r="C171" s="223">
        <f t="shared" ref="C171:M186" si="52">C170</f>
        <v>0</v>
      </c>
      <c r="D171" s="242">
        <f t="shared" si="52"/>
        <v>0</v>
      </c>
      <c r="E171" s="223">
        <f t="shared" si="52"/>
        <v>0</v>
      </c>
      <c r="F171" s="223">
        <f t="shared" si="52"/>
        <v>0</v>
      </c>
      <c r="G171" s="223">
        <f t="shared" si="52"/>
        <v>0</v>
      </c>
      <c r="H171" s="223">
        <f t="shared" si="52"/>
        <v>0</v>
      </c>
      <c r="I171" s="223">
        <f t="shared" si="52"/>
        <v>0</v>
      </c>
      <c r="J171" s="241">
        <f t="shared" si="52"/>
        <v>0</v>
      </c>
      <c r="K171" s="241">
        <f t="shared" si="52"/>
        <v>0</v>
      </c>
      <c r="L171" s="241">
        <f t="shared" si="52"/>
        <v>0</v>
      </c>
      <c r="M171" s="223">
        <f t="shared" si="50"/>
        <v>0</v>
      </c>
      <c r="N171" s="262"/>
      <c r="O171" s="262"/>
      <c r="P171" s="262"/>
      <c r="Q171" s="262"/>
      <c r="R171" s="262"/>
      <c r="S171" s="262"/>
      <c r="T171" s="258"/>
      <c r="U171" s="239">
        <f t="shared" si="38"/>
        <v>0</v>
      </c>
      <c r="V171" s="240"/>
      <c r="W171" s="239"/>
      <c r="X171" s="239"/>
      <c r="Y171" s="238"/>
      <c r="Z171" s="237"/>
      <c r="AA171" s="173"/>
      <c r="AB171" s="173"/>
    </row>
    <row r="172" spans="1:28" x14ac:dyDescent="0.25">
      <c r="A172" s="244">
        <f t="shared" si="51"/>
        <v>2018</v>
      </c>
      <c r="B172" s="243" t="s">
        <v>310</v>
      </c>
      <c r="C172" s="223">
        <f t="shared" si="52"/>
        <v>0</v>
      </c>
      <c r="D172" s="242">
        <f t="shared" si="52"/>
        <v>0</v>
      </c>
      <c r="E172" s="223">
        <f t="shared" si="52"/>
        <v>0</v>
      </c>
      <c r="F172" s="223">
        <f t="shared" si="52"/>
        <v>0</v>
      </c>
      <c r="G172" s="223">
        <f t="shared" si="52"/>
        <v>0</v>
      </c>
      <c r="H172" s="223">
        <f t="shared" si="52"/>
        <v>0</v>
      </c>
      <c r="I172" s="223">
        <f t="shared" si="52"/>
        <v>0</v>
      </c>
      <c r="J172" s="241">
        <f t="shared" si="52"/>
        <v>0</v>
      </c>
      <c r="K172" s="241">
        <f t="shared" si="52"/>
        <v>0</v>
      </c>
      <c r="L172" s="241">
        <f t="shared" si="52"/>
        <v>0</v>
      </c>
      <c r="M172" s="223">
        <f t="shared" si="50"/>
        <v>0</v>
      </c>
      <c r="N172" s="262"/>
      <c r="O172" s="262"/>
      <c r="P172" s="262"/>
      <c r="Q172" s="262"/>
      <c r="R172" s="262"/>
      <c r="S172" s="262"/>
      <c r="T172" s="258"/>
      <c r="U172" s="239">
        <f t="shared" si="38"/>
        <v>0</v>
      </c>
      <c r="V172" s="240"/>
      <c r="W172" s="239"/>
      <c r="X172" s="239"/>
      <c r="Y172" s="238"/>
      <c r="Z172" s="237"/>
      <c r="AA172" s="173"/>
      <c r="AB172" s="173"/>
    </row>
    <row r="173" spans="1:28" x14ac:dyDescent="0.25">
      <c r="A173" s="244">
        <f t="shared" si="51"/>
        <v>2018</v>
      </c>
      <c r="B173" s="243" t="s">
        <v>309</v>
      </c>
      <c r="C173" s="223">
        <f t="shared" si="52"/>
        <v>0</v>
      </c>
      <c r="D173" s="242">
        <f t="shared" si="52"/>
        <v>0</v>
      </c>
      <c r="E173" s="223">
        <f t="shared" si="52"/>
        <v>0</v>
      </c>
      <c r="F173" s="223">
        <f t="shared" si="52"/>
        <v>0</v>
      </c>
      <c r="G173" s="223">
        <f t="shared" si="52"/>
        <v>0</v>
      </c>
      <c r="H173" s="223">
        <f t="shared" si="52"/>
        <v>0</v>
      </c>
      <c r="I173" s="223">
        <f t="shared" si="52"/>
        <v>0</v>
      </c>
      <c r="J173" s="241">
        <f t="shared" si="52"/>
        <v>0</v>
      </c>
      <c r="K173" s="241">
        <f t="shared" si="52"/>
        <v>0</v>
      </c>
      <c r="L173" s="241">
        <f t="shared" si="52"/>
        <v>0</v>
      </c>
      <c r="M173" s="223">
        <f t="shared" si="50"/>
        <v>0</v>
      </c>
      <c r="N173" s="262"/>
      <c r="O173" s="262"/>
      <c r="P173" s="262"/>
      <c r="Q173" s="262"/>
      <c r="R173" s="262"/>
      <c r="S173" s="262"/>
      <c r="T173" s="258"/>
      <c r="U173" s="239">
        <f t="shared" si="38"/>
        <v>0</v>
      </c>
      <c r="V173" s="240"/>
      <c r="W173" s="239"/>
      <c r="X173" s="239"/>
      <c r="Y173" s="238"/>
      <c r="Z173" s="237"/>
      <c r="AA173" s="173"/>
      <c r="AB173" s="173"/>
    </row>
    <row r="174" spans="1:28" x14ac:dyDescent="0.25">
      <c r="A174" s="244">
        <f t="shared" si="51"/>
        <v>2018</v>
      </c>
      <c r="B174" s="243" t="s">
        <v>308</v>
      </c>
      <c r="C174" s="223">
        <f t="shared" si="52"/>
        <v>0</v>
      </c>
      <c r="D174" s="242">
        <f t="shared" si="52"/>
        <v>0</v>
      </c>
      <c r="E174" s="223">
        <f t="shared" si="52"/>
        <v>0</v>
      </c>
      <c r="F174" s="223">
        <f t="shared" si="52"/>
        <v>0</v>
      </c>
      <c r="G174" s="223">
        <f t="shared" si="52"/>
        <v>0</v>
      </c>
      <c r="H174" s="223">
        <f t="shared" si="52"/>
        <v>0</v>
      </c>
      <c r="I174" s="223">
        <f t="shared" si="52"/>
        <v>0</v>
      </c>
      <c r="J174" s="241">
        <f t="shared" si="52"/>
        <v>0</v>
      </c>
      <c r="K174" s="241">
        <f t="shared" si="52"/>
        <v>0</v>
      </c>
      <c r="L174" s="241">
        <f t="shared" si="52"/>
        <v>0</v>
      </c>
      <c r="M174" s="223">
        <f t="shared" si="50"/>
        <v>0</v>
      </c>
      <c r="N174" s="262"/>
      <c r="O174" s="262"/>
      <c r="P174" s="262"/>
      <c r="Q174" s="262"/>
      <c r="R174" s="262"/>
      <c r="S174" s="262"/>
      <c r="T174" s="258"/>
      <c r="U174" s="239">
        <f t="shared" ref="U174:U237" si="53">SUM(C174:T174)</f>
        <v>0</v>
      </c>
      <c r="V174" s="240"/>
      <c r="W174" s="239"/>
      <c r="X174" s="239"/>
      <c r="Y174" s="238"/>
      <c r="Z174" s="237"/>
      <c r="AA174" s="173"/>
      <c r="AB174" s="173"/>
    </row>
    <row r="175" spans="1:28" x14ac:dyDescent="0.25">
      <c r="A175" s="244">
        <f t="shared" si="51"/>
        <v>2018</v>
      </c>
      <c r="B175" s="243" t="s">
        <v>307</v>
      </c>
      <c r="C175" s="223">
        <f t="shared" si="52"/>
        <v>0</v>
      </c>
      <c r="D175" s="242">
        <f t="shared" si="52"/>
        <v>0</v>
      </c>
      <c r="E175" s="223">
        <f t="shared" si="52"/>
        <v>0</v>
      </c>
      <c r="F175" s="223">
        <f t="shared" si="52"/>
        <v>0</v>
      </c>
      <c r="G175" s="223">
        <f t="shared" si="52"/>
        <v>0</v>
      </c>
      <c r="H175" s="223">
        <f t="shared" si="52"/>
        <v>0</v>
      </c>
      <c r="I175" s="223">
        <f t="shared" si="52"/>
        <v>0</v>
      </c>
      <c r="J175" s="241">
        <f t="shared" si="52"/>
        <v>0</v>
      </c>
      <c r="K175" s="241">
        <f t="shared" si="52"/>
        <v>0</v>
      </c>
      <c r="L175" s="241">
        <f t="shared" si="52"/>
        <v>0</v>
      </c>
      <c r="M175" s="223">
        <f t="shared" si="50"/>
        <v>0</v>
      </c>
      <c r="N175" s="262"/>
      <c r="O175" s="262"/>
      <c r="P175" s="262"/>
      <c r="Q175" s="262"/>
      <c r="R175" s="262"/>
      <c r="S175" s="262"/>
      <c r="T175" s="258"/>
      <c r="U175" s="239">
        <f t="shared" si="53"/>
        <v>0</v>
      </c>
      <c r="V175" s="240"/>
      <c r="W175" s="239"/>
      <c r="X175" s="239"/>
      <c r="Y175" s="238"/>
      <c r="Z175" s="237"/>
      <c r="AA175" s="173"/>
      <c r="AB175" s="173"/>
    </row>
    <row r="176" spans="1:28" x14ac:dyDescent="0.25">
      <c r="A176" s="235">
        <f t="shared" si="51"/>
        <v>2018</v>
      </c>
      <c r="B176" s="234" t="s">
        <v>306</v>
      </c>
      <c r="C176" s="178">
        <f t="shared" si="52"/>
        <v>0</v>
      </c>
      <c r="D176" s="177">
        <f t="shared" si="52"/>
        <v>0</v>
      </c>
      <c r="E176" s="178">
        <f t="shared" si="52"/>
        <v>0</v>
      </c>
      <c r="F176" s="178">
        <f t="shared" si="52"/>
        <v>0</v>
      </c>
      <c r="G176" s="178">
        <f t="shared" si="52"/>
        <v>0</v>
      </c>
      <c r="H176" s="178">
        <f t="shared" si="52"/>
        <v>0</v>
      </c>
      <c r="I176" s="178">
        <f t="shared" si="52"/>
        <v>0</v>
      </c>
      <c r="J176" s="233">
        <f t="shared" si="52"/>
        <v>0</v>
      </c>
      <c r="K176" s="233">
        <f t="shared" si="52"/>
        <v>0</v>
      </c>
      <c r="L176" s="233">
        <f t="shared" si="52"/>
        <v>0</v>
      </c>
      <c r="M176" s="178">
        <f t="shared" si="50"/>
        <v>0</v>
      </c>
      <c r="N176" s="261"/>
      <c r="O176" s="261"/>
      <c r="P176" s="261"/>
      <c r="Q176" s="261"/>
      <c r="R176" s="261"/>
      <c r="S176" s="261"/>
      <c r="T176" s="257"/>
      <c r="U176" s="231">
        <f t="shared" si="53"/>
        <v>0</v>
      </c>
      <c r="V176" s="221">
        <f>SUM(U165:U176)</f>
        <v>0</v>
      </c>
      <c r="W176" s="231"/>
      <c r="X176" s="231"/>
      <c r="Y176" s="232"/>
      <c r="Z176" s="231">
        <f>SUM(Y165:Y176)</f>
        <v>0</v>
      </c>
      <c r="AA176" s="173"/>
      <c r="AB176" s="173"/>
    </row>
    <row r="177" spans="1:28" x14ac:dyDescent="0.25">
      <c r="A177" s="256">
        <f>A176+1</f>
        <v>2019</v>
      </c>
      <c r="B177" s="255" t="s">
        <v>317</v>
      </c>
      <c r="C177" s="252">
        <f t="shared" si="52"/>
        <v>0</v>
      </c>
      <c r="D177" s="254">
        <f t="shared" si="52"/>
        <v>0</v>
      </c>
      <c r="E177" s="252">
        <f t="shared" si="52"/>
        <v>0</v>
      </c>
      <c r="F177" s="252">
        <f t="shared" si="52"/>
        <v>0</v>
      </c>
      <c r="G177" s="252">
        <f t="shared" si="52"/>
        <v>0</v>
      </c>
      <c r="H177" s="252">
        <f t="shared" si="52"/>
        <v>0</v>
      </c>
      <c r="I177" s="252">
        <f t="shared" si="52"/>
        <v>0</v>
      </c>
      <c r="J177" s="253">
        <f t="shared" si="52"/>
        <v>0</v>
      </c>
      <c r="K177" s="253">
        <f t="shared" si="52"/>
        <v>0</v>
      </c>
      <c r="L177" s="253">
        <f t="shared" si="52"/>
        <v>0</v>
      </c>
      <c r="M177" s="252">
        <f t="shared" si="50"/>
        <v>0</v>
      </c>
      <c r="N177" s="252">
        <f t="shared" ref="N177:N189" si="54">+N15</f>
        <v>0</v>
      </c>
      <c r="O177" s="263"/>
      <c r="P177" s="263"/>
      <c r="Q177" s="263"/>
      <c r="R177" s="263"/>
      <c r="S177" s="263"/>
      <c r="T177" s="260"/>
      <c r="U177" s="249">
        <f t="shared" si="53"/>
        <v>0</v>
      </c>
      <c r="V177" s="250"/>
      <c r="W177" s="249"/>
      <c r="X177" s="249"/>
      <c r="Y177" s="248"/>
      <c r="Z177" s="247"/>
      <c r="AA177" s="173"/>
      <c r="AB177" s="173"/>
    </row>
    <row r="178" spans="1:28" x14ac:dyDescent="0.25">
      <c r="A178" s="244">
        <f>A177</f>
        <v>2019</v>
      </c>
      <c r="B178" s="243" t="s">
        <v>316</v>
      </c>
      <c r="C178" s="223">
        <f t="shared" si="52"/>
        <v>0</v>
      </c>
      <c r="D178" s="242">
        <f t="shared" si="52"/>
        <v>0</v>
      </c>
      <c r="E178" s="223">
        <f t="shared" si="52"/>
        <v>0</v>
      </c>
      <c r="F178" s="223">
        <f t="shared" si="52"/>
        <v>0</v>
      </c>
      <c r="G178" s="223">
        <f t="shared" si="52"/>
        <v>0</v>
      </c>
      <c r="H178" s="223">
        <f t="shared" si="52"/>
        <v>0</v>
      </c>
      <c r="I178" s="223">
        <f t="shared" si="52"/>
        <v>0</v>
      </c>
      <c r="J178" s="241">
        <f t="shared" si="52"/>
        <v>0</v>
      </c>
      <c r="K178" s="241">
        <f t="shared" si="52"/>
        <v>0</v>
      </c>
      <c r="L178" s="241">
        <f t="shared" si="52"/>
        <v>0</v>
      </c>
      <c r="M178" s="259">
        <f>+M$27</f>
        <v>0</v>
      </c>
      <c r="N178" s="223">
        <f t="shared" si="54"/>
        <v>0</v>
      </c>
      <c r="O178" s="262"/>
      <c r="P178" s="262"/>
      <c r="Q178" s="262"/>
      <c r="R178" s="262"/>
      <c r="S178" s="262"/>
      <c r="T178" s="258"/>
      <c r="U178" s="239">
        <f t="shared" si="53"/>
        <v>0</v>
      </c>
      <c r="V178" s="240"/>
      <c r="W178" s="239"/>
      <c r="X178" s="239"/>
      <c r="Y178" s="238"/>
      <c r="Z178" s="237"/>
      <c r="AA178" s="173"/>
      <c r="AB178" s="173"/>
    </row>
    <row r="179" spans="1:28" x14ac:dyDescent="0.25">
      <c r="A179" s="244">
        <f t="shared" ref="A179:A188" si="55">A178</f>
        <v>2019</v>
      </c>
      <c r="B179" s="243" t="s">
        <v>315</v>
      </c>
      <c r="C179" s="223">
        <f t="shared" si="52"/>
        <v>0</v>
      </c>
      <c r="D179" s="242">
        <f t="shared" si="52"/>
        <v>0</v>
      </c>
      <c r="E179" s="223">
        <f t="shared" si="52"/>
        <v>0</v>
      </c>
      <c r="F179" s="223">
        <f t="shared" si="52"/>
        <v>0</v>
      </c>
      <c r="G179" s="223">
        <f t="shared" si="52"/>
        <v>0</v>
      </c>
      <c r="H179" s="223">
        <f t="shared" si="52"/>
        <v>0</v>
      </c>
      <c r="I179" s="223">
        <f t="shared" si="52"/>
        <v>0</v>
      </c>
      <c r="J179" s="241">
        <f t="shared" si="52"/>
        <v>0</v>
      </c>
      <c r="K179" s="241">
        <f t="shared" si="52"/>
        <v>0</v>
      </c>
      <c r="L179" s="241">
        <f t="shared" si="52"/>
        <v>0</v>
      </c>
      <c r="M179" s="223">
        <f>M178</f>
        <v>0</v>
      </c>
      <c r="N179" s="223">
        <f t="shared" si="54"/>
        <v>0</v>
      </c>
      <c r="O179" s="262"/>
      <c r="P179" s="262"/>
      <c r="Q179" s="262"/>
      <c r="R179" s="262"/>
      <c r="S179" s="262"/>
      <c r="T179" s="258"/>
      <c r="U179" s="239">
        <f t="shared" si="53"/>
        <v>0</v>
      </c>
      <c r="V179" s="240"/>
      <c r="W179" s="239"/>
      <c r="X179" s="239"/>
      <c r="Y179" s="238"/>
      <c r="Z179" s="237"/>
      <c r="AA179" s="173"/>
      <c r="AB179" s="173"/>
    </row>
    <row r="180" spans="1:28" x14ac:dyDescent="0.25">
      <c r="A180" s="244">
        <f t="shared" si="55"/>
        <v>2019</v>
      </c>
      <c r="B180" s="243" t="s">
        <v>314</v>
      </c>
      <c r="C180" s="223">
        <f t="shared" si="52"/>
        <v>0</v>
      </c>
      <c r="D180" s="242">
        <f t="shared" si="52"/>
        <v>0</v>
      </c>
      <c r="E180" s="223">
        <f t="shared" si="52"/>
        <v>0</v>
      </c>
      <c r="F180" s="223">
        <f t="shared" si="52"/>
        <v>0</v>
      </c>
      <c r="G180" s="223">
        <f t="shared" si="52"/>
        <v>0</v>
      </c>
      <c r="H180" s="223">
        <f t="shared" si="52"/>
        <v>0</v>
      </c>
      <c r="I180" s="223">
        <f t="shared" si="52"/>
        <v>0</v>
      </c>
      <c r="J180" s="241">
        <f t="shared" si="52"/>
        <v>0</v>
      </c>
      <c r="K180" s="241">
        <f t="shared" si="52"/>
        <v>0</v>
      </c>
      <c r="L180" s="241">
        <f t="shared" si="52"/>
        <v>0</v>
      </c>
      <c r="M180" s="223">
        <f t="shared" si="52"/>
        <v>0</v>
      </c>
      <c r="N180" s="223">
        <f t="shared" si="54"/>
        <v>0</v>
      </c>
      <c r="O180" s="262"/>
      <c r="P180" s="262"/>
      <c r="Q180" s="262"/>
      <c r="R180" s="262"/>
      <c r="S180" s="262"/>
      <c r="T180" s="258"/>
      <c r="U180" s="239">
        <f t="shared" si="53"/>
        <v>0</v>
      </c>
      <c r="V180" s="240"/>
      <c r="W180" s="239"/>
      <c r="X180" s="239"/>
      <c r="Y180" s="238"/>
      <c r="Z180" s="237"/>
      <c r="AA180" s="173"/>
      <c r="AB180" s="173"/>
    </row>
    <row r="181" spans="1:28" x14ac:dyDescent="0.25">
      <c r="A181" s="244">
        <f t="shared" si="55"/>
        <v>2019</v>
      </c>
      <c r="B181" s="243" t="s">
        <v>313</v>
      </c>
      <c r="C181" s="223">
        <f t="shared" si="52"/>
        <v>0</v>
      </c>
      <c r="D181" s="242">
        <f t="shared" si="52"/>
        <v>0</v>
      </c>
      <c r="E181" s="223">
        <f t="shared" si="52"/>
        <v>0</v>
      </c>
      <c r="F181" s="223">
        <f t="shared" si="52"/>
        <v>0</v>
      </c>
      <c r="G181" s="223">
        <f t="shared" si="52"/>
        <v>0</v>
      </c>
      <c r="H181" s="223">
        <f t="shared" si="52"/>
        <v>0</v>
      </c>
      <c r="I181" s="223">
        <f t="shared" si="52"/>
        <v>0</v>
      </c>
      <c r="J181" s="241">
        <f t="shared" si="52"/>
        <v>0</v>
      </c>
      <c r="K181" s="241">
        <f t="shared" si="52"/>
        <v>0</v>
      </c>
      <c r="L181" s="241">
        <f t="shared" si="52"/>
        <v>0</v>
      </c>
      <c r="M181" s="223">
        <f t="shared" si="52"/>
        <v>0</v>
      </c>
      <c r="N181" s="223">
        <f t="shared" si="54"/>
        <v>0</v>
      </c>
      <c r="O181" s="262"/>
      <c r="P181" s="262"/>
      <c r="Q181" s="262"/>
      <c r="R181" s="262"/>
      <c r="S181" s="262"/>
      <c r="T181" s="258"/>
      <c r="U181" s="239">
        <f t="shared" si="53"/>
        <v>0</v>
      </c>
      <c r="V181" s="240"/>
      <c r="W181" s="239"/>
      <c r="X181" s="239"/>
      <c r="Y181" s="238"/>
      <c r="Z181" s="237"/>
      <c r="AA181" s="173"/>
      <c r="AB181" s="173"/>
    </row>
    <row r="182" spans="1:28" x14ac:dyDescent="0.25">
      <c r="A182" s="244">
        <f t="shared" si="55"/>
        <v>2019</v>
      </c>
      <c r="B182" s="243" t="s">
        <v>312</v>
      </c>
      <c r="C182" s="223">
        <f t="shared" si="52"/>
        <v>0</v>
      </c>
      <c r="D182" s="242">
        <f t="shared" si="52"/>
        <v>0</v>
      </c>
      <c r="E182" s="223">
        <f t="shared" si="52"/>
        <v>0</v>
      </c>
      <c r="F182" s="223">
        <f t="shared" si="52"/>
        <v>0</v>
      </c>
      <c r="G182" s="223">
        <f t="shared" si="52"/>
        <v>0</v>
      </c>
      <c r="H182" s="223">
        <f t="shared" si="52"/>
        <v>0</v>
      </c>
      <c r="I182" s="223">
        <f t="shared" si="52"/>
        <v>0</v>
      </c>
      <c r="J182" s="241">
        <f t="shared" si="52"/>
        <v>0</v>
      </c>
      <c r="K182" s="241">
        <f t="shared" si="52"/>
        <v>0</v>
      </c>
      <c r="L182" s="241">
        <f t="shared" si="52"/>
        <v>0</v>
      </c>
      <c r="M182" s="223">
        <f t="shared" si="52"/>
        <v>0</v>
      </c>
      <c r="N182" s="223">
        <f t="shared" si="54"/>
        <v>0</v>
      </c>
      <c r="O182" s="262"/>
      <c r="P182" s="262"/>
      <c r="Q182" s="262"/>
      <c r="R182" s="262"/>
      <c r="S182" s="262"/>
      <c r="T182" s="258"/>
      <c r="U182" s="239">
        <f t="shared" si="53"/>
        <v>0</v>
      </c>
      <c r="V182" s="240"/>
      <c r="W182" s="239"/>
      <c r="X182" s="239"/>
      <c r="Y182" s="238"/>
      <c r="Z182" s="237"/>
      <c r="AA182" s="173"/>
      <c r="AB182" s="173"/>
    </row>
    <row r="183" spans="1:28" x14ac:dyDescent="0.25">
      <c r="A183" s="244">
        <f t="shared" si="55"/>
        <v>2019</v>
      </c>
      <c r="B183" s="243" t="s">
        <v>311</v>
      </c>
      <c r="C183" s="223">
        <f t="shared" si="52"/>
        <v>0</v>
      </c>
      <c r="D183" s="242">
        <f t="shared" si="52"/>
        <v>0</v>
      </c>
      <c r="E183" s="223">
        <f t="shared" si="52"/>
        <v>0</v>
      </c>
      <c r="F183" s="223">
        <f t="shared" si="52"/>
        <v>0</v>
      </c>
      <c r="G183" s="223">
        <f t="shared" si="52"/>
        <v>0</v>
      </c>
      <c r="H183" s="223">
        <f t="shared" si="52"/>
        <v>0</v>
      </c>
      <c r="I183" s="223">
        <f t="shared" si="52"/>
        <v>0</v>
      </c>
      <c r="J183" s="241">
        <f t="shared" si="52"/>
        <v>0</v>
      </c>
      <c r="K183" s="241">
        <f t="shared" si="52"/>
        <v>0</v>
      </c>
      <c r="L183" s="241">
        <f t="shared" si="52"/>
        <v>0</v>
      </c>
      <c r="M183" s="223">
        <f t="shared" si="52"/>
        <v>0</v>
      </c>
      <c r="N183" s="223">
        <f t="shared" si="54"/>
        <v>0</v>
      </c>
      <c r="O183" s="262"/>
      <c r="P183" s="262"/>
      <c r="Q183" s="262"/>
      <c r="R183" s="262"/>
      <c r="S183" s="262"/>
      <c r="T183" s="258"/>
      <c r="U183" s="239">
        <f t="shared" si="53"/>
        <v>0</v>
      </c>
      <c r="V183" s="240"/>
      <c r="W183" s="239"/>
      <c r="X183" s="239"/>
      <c r="Y183" s="238"/>
      <c r="Z183" s="237"/>
      <c r="AA183" s="173"/>
      <c r="AB183" s="173"/>
    </row>
    <row r="184" spans="1:28" x14ac:dyDescent="0.25">
      <c r="A184" s="244">
        <f t="shared" si="55"/>
        <v>2019</v>
      </c>
      <c r="B184" s="243" t="s">
        <v>310</v>
      </c>
      <c r="C184" s="223">
        <f t="shared" si="52"/>
        <v>0</v>
      </c>
      <c r="D184" s="242">
        <f t="shared" si="52"/>
        <v>0</v>
      </c>
      <c r="E184" s="223">
        <f t="shared" si="52"/>
        <v>0</v>
      </c>
      <c r="F184" s="223">
        <f t="shared" si="52"/>
        <v>0</v>
      </c>
      <c r="G184" s="223">
        <f t="shared" si="52"/>
        <v>0</v>
      </c>
      <c r="H184" s="223">
        <f t="shared" si="52"/>
        <v>0</v>
      </c>
      <c r="I184" s="223">
        <f t="shared" si="52"/>
        <v>0</v>
      </c>
      <c r="J184" s="241">
        <f t="shared" si="52"/>
        <v>0</v>
      </c>
      <c r="K184" s="241">
        <f t="shared" si="52"/>
        <v>0</v>
      </c>
      <c r="L184" s="241">
        <f t="shared" si="52"/>
        <v>0</v>
      </c>
      <c r="M184" s="223">
        <f t="shared" si="52"/>
        <v>0</v>
      </c>
      <c r="N184" s="223">
        <f t="shared" si="54"/>
        <v>0</v>
      </c>
      <c r="O184" s="262"/>
      <c r="P184" s="262"/>
      <c r="Q184" s="262"/>
      <c r="R184" s="262"/>
      <c r="S184" s="262"/>
      <c r="T184" s="258"/>
      <c r="U184" s="239">
        <f t="shared" si="53"/>
        <v>0</v>
      </c>
      <c r="V184" s="240"/>
      <c r="W184" s="239"/>
      <c r="X184" s="239"/>
      <c r="Y184" s="238"/>
      <c r="Z184" s="237"/>
      <c r="AA184" s="173"/>
      <c r="AB184" s="173"/>
    </row>
    <row r="185" spans="1:28" x14ac:dyDescent="0.25">
      <c r="A185" s="244">
        <f t="shared" si="55"/>
        <v>2019</v>
      </c>
      <c r="B185" s="243" t="s">
        <v>309</v>
      </c>
      <c r="C185" s="223">
        <f t="shared" si="52"/>
        <v>0</v>
      </c>
      <c r="D185" s="242">
        <f t="shared" si="52"/>
        <v>0</v>
      </c>
      <c r="E185" s="223">
        <f t="shared" si="52"/>
        <v>0</v>
      </c>
      <c r="F185" s="223">
        <f t="shared" si="52"/>
        <v>0</v>
      </c>
      <c r="G185" s="223">
        <f t="shared" si="52"/>
        <v>0</v>
      </c>
      <c r="H185" s="223">
        <f t="shared" si="52"/>
        <v>0</v>
      </c>
      <c r="I185" s="223">
        <f t="shared" si="52"/>
        <v>0</v>
      </c>
      <c r="J185" s="241">
        <f t="shared" si="52"/>
        <v>0</v>
      </c>
      <c r="K185" s="241">
        <f t="shared" si="52"/>
        <v>0</v>
      </c>
      <c r="L185" s="241">
        <f t="shared" si="52"/>
        <v>0</v>
      </c>
      <c r="M185" s="223">
        <f t="shared" si="52"/>
        <v>0</v>
      </c>
      <c r="N185" s="223">
        <f t="shared" si="54"/>
        <v>0</v>
      </c>
      <c r="O185" s="262"/>
      <c r="P185" s="262"/>
      <c r="Q185" s="262"/>
      <c r="R185" s="262"/>
      <c r="S185" s="262"/>
      <c r="T185" s="258"/>
      <c r="U185" s="239">
        <f t="shared" si="53"/>
        <v>0</v>
      </c>
      <c r="V185" s="240"/>
      <c r="W185" s="239"/>
      <c r="X185" s="239"/>
      <c r="Y185" s="238"/>
      <c r="Z185" s="237"/>
      <c r="AA185" s="173"/>
      <c r="AB185" s="173"/>
    </row>
    <row r="186" spans="1:28" x14ac:dyDescent="0.25">
      <c r="A186" s="244">
        <f t="shared" si="55"/>
        <v>2019</v>
      </c>
      <c r="B186" s="243" t="s">
        <v>308</v>
      </c>
      <c r="C186" s="223">
        <f t="shared" si="52"/>
        <v>0</v>
      </c>
      <c r="D186" s="242">
        <f t="shared" si="52"/>
        <v>0</v>
      </c>
      <c r="E186" s="223">
        <f t="shared" si="52"/>
        <v>0</v>
      </c>
      <c r="F186" s="223">
        <f t="shared" si="52"/>
        <v>0</v>
      </c>
      <c r="G186" s="223">
        <f t="shared" si="52"/>
        <v>0</v>
      </c>
      <c r="H186" s="223">
        <f t="shared" si="52"/>
        <v>0</v>
      </c>
      <c r="I186" s="223">
        <f t="shared" si="52"/>
        <v>0</v>
      </c>
      <c r="J186" s="241">
        <f t="shared" si="52"/>
        <v>0</v>
      </c>
      <c r="K186" s="241">
        <f t="shared" si="52"/>
        <v>0</v>
      </c>
      <c r="L186" s="241">
        <f t="shared" si="52"/>
        <v>0</v>
      </c>
      <c r="M186" s="223">
        <f t="shared" si="52"/>
        <v>0</v>
      </c>
      <c r="N186" s="223">
        <f t="shared" si="54"/>
        <v>0</v>
      </c>
      <c r="O186" s="262"/>
      <c r="P186" s="262"/>
      <c r="Q186" s="262"/>
      <c r="R186" s="262"/>
      <c r="S186" s="262"/>
      <c r="T186" s="258"/>
      <c r="U186" s="239">
        <f t="shared" si="53"/>
        <v>0</v>
      </c>
      <c r="V186" s="240"/>
      <c r="W186" s="239"/>
      <c r="X186" s="239"/>
      <c r="Y186" s="238"/>
      <c r="Z186" s="237"/>
      <c r="AA186" s="173"/>
      <c r="AB186" s="173"/>
    </row>
    <row r="187" spans="1:28" x14ac:dyDescent="0.25">
      <c r="A187" s="244">
        <f t="shared" si="55"/>
        <v>2019</v>
      </c>
      <c r="B187" s="243" t="s">
        <v>307</v>
      </c>
      <c r="C187" s="223">
        <f t="shared" ref="C187:N202" si="56">C186</f>
        <v>0</v>
      </c>
      <c r="D187" s="242">
        <f t="shared" si="56"/>
        <v>0</v>
      </c>
      <c r="E187" s="223">
        <f t="shared" si="56"/>
        <v>0</v>
      </c>
      <c r="F187" s="223">
        <f t="shared" si="56"/>
        <v>0</v>
      </c>
      <c r="G187" s="223">
        <f t="shared" si="56"/>
        <v>0</v>
      </c>
      <c r="H187" s="223">
        <f t="shared" si="56"/>
        <v>0</v>
      </c>
      <c r="I187" s="223">
        <f t="shared" si="56"/>
        <v>0</v>
      </c>
      <c r="J187" s="241">
        <f t="shared" si="56"/>
        <v>0</v>
      </c>
      <c r="K187" s="241">
        <f t="shared" si="56"/>
        <v>0</v>
      </c>
      <c r="L187" s="241">
        <f t="shared" si="56"/>
        <v>0</v>
      </c>
      <c r="M187" s="223">
        <f t="shared" si="56"/>
        <v>0</v>
      </c>
      <c r="N187" s="223">
        <f t="shared" si="54"/>
        <v>0</v>
      </c>
      <c r="O187" s="262"/>
      <c r="P187" s="262"/>
      <c r="Q187" s="262"/>
      <c r="R187" s="262"/>
      <c r="S187" s="262"/>
      <c r="T187" s="258"/>
      <c r="U187" s="239">
        <f t="shared" si="53"/>
        <v>0</v>
      </c>
      <c r="V187" s="240"/>
      <c r="W187" s="239"/>
      <c r="X187" s="239"/>
      <c r="Y187" s="238"/>
      <c r="Z187" s="237"/>
      <c r="AA187" s="173"/>
      <c r="AB187" s="173"/>
    </row>
    <row r="188" spans="1:28" x14ac:dyDescent="0.25">
      <c r="A188" s="235">
        <f t="shared" si="55"/>
        <v>2019</v>
      </c>
      <c r="B188" s="234" t="s">
        <v>306</v>
      </c>
      <c r="C188" s="178">
        <f t="shared" si="56"/>
        <v>0</v>
      </c>
      <c r="D188" s="177">
        <f t="shared" si="56"/>
        <v>0</v>
      </c>
      <c r="E188" s="178">
        <f t="shared" si="56"/>
        <v>0</v>
      </c>
      <c r="F188" s="178">
        <f t="shared" si="56"/>
        <v>0</v>
      </c>
      <c r="G188" s="178">
        <f t="shared" si="56"/>
        <v>0</v>
      </c>
      <c r="H188" s="178">
        <f t="shared" si="56"/>
        <v>0</v>
      </c>
      <c r="I188" s="178">
        <f t="shared" si="56"/>
        <v>0</v>
      </c>
      <c r="J188" s="233">
        <f t="shared" si="56"/>
        <v>0</v>
      </c>
      <c r="K188" s="233">
        <f t="shared" si="56"/>
        <v>0</v>
      </c>
      <c r="L188" s="233">
        <f t="shared" si="56"/>
        <v>0</v>
      </c>
      <c r="M188" s="178">
        <f t="shared" si="56"/>
        <v>0</v>
      </c>
      <c r="N188" s="178">
        <f t="shared" si="54"/>
        <v>0</v>
      </c>
      <c r="O188" s="261"/>
      <c r="P188" s="261"/>
      <c r="Q188" s="261"/>
      <c r="R188" s="261"/>
      <c r="S188" s="261"/>
      <c r="T188" s="257"/>
      <c r="U188" s="231">
        <f t="shared" si="53"/>
        <v>0</v>
      </c>
      <c r="V188" s="221">
        <f>SUM(U177:U188)</f>
        <v>0</v>
      </c>
      <c r="W188" s="231"/>
      <c r="X188" s="231"/>
      <c r="Y188" s="232"/>
      <c r="Z188" s="231">
        <f>SUM(Y177:Y188)</f>
        <v>0</v>
      </c>
      <c r="AA188" s="173"/>
      <c r="AB188" s="173"/>
    </row>
    <row r="189" spans="1:28" x14ac:dyDescent="0.25">
      <c r="A189" s="256">
        <f>A188+1</f>
        <v>2020</v>
      </c>
      <c r="B189" s="255" t="s">
        <v>317</v>
      </c>
      <c r="C189" s="252">
        <f t="shared" si="56"/>
        <v>0</v>
      </c>
      <c r="D189" s="254">
        <f t="shared" si="56"/>
        <v>0</v>
      </c>
      <c r="E189" s="252">
        <f t="shared" si="56"/>
        <v>0</v>
      </c>
      <c r="F189" s="252">
        <f t="shared" si="56"/>
        <v>0</v>
      </c>
      <c r="G189" s="252">
        <f t="shared" si="56"/>
        <v>0</v>
      </c>
      <c r="H189" s="252">
        <f t="shared" si="56"/>
        <v>0</v>
      </c>
      <c r="I189" s="252">
        <f t="shared" si="56"/>
        <v>0</v>
      </c>
      <c r="J189" s="253">
        <f t="shared" si="56"/>
        <v>0</v>
      </c>
      <c r="K189" s="253">
        <f t="shared" si="56"/>
        <v>0</v>
      </c>
      <c r="L189" s="253">
        <f t="shared" si="56"/>
        <v>0</v>
      </c>
      <c r="M189" s="252">
        <f t="shared" si="56"/>
        <v>0</v>
      </c>
      <c r="N189" s="252">
        <f t="shared" si="54"/>
        <v>0</v>
      </c>
      <c r="O189" s="252">
        <f t="shared" ref="O189:O201" si="57">+O15</f>
        <v>192661.28038754308</v>
      </c>
      <c r="P189" s="263"/>
      <c r="Q189" s="263"/>
      <c r="R189" s="263"/>
      <c r="S189" s="263"/>
      <c r="T189" s="260"/>
      <c r="U189" s="249">
        <f t="shared" si="53"/>
        <v>192661.28038754308</v>
      </c>
      <c r="V189" s="250"/>
      <c r="W189" s="249">
        <f>N27-N15+O15</f>
        <v>192661.28038754308</v>
      </c>
      <c r="X189" s="249">
        <f t="shared" ref="X189:X200" si="58">W189+X177</f>
        <v>192661.28038754308</v>
      </c>
      <c r="Y189" s="248">
        <f>AVERAGE(X184:X195)/1000</f>
        <v>770.64512155017235</v>
      </c>
      <c r="Z189" s="247"/>
      <c r="AA189" s="173"/>
      <c r="AB189" s="173"/>
    </row>
    <row r="190" spans="1:28" x14ac:dyDescent="0.25">
      <c r="A190" s="244">
        <f>A189</f>
        <v>2020</v>
      </c>
      <c r="B190" s="243" t="s">
        <v>316</v>
      </c>
      <c r="C190" s="223">
        <f t="shared" si="56"/>
        <v>0</v>
      </c>
      <c r="D190" s="242">
        <f t="shared" si="56"/>
        <v>0</v>
      </c>
      <c r="E190" s="223">
        <f t="shared" si="56"/>
        <v>0</v>
      </c>
      <c r="F190" s="223">
        <f t="shared" si="56"/>
        <v>0</v>
      </c>
      <c r="G190" s="223">
        <f t="shared" si="56"/>
        <v>0</v>
      </c>
      <c r="H190" s="223">
        <f t="shared" si="56"/>
        <v>0</v>
      </c>
      <c r="I190" s="223">
        <f t="shared" si="56"/>
        <v>0</v>
      </c>
      <c r="J190" s="241">
        <f t="shared" si="56"/>
        <v>0</v>
      </c>
      <c r="K190" s="241">
        <f t="shared" si="56"/>
        <v>0</v>
      </c>
      <c r="L190" s="241">
        <f t="shared" si="56"/>
        <v>0</v>
      </c>
      <c r="M190" s="223">
        <f t="shared" si="56"/>
        <v>0</v>
      </c>
      <c r="N190" s="259">
        <f>+N$27</f>
        <v>0</v>
      </c>
      <c r="O190" s="223">
        <f t="shared" si="57"/>
        <v>385322.56077508617</v>
      </c>
      <c r="P190" s="262"/>
      <c r="Q190" s="262"/>
      <c r="R190" s="262"/>
      <c r="S190" s="262"/>
      <c r="T190" s="258"/>
      <c r="U190" s="239">
        <f t="shared" si="53"/>
        <v>385322.56077508617</v>
      </c>
      <c r="V190" s="240"/>
      <c r="W190" s="239">
        <f t="shared" ref="W190:W200" si="59">N28-N16+O16</f>
        <v>385322.56077508617</v>
      </c>
      <c r="X190" s="239">
        <f t="shared" si="58"/>
        <v>385322.56077508617</v>
      </c>
      <c r="Y190" s="238">
        <f t="shared" ref="Y190:Y253" si="60">AVERAGE(X185:X196)/1000</f>
        <v>866.97576174394385</v>
      </c>
      <c r="Z190" s="237"/>
      <c r="AA190" s="173"/>
      <c r="AB190" s="173"/>
    </row>
    <row r="191" spans="1:28" x14ac:dyDescent="0.25">
      <c r="A191" s="244">
        <f t="shared" ref="A191:A200" si="61">A190</f>
        <v>2020</v>
      </c>
      <c r="B191" s="243" t="s">
        <v>315</v>
      </c>
      <c r="C191" s="223">
        <f t="shared" si="56"/>
        <v>0</v>
      </c>
      <c r="D191" s="242">
        <f t="shared" si="56"/>
        <v>0</v>
      </c>
      <c r="E191" s="223">
        <f t="shared" si="56"/>
        <v>0</v>
      </c>
      <c r="F191" s="223">
        <f t="shared" si="56"/>
        <v>0</v>
      </c>
      <c r="G191" s="223">
        <f t="shared" si="56"/>
        <v>0</v>
      </c>
      <c r="H191" s="223">
        <f t="shared" si="56"/>
        <v>0</v>
      </c>
      <c r="I191" s="223">
        <f t="shared" si="56"/>
        <v>0</v>
      </c>
      <c r="J191" s="241">
        <f t="shared" si="56"/>
        <v>0</v>
      </c>
      <c r="K191" s="241">
        <f t="shared" si="56"/>
        <v>0</v>
      </c>
      <c r="L191" s="241">
        <f t="shared" si="56"/>
        <v>0</v>
      </c>
      <c r="M191" s="223">
        <f>M190</f>
        <v>0</v>
      </c>
      <c r="N191" s="223">
        <f>N190</f>
        <v>0</v>
      </c>
      <c r="O191" s="223">
        <f t="shared" si="57"/>
        <v>577983.84116262919</v>
      </c>
      <c r="P191" s="262"/>
      <c r="Q191" s="262"/>
      <c r="R191" s="262"/>
      <c r="S191" s="262"/>
      <c r="T191" s="258"/>
      <c r="U191" s="239">
        <f t="shared" si="53"/>
        <v>577983.84116262919</v>
      </c>
      <c r="V191" s="240"/>
      <c r="W191" s="239">
        <f t="shared" si="59"/>
        <v>577983.84116262919</v>
      </c>
      <c r="X191" s="239">
        <f t="shared" si="58"/>
        <v>577983.84116262919</v>
      </c>
      <c r="Y191" s="238">
        <f t="shared" si="60"/>
        <v>963.30640193771546</v>
      </c>
      <c r="Z191" s="237"/>
      <c r="AA191" s="173"/>
      <c r="AB191" s="173"/>
    </row>
    <row r="192" spans="1:28" x14ac:dyDescent="0.25">
      <c r="A192" s="244">
        <f t="shared" si="61"/>
        <v>2020</v>
      </c>
      <c r="B192" s="243" t="s">
        <v>314</v>
      </c>
      <c r="C192" s="223">
        <f t="shared" si="56"/>
        <v>0</v>
      </c>
      <c r="D192" s="242">
        <f t="shared" si="56"/>
        <v>0</v>
      </c>
      <c r="E192" s="223">
        <f t="shared" si="56"/>
        <v>0</v>
      </c>
      <c r="F192" s="223">
        <f t="shared" si="56"/>
        <v>0</v>
      </c>
      <c r="G192" s="223">
        <f t="shared" si="56"/>
        <v>0</v>
      </c>
      <c r="H192" s="223">
        <f t="shared" si="56"/>
        <v>0</v>
      </c>
      <c r="I192" s="223">
        <f t="shared" si="56"/>
        <v>0</v>
      </c>
      <c r="J192" s="241">
        <f t="shared" si="56"/>
        <v>0</v>
      </c>
      <c r="K192" s="241">
        <f t="shared" si="56"/>
        <v>0</v>
      </c>
      <c r="L192" s="241">
        <f t="shared" si="56"/>
        <v>0</v>
      </c>
      <c r="M192" s="223">
        <f t="shared" si="56"/>
        <v>0</v>
      </c>
      <c r="N192" s="223">
        <f t="shared" si="56"/>
        <v>0</v>
      </c>
      <c r="O192" s="223">
        <f t="shared" si="57"/>
        <v>770645.12155017233</v>
      </c>
      <c r="P192" s="262"/>
      <c r="Q192" s="262"/>
      <c r="R192" s="262"/>
      <c r="S192" s="262"/>
      <c r="T192" s="258"/>
      <c r="U192" s="239">
        <f t="shared" si="53"/>
        <v>770645.12155017233</v>
      </c>
      <c r="V192" s="240"/>
      <c r="W192" s="239">
        <f t="shared" si="59"/>
        <v>770645.12155017233</v>
      </c>
      <c r="X192" s="239">
        <f t="shared" si="58"/>
        <v>770645.12155017233</v>
      </c>
      <c r="Y192" s="238">
        <f t="shared" si="60"/>
        <v>1059.6370421314871</v>
      </c>
      <c r="Z192" s="237"/>
      <c r="AA192" s="173"/>
      <c r="AB192" s="173"/>
    </row>
    <row r="193" spans="1:28" x14ac:dyDescent="0.25">
      <c r="A193" s="244">
        <f t="shared" si="61"/>
        <v>2020</v>
      </c>
      <c r="B193" s="243" t="s">
        <v>313</v>
      </c>
      <c r="C193" s="223">
        <f t="shared" si="56"/>
        <v>0</v>
      </c>
      <c r="D193" s="242">
        <f t="shared" si="56"/>
        <v>0</v>
      </c>
      <c r="E193" s="223">
        <f t="shared" si="56"/>
        <v>0</v>
      </c>
      <c r="F193" s="223">
        <f t="shared" si="56"/>
        <v>0</v>
      </c>
      <c r="G193" s="223">
        <f t="shared" si="56"/>
        <v>0</v>
      </c>
      <c r="H193" s="223">
        <f t="shared" si="56"/>
        <v>0</v>
      </c>
      <c r="I193" s="223">
        <f t="shared" si="56"/>
        <v>0</v>
      </c>
      <c r="J193" s="241">
        <f t="shared" si="56"/>
        <v>0</v>
      </c>
      <c r="K193" s="241">
        <f t="shared" si="56"/>
        <v>0</v>
      </c>
      <c r="L193" s="241">
        <f t="shared" si="56"/>
        <v>0</v>
      </c>
      <c r="M193" s="223">
        <f t="shared" si="56"/>
        <v>0</v>
      </c>
      <c r="N193" s="223">
        <f t="shared" si="56"/>
        <v>0</v>
      </c>
      <c r="O193" s="223">
        <f t="shared" si="57"/>
        <v>963306.40193771548</v>
      </c>
      <c r="P193" s="262"/>
      <c r="Q193" s="262"/>
      <c r="R193" s="262"/>
      <c r="S193" s="262"/>
      <c r="T193" s="258"/>
      <c r="U193" s="239">
        <f t="shared" si="53"/>
        <v>963306.40193771548</v>
      </c>
      <c r="V193" s="240"/>
      <c r="W193" s="239">
        <f t="shared" si="59"/>
        <v>963306.40193771548</v>
      </c>
      <c r="X193" s="239">
        <f t="shared" si="58"/>
        <v>963306.40193771548</v>
      </c>
      <c r="Y193" s="238">
        <f t="shared" si="60"/>
        <v>1155.9676823252587</v>
      </c>
      <c r="Z193" s="237"/>
      <c r="AA193" s="173"/>
      <c r="AB193" s="173"/>
    </row>
    <row r="194" spans="1:28" x14ac:dyDescent="0.25">
      <c r="A194" s="244">
        <f t="shared" si="61"/>
        <v>2020</v>
      </c>
      <c r="B194" s="243" t="s">
        <v>312</v>
      </c>
      <c r="C194" s="223">
        <f t="shared" si="56"/>
        <v>0</v>
      </c>
      <c r="D194" s="242">
        <f t="shared" si="56"/>
        <v>0</v>
      </c>
      <c r="E194" s="223">
        <f t="shared" si="56"/>
        <v>0</v>
      </c>
      <c r="F194" s="223">
        <f t="shared" si="56"/>
        <v>0</v>
      </c>
      <c r="G194" s="223">
        <f t="shared" si="56"/>
        <v>0</v>
      </c>
      <c r="H194" s="223">
        <f t="shared" si="56"/>
        <v>0</v>
      </c>
      <c r="I194" s="223">
        <f t="shared" si="56"/>
        <v>0</v>
      </c>
      <c r="J194" s="241">
        <f t="shared" si="56"/>
        <v>0</v>
      </c>
      <c r="K194" s="241">
        <f t="shared" si="56"/>
        <v>0</v>
      </c>
      <c r="L194" s="241">
        <f t="shared" si="56"/>
        <v>0</v>
      </c>
      <c r="M194" s="223">
        <f t="shared" si="56"/>
        <v>0</v>
      </c>
      <c r="N194" s="223">
        <f t="shared" si="56"/>
        <v>0</v>
      </c>
      <c r="O194" s="223">
        <f t="shared" si="57"/>
        <v>1155967.6823252584</v>
      </c>
      <c r="P194" s="262"/>
      <c r="Q194" s="262"/>
      <c r="R194" s="262"/>
      <c r="S194" s="262"/>
      <c r="T194" s="258"/>
      <c r="U194" s="239">
        <f t="shared" si="53"/>
        <v>1155967.6823252584</v>
      </c>
      <c r="V194" s="240"/>
      <c r="W194" s="239">
        <f t="shared" si="59"/>
        <v>1155967.6823252584</v>
      </c>
      <c r="X194" s="239">
        <f t="shared" si="58"/>
        <v>1155967.6823252584</v>
      </c>
      <c r="Y194" s="238">
        <f t="shared" si="60"/>
        <v>1252.2983225190301</v>
      </c>
      <c r="Z194" s="237"/>
      <c r="AA194" s="173"/>
      <c r="AB194" s="173"/>
    </row>
    <row r="195" spans="1:28" x14ac:dyDescent="0.25">
      <c r="A195" s="244">
        <f t="shared" si="61"/>
        <v>2020</v>
      </c>
      <c r="B195" s="243" t="s">
        <v>311</v>
      </c>
      <c r="C195" s="223">
        <f t="shared" si="56"/>
        <v>0</v>
      </c>
      <c r="D195" s="242">
        <f t="shared" si="56"/>
        <v>0</v>
      </c>
      <c r="E195" s="223">
        <f t="shared" si="56"/>
        <v>0</v>
      </c>
      <c r="F195" s="223">
        <f t="shared" si="56"/>
        <v>0</v>
      </c>
      <c r="G195" s="223">
        <f t="shared" si="56"/>
        <v>0</v>
      </c>
      <c r="H195" s="223">
        <f t="shared" si="56"/>
        <v>0</v>
      </c>
      <c r="I195" s="223">
        <f t="shared" si="56"/>
        <v>0</v>
      </c>
      <c r="J195" s="241">
        <f t="shared" si="56"/>
        <v>0</v>
      </c>
      <c r="K195" s="241">
        <f t="shared" si="56"/>
        <v>0</v>
      </c>
      <c r="L195" s="241">
        <f t="shared" si="56"/>
        <v>0</v>
      </c>
      <c r="M195" s="223">
        <f t="shared" si="56"/>
        <v>0</v>
      </c>
      <c r="N195" s="223">
        <f t="shared" si="56"/>
        <v>0</v>
      </c>
      <c r="O195" s="223">
        <f t="shared" si="57"/>
        <v>1348628.9627128015</v>
      </c>
      <c r="P195" s="262"/>
      <c r="Q195" s="262"/>
      <c r="R195" s="262"/>
      <c r="S195" s="262"/>
      <c r="T195" s="258"/>
      <c r="U195" s="239">
        <f t="shared" si="53"/>
        <v>1348628.9627128015</v>
      </c>
      <c r="V195" s="240"/>
      <c r="W195" s="239">
        <f t="shared" si="59"/>
        <v>1348628.9627128015</v>
      </c>
      <c r="X195" s="239">
        <f t="shared" si="58"/>
        <v>1348628.9627128015</v>
      </c>
      <c r="Y195" s="238">
        <f t="shared" si="60"/>
        <v>1445.4166622575488</v>
      </c>
      <c r="Z195" s="237"/>
      <c r="AA195" s="173"/>
      <c r="AB195" s="173"/>
    </row>
    <row r="196" spans="1:28" x14ac:dyDescent="0.25">
      <c r="A196" s="244">
        <f t="shared" si="61"/>
        <v>2020</v>
      </c>
      <c r="B196" s="243" t="s">
        <v>310</v>
      </c>
      <c r="C196" s="223">
        <f t="shared" si="56"/>
        <v>0</v>
      </c>
      <c r="D196" s="242">
        <f t="shared" si="56"/>
        <v>0</v>
      </c>
      <c r="E196" s="223">
        <f t="shared" si="56"/>
        <v>0</v>
      </c>
      <c r="F196" s="223">
        <f t="shared" si="56"/>
        <v>0</v>
      </c>
      <c r="G196" s="223">
        <f t="shared" si="56"/>
        <v>0</v>
      </c>
      <c r="H196" s="223">
        <f t="shared" si="56"/>
        <v>0</v>
      </c>
      <c r="I196" s="223">
        <f t="shared" si="56"/>
        <v>0</v>
      </c>
      <c r="J196" s="241">
        <f t="shared" si="56"/>
        <v>0</v>
      </c>
      <c r="K196" s="241">
        <f t="shared" si="56"/>
        <v>0</v>
      </c>
      <c r="L196" s="241">
        <f t="shared" si="56"/>
        <v>0</v>
      </c>
      <c r="M196" s="223">
        <f t="shared" si="56"/>
        <v>0</v>
      </c>
      <c r="N196" s="223">
        <f t="shared" si="56"/>
        <v>0</v>
      </c>
      <c r="O196" s="223">
        <f t="shared" si="57"/>
        <v>1541290.2431003447</v>
      </c>
      <c r="P196" s="262"/>
      <c r="Q196" s="262"/>
      <c r="R196" s="262"/>
      <c r="S196" s="262"/>
      <c r="T196" s="258"/>
      <c r="U196" s="239">
        <f t="shared" si="53"/>
        <v>1541290.2431003447</v>
      </c>
      <c r="V196" s="240"/>
      <c r="W196" s="239">
        <f t="shared" si="59"/>
        <v>1541290.2431003447</v>
      </c>
      <c r="X196" s="239">
        <f t="shared" si="58"/>
        <v>1541290.2431003447</v>
      </c>
      <c r="Y196" s="238">
        <f t="shared" si="60"/>
        <v>1622.9369546480812</v>
      </c>
      <c r="Z196" s="237"/>
      <c r="AA196" s="173"/>
      <c r="AB196" s="173"/>
    </row>
    <row r="197" spans="1:28" x14ac:dyDescent="0.25">
      <c r="A197" s="244">
        <f t="shared" si="61"/>
        <v>2020</v>
      </c>
      <c r="B197" s="243" t="s">
        <v>309</v>
      </c>
      <c r="C197" s="223">
        <f t="shared" si="56"/>
        <v>0</v>
      </c>
      <c r="D197" s="242">
        <f t="shared" si="56"/>
        <v>0</v>
      </c>
      <c r="E197" s="223">
        <f t="shared" si="56"/>
        <v>0</v>
      </c>
      <c r="F197" s="223">
        <f t="shared" si="56"/>
        <v>0</v>
      </c>
      <c r="G197" s="223">
        <f t="shared" si="56"/>
        <v>0</v>
      </c>
      <c r="H197" s="223">
        <f t="shared" si="56"/>
        <v>0</v>
      </c>
      <c r="I197" s="223">
        <f t="shared" si="56"/>
        <v>0</v>
      </c>
      <c r="J197" s="241">
        <f t="shared" si="56"/>
        <v>0</v>
      </c>
      <c r="K197" s="241">
        <f t="shared" si="56"/>
        <v>0</v>
      </c>
      <c r="L197" s="241">
        <f t="shared" si="56"/>
        <v>0</v>
      </c>
      <c r="M197" s="223">
        <f t="shared" si="56"/>
        <v>0</v>
      </c>
      <c r="N197" s="223">
        <f t="shared" si="56"/>
        <v>0</v>
      </c>
      <c r="O197" s="223">
        <f t="shared" si="57"/>
        <v>1733951.5234878878</v>
      </c>
      <c r="P197" s="262"/>
      <c r="Q197" s="262"/>
      <c r="R197" s="262"/>
      <c r="S197" s="262"/>
      <c r="T197" s="258"/>
      <c r="U197" s="239">
        <f t="shared" si="53"/>
        <v>1733951.5234878878</v>
      </c>
      <c r="V197" s="240"/>
      <c r="W197" s="239">
        <f t="shared" si="59"/>
        <v>1733951.5234878878</v>
      </c>
      <c r="X197" s="239">
        <f t="shared" si="58"/>
        <v>1733951.5234878878</v>
      </c>
      <c r="Y197" s="238">
        <f t="shared" si="60"/>
        <v>1784.8591996906275</v>
      </c>
      <c r="Z197" s="237"/>
      <c r="AA197" s="173"/>
      <c r="AB197" s="173"/>
    </row>
    <row r="198" spans="1:28" x14ac:dyDescent="0.25">
      <c r="A198" s="244">
        <f t="shared" si="61"/>
        <v>2020</v>
      </c>
      <c r="B198" s="243" t="s">
        <v>308</v>
      </c>
      <c r="C198" s="223">
        <f t="shared" si="56"/>
        <v>0</v>
      </c>
      <c r="D198" s="242">
        <f t="shared" si="56"/>
        <v>0</v>
      </c>
      <c r="E198" s="223">
        <f t="shared" si="56"/>
        <v>0</v>
      </c>
      <c r="F198" s="223">
        <f t="shared" si="56"/>
        <v>0</v>
      </c>
      <c r="G198" s="223">
        <f t="shared" si="56"/>
        <v>0</v>
      </c>
      <c r="H198" s="223">
        <f t="shared" si="56"/>
        <v>0</v>
      </c>
      <c r="I198" s="223">
        <f t="shared" si="56"/>
        <v>0</v>
      </c>
      <c r="J198" s="241">
        <f t="shared" si="56"/>
        <v>0</v>
      </c>
      <c r="K198" s="241">
        <f t="shared" si="56"/>
        <v>0</v>
      </c>
      <c r="L198" s="241">
        <f t="shared" si="56"/>
        <v>0</v>
      </c>
      <c r="M198" s="223">
        <f t="shared" si="56"/>
        <v>0</v>
      </c>
      <c r="N198" s="223">
        <f t="shared" si="56"/>
        <v>0</v>
      </c>
      <c r="O198" s="223">
        <f t="shared" si="57"/>
        <v>1926612.803875431</v>
      </c>
      <c r="P198" s="262"/>
      <c r="Q198" s="262"/>
      <c r="R198" s="262"/>
      <c r="S198" s="262"/>
      <c r="T198" s="258"/>
      <c r="U198" s="239">
        <f t="shared" si="53"/>
        <v>1926612.803875431</v>
      </c>
      <c r="V198" s="240"/>
      <c r="W198" s="239">
        <f t="shared" si="59"/>
        <v>1926612.803875431</v>
      </c>
      <c r="X198" s="239">
        <f t="shared" si="58"/>
        <v>1926612.803875431</v>
      </c>
      <c r="Y198" s="238">
        <f t="shared" si="60"/>
        <v>1931.1833973851874</v>
      </c>
      <c r="Z198" s="237"/>
      <c r="AA198" s="173"/>
      <c r="AB198" s="173"/>
    </row>
    <row r="199" spans="1:28" x14ac:dyDescent="0.25">
      <c r="A199" s="244">
        <f t="shared" si="61"/>
        <v>2020</v>
      </c>
      <c r="B199" s="243" t="s">
        <v>307</v>
      </c>
      <c r="C199" s="223">
        <f t="shared" si="56"/>
        <v>0</v>
      </c>
      <c r="D199" s="242">
        <f t="shared" si="56"/>
        <v>0</v>
      </c>
      <c r="E199" s="223">
        <f t="shared" si="56"/>
        <v>0</v>
      </c>
      <c r="F199" s="223">
        <f t="shared" si="56"/>
        <v>0</v>
      </c>
      <c r="G199" s="223">
        <f t="shared" si="56"/>
        <v>0</v>
      </c>
      <c r="H199" s="223">
        <f t="shared" si="56"/>
        <v>0</v>
      </c>
      <c r="I199" s="223">
        <f t="shared" si="56"/>
        <v>0</v>
      </c>
      <c r="J199" s="241">
        <f t="shared" si="56"/>
        <v>0</v>
      </c>
      <c r="K199" s="241">
        <f t="shared" si="56"/>
        <v>0</v>
      </c>
      <c r="L199" s="241">
        <f t="shared" si="56"/>
        <v>0</v>
      </c>
      <c r="M199" s="223">
        <f t="shared" si="56"/>
        <v>0</v>
      </c>
      <c r="N199" s="223">
        <f t="shared" si="56"/>
        <v>0</v>
      </c>
      <c r="O199" s="223">
        <f t="shared" si="57"/>
        <v>2119274.0842629741</v>
      </c>
      <c r="P199" s="262"/>
      <c r="Q199" s="262"/>
      <c r="R199" s="262"/>
      <c r="S199" s="262"/>
      <c r="T199" s="258"/>
      <c r="U199" s="239">
        <f t="shared" si="53"/>
        <v>2119274.0842629741</v>
      </c>
      <c r="V199" s="240"/>
      <c r="W199" s="239">
        <f t="shared" si="59"/>
        <v>2119274.0842629741</v>
      </c>
      <c r="X199" s="239">
        <f t="shared" si="58"/>
        <v>2119274.0842629741</v>
      </c>
      <c r="Y199" s="238">
        <f t="shared" si="60"/>
        <v>2061.909547731761</v>
      </c>
      <c r="Z199" s="237"/>
      <c r="AA199" s="173"/>
      <c r="AB199" s="173"/>
    </row>
    <row r="200" spans="1:28" x14ac:dyDescent="0.25">
      <c r="A200" s="235">
        <f t="shared" si="61"/>
        <v>2020</v>
      </c>
      <c r="B200" s="234" t="s">
        <v>306</v>
      </c>
      <c r="C200" s="178">
        <f t="shared" si="56"/>
        <v>0</v>
      </c>
      <c r="D200" s="177">
        <f t="shared" si="56"/>
        <v>0</v>
      </c>
      <c r="E200" s="178">
        <f t="shared" si="56"/>
        <v>0</v>
      </c>
      <c r="F200" s="178">
        <f t="shared" si="56"/>
        <v>0</v>
      </c>
      <c r="G200" s="178">
        <f t="shared" si="56"/>
        <v>0</v>
      </c>
      <c r="H200" s="178">
        <f t="shared" si="56"/>
        <v>0</v>
      </c>
      <c r="I200" s="178">
        <f t="shared" si="56"/>
        <v>0</v>
      </c>
      <c r="J200" s="233">
        <f t="shared" si="56"/>
        <v>0</v>
      </c>
      <c r="K200" s="233">
        <f t="shared" si="56"/>
        <v>0</v>
      </c>
      <c r="L200" s="233">
        <f t="shared" si="56"/>
        <v>0</v>
      </c>
      <c r="M200" s="178">
        <f t="shared" si="56"/>
        <v>0</v>
      </c>
      <c r="N200" s="178">
        <f t="shared" si="56"/>
        <v>0</v>
      </c>
      <c r="O200" s="178">
        <f t="shared" si="57"/>
        <v>2311935.3646505168</v>
      </c>
      <c r="P200" s="261"/>
      <c r="Q200" s="261"/>
      <c r="R200" s="261"/>
      <c r="S200" s="261"/>
      <c r="T200" s="257"/>
      <c r="U200" s="231">
        <f t="shared" si="53"/>
        <v>2311935.3646505168</v>
      </c>
      <c r="V200" s="221">
        <f>SUM(U189:U200)</f>
        <v>15027579.870228361</v>
      </c>
      <c r="W200" s="231">
        <f t="shared" si="59"/>
        <v>2311935.3646505168</v>
      </c>
      <c r="X200" s="231">
        <f t="shared" si="58"/>
        <v>2311935.3646505168</v>
      </c>
      <c r="Y200" s="232">
        <f t="shared" si="60"/>
        <v>2177.0376507303486</v>
      </c>
      <c r="Z200" s="231">
        <f>SUM(Y189:Y200)</f>
        <v>17092.173744651162</v>
      </c>
      <c r="AA200" s="173"/>
      <c r="AB200" s="173"/>
    </row>
    <row r="201" spans="1:28" x14ac:dyDescent="0.25">
      <c r="A201" s="256">
        <f>A200+1</f>
        <v>2021</v>
      </c>
      <c r="B201" s="255" t="s">
        <v>317</v>
      </c>
      <c r="C201" s="252">
        <f t="shared" si="56"/>
        <v>0</v>
      </c>
      <c r="D201" s="254">
        <f t="shared" si="56"/>
        <v>0</v>
      </c>
      <c r="E201" s="252">
        <f t="shared" si="56"/>
        <v>0</v>
      </c>
      <c r="F201" s="252">
        <f t="shared" si="56"/>
        <v>0</v>
      </c>
      <c r="G201" s="252">
        <f t="shared" si="56"/>
        <v>0</v>
      </c>
      <c r="H201" s="252">
        <f t="shared" si="56"/>
        <v>0</v>
      </c>
      <c r="I201" s="252">
        <f t="shared" si="56"/>
        <v>0</v>
      </c>
      <c r="J201" s="253">
        <f t="shared" si="56"/>
        <v>0</v>
      </c>
      <c r="K201" s="253">
        <f t="shared" si="56"/>
        <v>0</v>
      </c>
      <c r="L201" s="253">
        <f t="shared" si="56"/>
        <v>0</v>
      </c>
      <c r="M201" s="252">
        <f t="shared" si="56"/>
        <v>0</v>
      </c>
      <c r="N201" s="252">
        <f t="shared" si="56"/>
        <v>0</v>
      </c>
      <c r="O201" s="252">
        <f t="shared" si="57"/>
        <v>2504596.6450380599</v>
      </c>
      <c r="P201" s="252">
        <f t="shared" ref="P201:P213" si="62">+P15</f>
        <v>5484.7122117081444</v>
      </c>
      <c r="Q201" s="263"/>
      <c r="R201" s="263"/>
      <c r="S201" s="263"/>
      <c r="T201" s="260"/>
      <c r="U201" s="249">
        <f t="shared" si="53"/>
        <v>2510081.357249768</v>
      </c>
      <c r="V201" s="250"/>
      <c r="W201" s="249">
        <f>O27-O15+P15</f>
        <v>2317420.0768622248</v>
      </c>
      <c r="X201" s="249">
        <f>W201+X189</f>
        <v>2510081.357249768</v>
      </c>
      <c r="Y201" s="248">
        <f t="shared" si="60"/>
        <v>2276.5677063809499</v>
      </c>
      <c r="Z201" s="247"/>
      <c r="AA201" s="173"/>
      <c r="AB201" s="173"/>
    </row>
    <row r="202" spans="1:28" x14ac:dyDescent="0.25">
      <c r="A202" s="244">
        <f>A201</f>
        <v>2021</v>
      </c>
      <c r="B202" s="243" t="s">
        <v>316</v>
      </c>
      <c r="C202" s="223">
        <f t="shared" si="56"/>
        <v>0</v>
      </c>
      <c r="D202" s="242">
        <f t="shared" si="56"/>
        <v>0</v>
      </c>
      <c r="E202" s="223">
        <f t="shared" si="56"/>
        <v>0</v>
      </c>
      <c r="F202" s="223">
        <f t="shared" si="56"/>
        <v>0</v>
      </c>
      <c r="G202" s="223">
        <f t="shared" si="56"/>
        <v>0</v>
      </c>
      <c r="H202" s="223">
        <f t="shared" si="56"/>
        <v>0</v>
      </c>
      <c r="I202" s="223">
        <f t="shared" si="56"/>
        <v>0</v>
      </c>
      <c r="J202" s="241">
        <f t="shared" si="56"/>
        <v>0</v>
      </c>
      <c r="K202" s="241">
        <f t="shared" si="56"/>
        <v>0</v>
      </c>
      <c r="L202" s="241">
        <f t="shared" si="56"/>
        <v>0</v>
      </c>
      <c r="M202" s="223">
        <f t="shared" si="56"/>
        <v>0</v>
      </c>
      <c r="N202" s="223">
        <f t="shared" si="56"/>
        <v>0</v>
      </c>
      <c r="O202" s="259">
        <f>+O$27</f>
        <v>2504596.6450380599</v>
      </c>
      <c r="P202" s="223">
        <f t="shared" si="62"/>
        <v>10969.424423416289</v>
      </c>
      <c r="Q202" s="262"/>
      <c r="R202" s="262"/>
      <c r="S202" s="262"/>
      <c r="T202" s="258"/>
      <c r="U202" s="239">
        <f t="shared" si="53"/>
        <v>2515566.0694614761</v>
      </c>
      <c r="V202" s="240"/>
      <c r="W202" s="239">
        <f t="shared" ref="W202:W212" si="63">O28-O16+P16</f>
        <v>2130243.5086863898</v>
      </c>
      <c r="X202" s="239">
        <f t="shared" ref="X202:X260" si="64">W202+X190</f>
        <v>2515566.0694614761</v>
      </c>
      <c r="Y202" s="238">
        <f t="shared" si="60"/>
        <v>2360.4997146835649</v>
      </c>
      <c r="Z202" s="237"/>
      <c r="AA202" s="173"/>
      <c r="AB202" s="173"/>
    </row>
    <row r="203" spans="1:28" x14ac:dyDescent="0.25">
      <c r="A203" s="244">
        <f t="shared" ref="A203:A212" si="65">A202</f>
        <v>2021</v>
      </c>
      <c r="B203" s="243" t="s">
        <v>315</v>
      </c>
      <c r="C203" s="223">
        <f t="shared" ref="C203:P218" si="66">C202</f>
        <v>0</v>
      </c>
      <c r="D203" s="242">
        <f t="shared" si="66"/>
        <v>0</v>
      </c>
      <c r="E203" s="223">
        <f t="shared" si="66"/>
        <v>0</v>
      </c>
      <c r="F203" s="223">
        <f t="shared" si="66"/>
        <v>0</v>
      </c>
      <c r="G203" s="223">
        <f t="shared" si="66"/>
        <v>0</v>
      </c>
      <c r="H203" s="223">
        <f t="shared" si="66"/>
        <v>0</v>
      </c>
      <c r="I203" s="223">
        <f t="shared" si="66"/>
        <v>0</v>
      </c>
      <c r="J203" s="241">
        <f t="shared" si="66"/>
        <v>0</v>
      </c>
      <c r="K203" s="241">
        <f t="shared" si="66"/>
        <v>0</v>
      </c>
      <c r="L203" s="241">
        <f t="shared" si="66"/>
        <v>0</v>
      </c>
      <c r="M203" s="223">
        <f t="shared" si="66"/>
        <v>0</v>
      </c>
      <c r="N203" s="223">
        <f t="shared" si="66"/>
        <v>0</v>
      </c>
      <c r="O203" s="223">
        <f>O202</f>
        <v>2504596.6450380599</v>
      </c>
      <c r="P203" s="223">
        <f t="shared" si="62"/>
        <v>16454.136635124432</v>
      </c>
      <c r="Q203" s="262"/>
      <c r="R203" s="262"/>
      <c r="S203" s="262"/>
      <c r="T203" s="258"/>
      <c r="U203" s="239">
        <f t="shared" si="53"/>
        <v>2521050.7816731841</v>
      </c>
      <c r="V203" s="240"/>
      <c r="W203" s="239">
        <f t="shared" si="63"/>
        <v>1943066.9405105552</v>
      </c>
      <c r="X203" s="239">
        <f t="shared" si="64"/>
        <v>2521050.7816731846</v>
      </c>
      <c r="Y203" s="238">
        <f t="shared" si="60"/>
        <v>2428.8336756381937</v>
      </c>
      <c r="Z203" s="237"/>
      <c r="AA203" s="173"/>
      <c r="AB203" s="173"/>
    </row>
    <row r="204" spans="1:28" x14ac:dyDescent="0.25">
      <c r="A204" s="244">
        <f t="shared" si="65"/>
        <v>2021</v>
      </c>
      <c r="B204" s="243" t="s">
        <v>314</v>
      </c>
      <c r="C204" s="223">
        <f t="shared" si="66"/>
        <v>0</v>
      </c>
      <c r="D204" s="242">
        <f t="shared" si="66"/>
        <v>0</v>
      </c>
      <c r="E204" s="223">
        <f t="shared" si="66"/>
        <v>0</v>
      </c>
      <c r="F204" s="223">
        <f t="shared" si="66"/>
        <v>0</v>
      </c>
      <c r="G204" s="223">
        <f t="shared" si="66"/>
        <v>0</v>
      </c>
      <c r="H204" s="223">
        <f t="shared" si="66"/>
        <v>0</v>
      </c>
      <c r="I204" s="223">
        <f t="shared" si="66"/>
        <v>0</v>
      </c>
      <c r="J204" s="241">
        <f t="shared" si="66"/>
        <v>0</v>
      </c>
      <c r="K204" s="241">
        <f t="shared" si="66"/>
        <v>0</v>
      </c>
      <c r="L204" s="241">
        <f t="shared" si="66"/>
        <v>0</v>
      </c>
      <c r="M204" s="223">
        <f t="shared" si="66"/>
        <v>0</v>
      </c>
      <c r="N204" s="223">
        <f t="shared" si="66"/>
        <v>0</v>
      </c>
      <c r="O204" s="223">
        <f t="shared" si="66"/>
        <v>2504596.6450380599</v>
      </c>
      <c r="P204" s="223">
        <f t="shared" si="62"/>
        <v>21938.848846832578</v>
      </c>
      <c r="Q204" s="262"/>
      <c r="R204" s="262"/>
      <c r="S204" s="262"/>
      <c r="T204" s="258"/>
      <c r="U204" s="239">
        <f t="shared" si="53"/>
        <v>2526535.4938848927</v>
      </c>
      <c r="V204" s="240"/>
      <c r="W204" s="239">
        <f t="shared" si="63"/>
        <v>1755890.3723347201</v>
      </c>
      <c r="X204" s="239">
        <f t="shared" si="64"/>
        <v>2526535.4938848922</v>
      </c>
      <c r="Y204" s="238">
        <f t="shared" si="60"/>
        <v>2481.5695892448366</v>
      </c>
      <c r="Z204" s="237"/>
      <c r="AA204" s="173"/>
      <c r="AB204" s="173"/>
    </row>
    <row r="205" spans="1:28" x14ac:dyDescent="0.25">
      <c r="A205" s="244">
        <f t="shared" si="65"/>
        <v>2021</v>
      </c>
      <c r="B205" s="243" t="s">
        <v>313</v>
      </c>
      <c r="C205" s="223">
        <f t="shared" si="66"/>
        <v>0</v>
      </c>
      <c r="D205" s="242">
        <f t="shared" si="66"/>
        <v>0</v>
      </c>
      <c r="E205" s="223">
        <f t="shared" si="66"/>
        <v>0</v>
      </c>
      <c r="F205" s="223">
        <f t="shared" si="66"/>
        <v>0</v>
      </c>
      <c r="G205" s="223">
        <f t="shared" si="66"/>
        <v>0</v>
      </c>
      <c r="H205" s="223">
        <f t="shared" si="66"/>
        <v>0</v>
      </c>
      <c r="I205" s="223">
        <f t="shared" si="66"/>
        <v>0</v>
      </c>
      <c r="J205" s="241">
        <f t="shared" si="66"/>
        <v>0</v>
      </c>
      <c r="K205" s="241">
        <f t="shared" si="66"/>
        <v>0</v>
      </c>
      <c r="L205" s="241">
        <f t="shared" si="66"/>
        <v>0</v>
      </c>
      <c r="M205" s="223">
        <f t="shared" si="66"/>
        <v>0</v>
      </c>
      <c r="N205" s="223">
        <f t="shared" si="66"/>
        <v>0</v>
      </c>
      <c r="O205" s="223">
        <f t="shared" si="66"/>
        <v>2504596.6450380599</v>
      </c>
      <c r="P205" s="223">
        <f t="shared" si="62"/>
        <v>27423.561058540723</v>
      </c>
      <c r="Q205" s="262"/>
      <c r="R205" s="262"/>
      <c r="S205" s="262"/>
      <c r="T205" s="258"/>
      <c r="U205" s="239">
        <f t="shared" si="53"/>
        <v>2532020.2060966007</v>
      </c>
      <c r="V205" s="240"/>
      <c r="W205" s="239">
        <f t="shared" si="63"/>
        <v>1568713.8041588853</v>
      </c>
      <c r="X205" s="239">
        <f t="shared" si="64"/>
        <v>2532020.2060966007</v>
      </c>
      <c r="Y205" s="238">
        <f t="shared" si="60"/>
        <v>2518.7074555034928</v>
      </c>
      <c r="Z205" s="237"/>
      <c r="AA205" s="173"/>
      <c r="AB205" s="173"/>
    </row>
    <row r="206" spans="1:28" x14ac:dyDescent="0.25">
      <c r="A206" s="244">
        <f t="shared" si="65"/>
        <v>2021</v>
      </c>
      <c r="B206" s="243" t="s">
        <v>312</v>
      </c>
      <c r="C206" s="223">
        <f t="shared" si="66"/>
        <v>0</v>
      </c>
      <c r="D206" s="242">
        <f t="shared" si="66"/>
        <v>0</v>
      </c>
      <c r="E206" s="223">
        <f t="shared" si="66"/>
        <v>0</v>
      </c>
      <c r="F206" s="223">
        <f t="shared" si="66"/>
        <v>0</v>
      </c>
      <c r="G206" s="223">
        <f t="shared" si="66"/>
        <v>0</v>
      </c>
      <c r="H206" s="223">
        <f t="shared" si="66"/>
        <v>0</v>
      </c>
      <c r="I206" s="223">
        <f t="shared" si="66"/>
        <v>0</v>
      </c>
      <c r="J206" s="241">
        <f t="shared" si="66"/>
        <v>0</v>
      </c>
      <c r="K206" s="241">
        <f t="shared" si="66"/>
        <v>0</v>
      </c>
      <c r="L206" s="241">
        <f t="shared" si="66"/>
        <v>0</v>
      </c>
      <c r="M206" s="223">
        <f t="shared" si="66"/>
        <v>0</v>
      </c>
      <c r="N206" s="223">
        <f t="shared" si="66"/>
        <v>0</v>
      </c>
      <c r="O206" s="223">
        <f t="shared" si="66"/>
        <v>2504596.6450380599</v>
      </c>
      <c r="P206" s="223">
        <f t="shared" si="62"/>
        <v>32908.273270248865</v>
      </c>
      <c r="Q206" s="262"/>
      <c r="R206" s="262"/>
      <c r="S206" s="262"/>
      <c r="T206" s="258"/>
      <c r="U206" s="239">
        <f t="shared" si="53"/>
        <v>2537504.9183083088</v>
      </c>
      <c r="V206" s="240"/>
      <c r="W206" s="239">
        <f t="shared" si="63"/>
        <v>1381537.2359830504</v>
      </c>
      <c r="X206" s="239">
        <f t="shared" si="64"/>
        <v>2537504.9183083088</v>
      </c>
      <c r="Y206" s="238">
        <f t="shared" si="60"/>
        <v>2540.2472744141628</v>
      </c>
      <c r="Z206" s="237"/>
      <c r="AA206" s="173"/>
      <c r="AB206" s="173"/>
    </row>
    <row r="207" spans="1:28" x14ac:dyDescent="0.25">
      <c r="A207" s="244">
        <f t="shared" si="65"/>
        <v>2021</v>
      </c>
      <c r="B207" s="243" t="s">
        <v>311</v>
      </c>
      <c r="C207" s="223">
        <f t="shared" si="66"/>
        <v>0</v>
      </c>
      <c r="D207" s="242">
        <f t="shared" si="66"/>
        <v>0</v>
      </c>
      <c r="E207" s="223">
        <f t="shared" si="66"/>
        <v>0</v>
      </c>
      <c r="F207" s="223">
        <f t="shared" si="66"/>
        <v>0</v>
      </c>
      <c r="G207" s="223">
        <f t="shared" si="66"/>
        <v>0</v>
      </c>
      <c r="H207" s="223">
        <f t="shared" si="66"/>
        <v>0</v>
      </c>
      <c r="I207" s="223">
        <f t="shared" si="66"/>
        <v>0</v>
      </c>
      <c r="J207" s="241">
        <f t="shared" si="66"/>
        <v>0</v>
      </c>
      <c r="K207" s="241">
        <f t="shared" si="66"/>
        <v>0</v>
      </c>
      <c r="L207" s="241">
        <f t="shared" si="66"/>
        <v>0</v>
      </c>
      <c r="M207" s="223">
        <f t="shared" si="66"/>
        <v>0</v>
      </c>
      <c r="N207" s="223">
        <f t="shared" si="66"/>
        <v>0</v>
      </c>
      <c r="O207" s="223">
        <f t="shared" si="66"/>
        <v>2504596.6450380599</v>
      </c>
      <c r="P207" s="223">
        <f t="shared" si="62"/>
        <v>38392.98548195701</v>
      </c>
      <c r="Q207" s="262"/>
      <c r="R207" s="262"/>
      <c r="S207" s="262"/>
      <c r="T207" s="258"/>
      <c r="U207" s="239">
        <f t="shared" si="53"/>
        <v>2542989.6305200169</v>
      </c>
      <c r="V207" s="240"/>
      <c r="W207" s="239">
        <f t="shared" si="63"/>
        <v>1194360.6678072154</v>
      </c>
      <c r="X207" s="239">
        <f t="shared" si="64"/>
        <v>2542989.6305200169</v>
      </c>
      <c r="Y207" s="238">
        <f t="shared" si="60"/>
        <v>2546.1890459768465</v>
      </c>
      <c r="Z207" s="237"/>
      <c r="AA207" s="173"/>
      <c r="AB207" s="173"/>
    </row>
    <row r="208" spans="1:28" x14ac:dyDescent="0.25">
      <c r="A208" s="244">
        <f t="shared" si="65"/>
        <v>2021</v>
      </c>
      <c r="B208" s="243" t="s">
        <v>310</v>
      </c>
      <c r="C208" s="223">
        <f t="shared" si="66"/>
        <v>0</v>
      </c>
      <c r="D208" s="242">
        <f t="shared" si="66"/>
        <v>0</v>
      </c>
      <c r="E208" s="223">
        <f t="shared" si="66"/>
        <v>0</v>
      </c>
      <c r="F208" s="223">
        <f t="shared" si="66"/>
        <v>0</v>
      </c>
      <c r="G208" s="223">
        <f t="shared" si="66"/>
        <v>0</v>
      </c>
      <c r="H208" s="223">
        <f t="shared" si="66"/>
        <v>0</v>
      </c>
      <c r="I208" s="223">
        <f t="shared" si="66"/>
        <v>0</v>
      </c>
      <c r="J208" s="241">
        <f t="shared" si="66"/>
        <v>0</v>
      </c>
      <c r="K208" s="241">
        <f t="shared" si="66"/>
        <v>0</v>
      </c>
      <c r="L208" s="241">
        <f t="shared" si="66"/>
        <v>0</v>
      </c>
      <c r="M208" s="223">
        <f t="shared" si="66"/>
        <v>0</v>
      </c>
      <c r="N208" s="223">
        <f t="shared" si="66"/>
        <v>0</v>
      </c>
      <c r="O208" s="223">
        <f t="shared" si="66"/>
        <v>2504596.6450380599</v>
      </c>
      <c r="P208" s="223">
        <f t="shared" si="62"/>
        <v>43877.697693665155</v>
      </c>
      <c r="Q208" s="262"/>
      <c r="R208" s="262"/>
      <c r="S208" s="262"/>
      <c r="T208" s="258"/>
      <c r="U208" s="239">
        <f t="shared" si="53"/>
        <v>2548474.342731725</v>
      </c>
      <c r="V208" s="240"/>
      <c r="W208" s="239">
        <f t="shared" si="63"/>
        <v>1007184.0996313804</v>
      </c>
      <c r="X208" s="239">
        <f t="shared" si="64"/>
        <v>2548474.342731725</v>
      </c>
      <c r="Y208" s="238">
        <f t="shared" si="60"/>
        <v>2552.1308175395302</v>
      </c>
      <c r="Z208" s="237"/>
      <c r="AA208" s="173"/>
      <c r="AB208" s="173"/>
    </row>
    <row r="209" spans="1:28" x14ac:dyDescent="0.25">
      <c r="A209" s="244">
        <f t="shared" si="65"/>
        <v>2021</v>
      </c>
      <c r="B209" s="243" t="s">
        <v>309</v>
      </c>
      <c r="C209" s="223">
        <f t="shared" si="66"/>
        <v>0</v>
      </c>
      <c r="D209" s="242">
        <f t="shared" si="66"/>
        <v>0</v>
      </c>
      <c r="E209" s="223">
        <f t="shared" si="66"/>
        <v>0</v>
      </c>
      <c r="F209" s="223">
        <f t="shared" si="66"/>
        <v>0</v>
      </c>
      <c r="G209" s="223">
        <f t="shared" si="66"/>
        <v>0</v>
      </c>
      <c r="H209" s="223">
        <f t="shared" si="66"/>
        <v>0</v>
      </c>
      <c r="I209" s="223">
        <f t="shared" si="66"/>
        <v>0</v>
      </c>
      <c r="J209" s="241">
        <f t="shared" si="66"/>
        <v>0</v>
      </c>
      <c r="K209" s="241">
        <f t="shared" si="66"/>
        <v>0</v>
      </c>
      <c r="L209" s="241">
        <f t="shared" si="66"/>
        <v>0</v>
      </c>
      <c r="M209" s="223">
        <f t="shared" si="66"/>
        <v>0</v>
      </c>
      <c r="N209" s="223">
        <f t="shared" si="66"/>
        <v>0</v>
      </c>
      <c r="O209" s="223">
        <f t="shared" si="66"/>
        <v>2504596.6450380599</v>
      </c>
      <c r="P209" s="223">
        <f t="shared" si="62"/>
        <v>49362.409905373301</v>
      </c>
      <c r="Q209" s="262"/>
      <c r="R209" s="262"/>
      <c r="S209" s="262"/>
      <c r="T209" s="258"/>
      <c r="U209" s="239">
        <f t="shared" si="53"/>
        <v>2553959.054943433</v>
      </c>
      <c r="V209" s="240"/>
      <c r="W209" s="239">
        <f t="shared" si="63"/>
        <v>820007.53145554545</v>
      </c>
      <c r="X209" s="239">
        <f t="shared" si="64"/>
        <v>2553959.054943433</v>
      </c>
      <c r="Y209" s="238">
        <f t="shared" si="60"/>
        <v>2558.0725891022144</v>
      </c>
      <c r="Z209" s="237"/>
      <c r="AA209" s="173"/>
      <c r="AB209" s="173"/>
    </row>
    <row r="210" spans="1:28" x14ac:dyDescent="0.25">
      <c r="A210" s="244">
        <f t="shared" si="65"/>
        <v>2021</v>
      </c>
      <c r="B210" s="243" t="s">
        <v>308</v>
      </c>
      <c r="C210" s="223">
        <f t="shared" si="66"/>
        <v>0</v>
      </c>
      <c r="D210" s="242">
        <f t="shared" si="66"/>
        <v>0</v>
      </c>
      <c r="E210" s="223">
        <f t="shared" si="66"/>
        <v>0</v>
      </c>
      <c r="F210" s="223">
        <f t="shared" si="66"/>
        <v>0</v>
      </c>
      <c r="G210" s="223">
        <f t="shared" si="66"/>
        <v>0</v>
      </c>
      <c r="H210" s="223">
        <f t="shared" si="66"/>
        <v>0</v>
      </c>
      <c r="I210" s="223">
        <f t="shared" si="66"/>
        <v>0</v>
      </c>
      <c r="J210" s="241">
        <f t="shared" si="66"/>
        <v>0</v>
      </c>
      <c r="K210" s="241">
        <f t="shared" si="66"/>
        <v>0</v>
      </c>
      <c r="L210" s="241">
        <f t="shared" si="66"/>
        <v>0</v>
      </c>
      <c r="M210" s="223">
        <f t="shared" si="66"/>
        <v>0</v>
      </c>
      <c r="N210" s="223">
        <f t="shared" si="66"/>
        <v>0</v>
      </c>
      <c r="O210" s="223">
        <f t="shared" si="66"/>
        <v>2504596.6450380599</v>
      </c>
      <c r="P210" s="223">
        <f t="shared" si="62"/>
        <v>54847.122117081446</v>
      </c>
      <c r="Q210" s="262"/>
      <c r="R210" s="262"/>
      <c r="S210" s="262"/>
      <c r="T210" s="258"/>
      <c r="U210" s="239">
        <f t="shared" si="53"/>
        <v>2559443.7671551416</v>
      </c>
      <c r="V210" s="240"/>
      <c r="W210" s="239">
        <f t="shared" si="63"/>
        <v>632830.96327971038</v>
      </c>
      <c r="X210" s="239">
        <f t="shared" si="64"/>
        <v>2559443.7671551416</v>
      </c>
      <c r="Y210" s="238">
        <f t="shared" si="60"/>
        <v>2564.014360664898</v>
      </c>
      <c r="Z210" s="237"/>
      <c r="AA210" s="173"/>
      <c r="AB210" s="173"/>
    </row>
    <row r="211" spans="1:28" x14ac:dyDescent="0.25">
      <c r="A211" s="244">
        <f t="shared" si="65"/>
        <v>2021</v>
      </c>
      <c r="B211" s="243" t="s">
        <v>307</v>
      </c>
      <c r="C211" s="223">
        <f t="shared" si="66"/>
        <v>0</v>
      </c>
      <c r="D211" s="242">
        <f t="shared" si="66"/>
        <v>0</v>
      </c>
      <c r="E211" s="223">
        <f t="shared" si="66"/>
        <v>0</v>
      </c>
      <c r="F211" s="223">
        <f t="shared" si="66"/>
        <v>0</v>
      </c>
      <c r="G211" s="223">
        <f t="shared" si="66"/>
        <v>0</v>
      </c>
      <c r="H211" s="223">
        <f t="shared" si="66"/>
        <v>0</v>
      </c>
      <c r="I211" s="223">
        <f t="shared" si="66"/>
        <v>0</v>
      </c>
      <c r="J211" s="241">
        <f t="shared" si="66"/>
        <v>0</v>
      </c>
      <c r="K211" s="241">
        <f t="shared" si="66"/>
        <v>0</v>
      </c>
      <c r="L211" s="241">
        <f t="shared" si="66"/>
        <v>0</v>
      </c>
      <c r="M211" s="223">
        <f t="shared" si="66"/>
        <v>0</v>
      </c>
      <c r="N211" s="223">
        <f t="shared" si="66"/>
        <v>0</v>
      </c>
      <c r="O211" s="223">
        <f t="shared" si="66"/>
        <v>2504596.6450380599</v>
      </c>
      <c r="P211" s="223">
        <f t="shared" si="62"/>
        <v>60331.834328789591</v>
      </c>
      <c r="Q211" s="262"/>
      <c r="R211" s="262"/>
      <c r="S211" s="262"/>
      <c r="T211" s="258"/>
      <c r="U211" s="239">
        <f t="shared" si="53"/>
        <v>2564928.4793668496</v>
      </c>
      <c r="V211" s="240"/>
      <c r="W211" s="239">
        <f t="shared" si="63"/>
        <v>445654.39510387543</v>
      </c>
      <c r="X211" s="239">
        <f t="shared" si="64"/>
        <v>2564928.4793668496</v>
      </c>
      <c r="Y211" s="238">
        <f t="shared" si="60"/>
        <v>2569.9561322275822</v>
      </c>
      <c r="Z211" s="237"/>
      <c r="AA211" s="173"/>
      <c r="AB211" s="173"/>
    </row>
    <row r="212" spans="1:28" x14ac:dyDescent="0.25">
      <c r="A212" s="235">
        <f t="shared" si="65"/>
        <v>2021</v>
      </c>
      <c r="B212" s="234" t="s">
        <v>306</v>
      </c>
      <c r="C212" s="178">
        <f t="shared" si="66"/>
        <v>0</v>
      </c>
      <c r="D212" s="177">
        <f t="shared" si="66"/>
        <v>0</v>
      </c>
      <c r="E212" s="178">
        <f t="shared" si="66"/>
        <v>0</v>
      </c>
      <c r="F212" s="178">
        <f t="shared" si="66"/>
        <v>0</v>
      </c>
      <c r="G212" s="178">
        <f t="shared" si="66"/>
        <v>0</v>
      </c>
      <c r="H212" s="178">
        <f t="shared" si="66"/>
        <v>0</v>
      </c>
      <c r="I212" s="178">
        <f t="shared" si="66"/>
        <v>0</v>
      </c>
      <c r="J212" s="233">
        <f t="shared" si="66"/>
        <v>0</v>
      </c>
      <c r="K212" s="233">
        <f t="shared" si="66"/>
        <v>0</v>
      </c>
      <c r="L212" s="233">
        <f t="shared" si="66"/>
        <v>0</v>
      </c>
      <c r="M212" s="178">
        <f t="shared" si="66"/>
        <v>0</v>
      </c>
      <c r="N212" s="178">
        <f t="shared" si="66"/>
        <v>0</v>
      </c>
      <c r="O212" s="178">
        <f t="shared" si="66"/>
        <v>2504596.6450380599</v>
      </c>
      <c r="P212" s="178">
        <f t="shared" si="62"/>
        <v>65816.546540497729</v>
      </c>
      <c r="Q212" s="261"/>
      <c r="R212" s="261"/>
      <c r="S212" s="261"/>
      <c r="T212" s="257"/>
      <c r="U212" s="231">
        <f t="shared" si="53"/>
        <v>2570413.1915785577</v>
      </c>
      <c r="V212" s="221">
        <f>SUM(U201:U212)</f>
        <v>30482967.29296995</v>
      </c>
      <c r="W212" s="231">
        <f t="shared" si="63"/>
        <v>258477.82692804089</v>
      </c>
      <c r="X212" s="231">
        <f t="shared" si="64"/>
        <v>2570413.1915785577</v>
      </c>
      <c r="Y212" s="232">
        <f t="shared" si="60"/>
        <v>2575.8979037902659</v>
      </c>
      <c r="Z212" s="231">
        <f>SUM(Y201:Y212)</f>
        <v>29972.68626516654</v>
      </c>
      <c r="AA212" s="173"/>
      <c r="AB212" s="173"/>
    </row>
    <row r="213" spans="1:28" x14ac:dyDescent="0.25">
      <c r="A213" s="256">
        <f>A212+1</f>
        <v>2022</v>
      </c>
      <c r="B213" s="255" t="s">
        <v>317</v>
      </c>
      <c r="C213" s="252">
        <f t="shared" si="66"/>
        <v>0</v>
      </c>
      <c r="D213" s="254">
        <f t="shared" si="66"/>
        <v>0</v>
      </c>
      <c r="E213" s="252">
        <f t="shared" si="66"/>
        <v>0</v>
      </c>
      <c r="F213" s="252">
        <f t="shared" si="66"/>
        <v>0</v>
      </c>
      <c r="G213" s="252">
        <f t="shared" si="66"/>
        <v>0</v>
      </c>
      <c r="H213" s="252">
        <f t="shared" si="66"/>
        <v>0</v>
      </c>
      <c r="I213" s="252">
        <f t="shared" si="66"/>
        <v>0</v>
      </c>
      <c r="J213" s="253">
        <f t="shared" si="66"/>
        <v>0</v>
      </c>
      <c r="K213" s="253">
        <f t="shared" si="66"/>
        <v>0</v>
      </c>
      <c r="L213" s="253">
        <f t="shared" si="66"/>
        <v>0</v>
      </c>
      <c r="M213" s="252">
        <f t="shared" si="66"/>
        <v>0</v>
      </c>
      <c r="N213" s="252">
        <f t="shared" si="66"/>
        <v>0</v>
      </c>
      <c r="O213" s="252">
        <f t="shared" si="66"/>
        <v>2504596.6450380599</v>
      </c>
      <c r="P213" s="252">
        <f t="shared" si="62"/>
        <v>71301.258752205875</v>
      </c>
      <c r="Q213" s="252">
        <f t="shared" ref="Q213:Q225" si="67">+Q15</f>
        <v>5484.7122117081444</v>
      </c>
      <c r="R213" s="263"/>
      <c r="S213" s="263"/>
      <c r="T213" s="260"/>
      <c r="U213" s="249">
        <f t="shared" si="53"/>
        <v>2581382.6160019739</v>
      </c>
      <c r="V213" s="250"/>
      <c r="W213" s="249">
        <f>P27-P15+Q15</f>
        <v>71301.258752205875</v>
      </c>
      <c r="X213" s="249">
        <f t="shared" si="64"/>
        <v>2581382.6160019739</v>
      </c>
      <c r="Y213" s="248">
        <f t="shared" si="60"/>
        <v>2581.8396753529496</v>
      </c>
      <c r="Z213" s="247"/>
      <c r="AA213" s="173"/>
      <c r="AB213" s="173"/>
    </row>
    <row r="214" spans="1:28" x14ac:dyDescent="0.25">
      <c r="A214" s="244">
        <f>A213</f>
        <v>2022</v>
      </c>
      <c r="B214" s="243" t="s">
        <v>316</v>
      </c>
      <c r="C214" s="223">
        <f t="shared" si="66"/>
        <v>0</v>
      </c>
      <c r="D214" s="242">
        <f t="shared" si="66"/>
        <v>0</v>
      </c>
      <c r="E214" s="223">
        <f t="shared" si="66"/>
        <v>0</v>
      </c>
      <c r="F214" s="223">
        <f t="shared" si="66"/>
        <v>0</v>
      </c>
      <c r="G214" s="223">
        <f t="shared" si="66"/>
        <v>0</v>
      </c>
      <c r="H214" s="223">
        <f t="shared" si="66"/>
        <v>0</v>
      </c>
      <c r="I214" s="223">
        <f t="shared" si="66"/>
        <v>0</v>
      </c>
      <c r="J214" s="241">
        <f t="shared" si="66"/>
        <v>0</v>
      </c>
      <c r="K214" s="241">
        <f t="shared" si="66"/>
        <v>0</v>
      </c>
      <c r="L214" s="241">
        <f t="shared" si="66"/>
        <v>0</v>
      </c>
      <c r="M214" s="223">
        <f t="shared" si="66"/>
        <v>0</v>
      </c>
      <c r="N214" s="223">
        <f t="shared" si="66"/>
        <v>0</v>
      </c>
      <c r="O214" s="223">
        <f t="shared" si="66"/>
        <v>2504596.6450380599</v>
      </c>
      <c r="P214" s="259">
        <f>+P$27</f>
        <v>71301.258752205875</v>
      </c>
      <c r="Q214" s="223">
        <f t="shared" si="67"/>
        <v>10969.424423416289</v>
      </c>
      <c r="R214" s="262"/>
      <c r="S214" s="262"/>
      <c r="T214" s="258"/>
      <c r="U214" s="239">
        <f t="shared" si="53"/>
        <v>2586867.3282136819</v>
      </c>
      <c r="V214" s="240"/>
      <c r="W214" s="239">
        <f t="shared" ref="W214:W224" si="68">P28-P16+Q16</f>
        <v>71301.258752205875</v>
      </c>
      <c r="X214" s="239">
        <f t="shared" si="64"/>
        <v>2586867.3282136819</v>
      </c>
      <c r="Y214" s="238">
        <f t="shared" si="60"/>
        <v>2587.7814469156333</v>
      </c>
      <c r="Z214" s="237"/>
      <c r="AA214" s="173"/>
      <c r="AB214" s="173"/>
    </row>
    <row r="215" spans="1:28" x14ac:dyDescent="0.25">
      <c r="A215" s="244">
        <f t="shared" ref="A215:A224" si="69">A214</f>
        <v>2022</v>
      </c>
      <c r="B215" s="243" t="s">
        <v>315</v>
      </c>
      <c r="C215" s="223">
        <f t="shared" si="66"/>
        <v>0</v>
      </c>
      <c r="D215" s="242">
        <f t="shared" si="66"/>
        <v>0</v>
      </c>
      <c r="E215" s="223">
        <f t="shared" si="66"/>
        <v>0</v>
      </c>
      <c r="F215" s="223">
        <f t="shared" si="66"/>
        <v>0</v>
      </c>
      <c r="G215" s="223">
        <f t="shared" si="66"/>
        <v>0</v>
      </c>
      <c r="H215" s="223">
        <f t="shared" si="66"/>
        <v>0</v>
      </c>
      <c r="I215" s="223">
        <f t="shared" si="66"/>
        <v>0</v>
      </c>
      <c r="J215" s="241">
        <f t="shared" si="66"/>
        <v>0</v>
      </c>
      <c r="K215" s="241">
        <f t="shared" si="66"/>
        <v>0</v>
      </c>
      <c r="L215" s="241">
        <f t="shared" si="66"/>
        <v>0</v>
      </c>
      <c r="M215" s="223">
        <f t="shared" si="66"/>
        <v>0</v>
      </c>
      <c r="N215" s="223">
        <f t="shared" si="66"/>
        <v>0</v>
      </c>
      <c r="O215" s="223">
        <f t="shared" si="66"/>
        <v>2504596.6450380599</v>
      </c>
      <c r="P215" s="223">
        <f>P214</f>
        <v>71301.258752205875</v>
      </c>
      <c r="Q215" s="223">
        <f t="shared" si="67"/>
        <v>16454.136635124432</v>
      </c>
      <c r="R215" s="262"/>
      <c r="S215" s="262"/>
      <c r="T215" s="258"/>
      <c r="U215" s="239">
        <f t="shared" si="53"/>
        <v>2592352.04042539</v>
      </c>
      <c r="V215" s="240"/>
      <c r="W215" s="239">
        <f t="shared" si="68"/>
        <v>71301.258752205875</v>
      </c>
      <c r="X215" s="239">
        <f t="shared" si="64"/>
        <v>2592352.0404253905</v>
      </c>
      <c r="Y215" s="238">
        <f t="shared" si="60"/>
        <v>2593.723218478317</v>
      </c>
      <c r="Z215" s="237"/>
      <c r="AA215" s="173"/>
      <c r="AB215" s="173"/>
    </row>
    <row r="216" spans="1:28" x14ac:dyDescent="0.25">
      <c r="A216" s="244">
        <f t="shared" si="69"/>
        <v>2022</v>
      </c>
      <c r="B216" s="243" t="s">
        <v>314</v>
      </c>
      <c r="C216" s="223">
        <f t="shared" si="66"/>
        <v>0</v>
      </c>
      <c r="D216" s="242">
        <f t="shared" si="66"/>
        <v>0</v>
      </c>
      <c r="E216" s="223">
        <f t="shared" si="66"/>
        <v>0</v>
      </c>
      <c r="F216" s="223">
        <f t="shared" si="66"/>
        <v>0</v>
      </c>
      <c r="G216" s="223">
        <f t="shared" si="66"/>
        <v>0</v>
      </c>
      <c r="H216" s="223">
        <f t="shared" si="66"/>
        <v>0</v>
      </c>
      <c r="I216" s="223">
        <f t="shared" si="66"/>
        <v>0</v>
      </c>
      <c r="J216" s="241">
        <f t="shared" si="66"/>
        <v>0</v>
      </c>
      <c r="K216" s="241">
        <f t="shared" si="66"/>
        <v>0</v>
      </c>
      <c r="L216" s="241">
        <f t="shared" si="66"/>
        <v>0</v>
      </c>
      <c r="M216" s="223">
        <f t="shared" si="66"/>
        <v>0</v>
      </c>
      <c r="N216" s="223">
        <f t="shared" si="66"/>
        <v>0</v>
      </c>
      <c r="O216" s="223">
        <f t="shared" si="66"/>
        <v>2504596.6450380599</v>
      </c>
      <c r="P216" s="223">
        <f t="shared" si="66"/>
        <v>71301.258752205875</v>
      </c>
      <c r="Q216" s="223">
        <f t="shared" si="67"/>
        <v>21938.848846832578</v>
      </c>
      <c r="R216" s="262"/>
      <c r="S216" s="262"/>
      <c r="T216" s="258"/>
      <c r="U216" s="239">
        <f t="shared" si="53"/>
        <v>2597836.7526370985</v>
      </c>
      <c r="V216" s="240"/>
      <c r="W216" s="239">
        <f t="shared" si="68"/>
        <v>71301.258752205875</v>
      </c>
      <c r="X216" s="239">
        <f t="shared" si="64"/>
        <v>2597836.7526370981</v>
      </c>
      <c r="Y216" s="238">
        <f t="shared" si="60"/>
        <v>2599.6649900410011</v>
      </c>
      <c r="Z216" s="237"/>
      <c r="AA216" s="173"/>
      <c r="AB216" s="173"/>
    </row>
    <row r="217" spans="1:28" x14ac:dyDescent="0.25">
      <c r="A217" s="244">
        <f t="shared" si="69"/>
        <v>2022</v>
      </c>
      <c r="B217" s="243" t="s">
        <v>313</v>
      </c>
      <c r="C217" s="223">
        <f t="shared" si="66"/>
        <v>0</v>
      </c>
      <c r="D217" s="242">
        <f t="shared" si="66"/>
        <v>0</v>
      </c>
      <c r="E217" s="223">
        <f t="shared" si="66"/>
        <v>0</v>
      </c>
      <c r="F217" s="223">
        <f t="shared" si="66"/>
        <v>0</v>
      </c>
      <c r="G217" s="223">
        <f t="shared" si="66"/>
        <v>0</v>
      </c>
      <c r="H217" s="223">
        <f t="shared" si="66"/>
        <v>0</v>
      </c>
      <c r="I217" s="223">
        <f t="shared" si="66"/>
        <v>0</v>
      </c>
      <c r="J217" s="241">
        <f t="shared" si="66"/>
        <v>0</v>
      </c>
      <c r="K217" s="241">
        <f t="shared" si="66"/>
        <v>0</v>
      </c>
      <c r="L217" s="241">
        <f t="shared" si="66"/>
        <v>0</v>
      </c>
      <c r="M217" s="223">
        <f t="shared" si="66"/>
        <v>0</v>
      </c>
      <c r="N217" s="223">
        <f t="shared" si="66"/>
        <v>0</v>
      </c>
      <c r="O217" s="223">
        <f t="shared" si="66"/>
        <v>2504596.6450380599</v>
      </c>
      <c r="P217" s="223">
        <f t="shared" si="66"/>
        <v>71301.258752205875</v>
      </c>
      <c r="Q217" s="223">
        <f t="shared" si="67"/>
        <v>27423.561058540723</v>
      </c>
      <c r="R217" s="262"/>
      <c r="S217" s="262"/>
      <c r="T217" s="258"/>
      <c r="U217" s="239">
        <f t="shared" si="53"/>
        <v>2603321.4648488066</v>
      </c>
      <c r="V217" s="240"/>
      <c r="W217" s="239">
        <f t="shared" si="68"/>
        <v>71301.258752205875</v>
      </c>
      <c r="X217" s="239">
        <f t="shared" si="64"/>
        <v>2603321.4648488066</v>
      </c>
      <c r="Y217" s="238">
        <f t="shared" si="60"/>
        <v>2605.6067616036853</v>
      </c>
      <c r="Z217" s="237"/>
      <c r="AA217" s="173"/>
      <c r="AB217" s="173"/>
    </row>
    <row r="218" spans="1:28" x14ac:dyDescent="0.25">
      <c r="A218" s="244">
        <f t="shared" si="69"/>
        <v>2022</v>
      </c>
      <c r="B218" s="243" t="s">
        <v>312</v>
      </c>
      <c r="C218" s="223">
        <f t="shared" si="66"/>
        <v>0</v>
      </c>
      <c r="D218" s="242">
        <f t="shared" si="66"/>
        <v>0</v>
      </c>
      <c r="E218" s="223">
        <f t="shared" si="66"/>
        <v>0</v>
      </c>
      <c r="F218" s="223">
        <f t="shared" si="66"/>
        <v>0</v>
      </c>
      <c r="G218" s="223">
        <f t="shared" si="66"/>
        <v>0</v>
      </c>
      <c r="H218" s="223">
        <f t="shared" si="66"/>
        <v>0</v>
      </c>
      <c r="I218" s="223">
        <f t="shared" si="66"/>
        <v>0</v>
      </c>
      <c r="J218" s="241">
        <f t="shared" si="66"/>
        <v>0</v>
      </c>
      <c r="K218" s="241">
        <f t="shared" si="66"/>
        <v>0</v>
      </c>
      <c r="L218" s="241">
        <f t="shared" si="66"/>
        <v>0</v>
      </c>
      <c r="M218" s="223">
        <f t="shared" si="66"/>
        <v>0</v>
      </c>
      <c r="N218" s="223">
        <f t="shared" si="66"/>
        <v>0</v>
      </c>
      <c r="O218" s="223">
        <f t="shared" si="66"/>
        <v>2504596.6450380599</v>
      </c>
      <c r="P218" s="223">
        <f t="shared" si="66"/>
        <v>71301.258752205875</v>
      </c>
      <c r="Q218" s="223">
        <f t="shared" si="67"/>
        <v>32908.273270248865</v>
      </c>
      <c r="R218" s="262"/>
      <c r="S218" s="262"/>
      <c r="T218" s="258"/>
      <c r="U218" s="239">
        <f t="shared" si="53"/>
        <v>2608806.1770605147</v>
      </c>
      <c r="V218" s="240"/>
      <c r="W218" s="239">
        <f t="shared" si="68"/>
        <v>71301.258752205875</v>
      </c>
      <c r="X218" s="239">
        <f t="shared" si="64"/>
        <v>2608806.1770605147</v>
      </c>
      <c r="Y218" s="238">
        <f t="shared" si="60"/>
        <v>2611.548533166369</v>
      </c>
      <c r="Z218" s="237"/>
      <c r="AA218" s="173"/>
      <c r="AB218" s="173"/>
    </row>
    <row r="219" spans="1:28" x14ac:dyDescent="0.25">
      <c r="A219" s="244">
        <f t="shared" si="69"/>
        <v>2022</v>
      </c>
      <c r="B219" s="243" t="s">
        <v>311</v>
      </c>
      <c r="C219" s="223">
        <f t="shared" ref="C219:Q234" si="70">C218</f>
        <v>0</v>
      </c>
      <c r="D219" s="242">
        <f t="shared" si="70"/>
        <v>0</v>
      </c>
      <c r="E219" s="223">
        <f t="shared" si="70"/>
        <v>0</v>
      </c>
      <c r="F219" s="223">
        <f t="shared" si="70"/>
        <v>0</v>
      </c>
      <c r="G219" s="223">
        <f t="shared" si="70"/>
        <v>0</v>
      </c>
      <c r="H219" s="223">
        <f t="shared" si="70"/>
        <v>0</v>
      </c>
      <c r="I219" s="223">
        <f t="shared" si="70"/>
        <v>0</v>
      </c>
      <c r="J219" s="241">
        <f t="shared" si="70"/>
        <v>0</v>
      </c>
      <c r="K219" s="241">
        <f t="shared" si="70"/>
        <v>0</v>
      </c>
      <c r="L219" s="241">
        <f t="shared" si="70"/>
        <v>0</v>
      </c>
      <c r="M219" s="223">
        <f t="shared" si="70"/>
        <v>0</v>
      </c>
      <c r="N219" s="223">
        <f t="shared" si="70"/>
        <v>0</v>
      </c>
      <c r="O219" s="223">
        <f t="shared" si="70"/>
        <v>2504596.6450380599</v>
      </c>
      <c r="P219" s="223">
        <f t="shared" si="70"/>
        <v>71301.258752205875</v>
      </c>
      <c r="Q219" s="223">
        <f t="shared" si="67"/>
        <v>38392.98548195701</v>
      </c>
      <c r="R219" s="262"/>
      <c r="S219" s="262"/>
      <c r="T219" s="258"/>
      <c r="U219" s="239">
        <f t="shared" si="53"/>
        <v>2614290.8892722228</v>
      </c>
      <c r="V219" s="240"/>
      <c r="W219" s="239">
        <f t="shared" si="68"/>
        <v>71301.258752205875</v>
      </c>
      <c r="X219" s="239">
        <f t="shared" si="64"/>
        <v>2614290.8892722228</v>
      </c>
      <c r="Y219" s="238">
        <f t="shared" si="60"/>
        <v>2617.4903047290522</v>
      </c>
      <c r="Z219" s="237"/>
      <c r="AA219" s="173"/>
      <c r="AB219" s="173"/>
    </row>
    <row r="220" spans="1:28" x14ac:dyDescent="0.25">
      <c r="A220" s="244">
        <f t="shared" si="69"/>
        <v>2022</v>
      </c>
      <c r="B220" s="243" t="s">
        <v>310</v>
      </c>
      <c r="C220" s="223">
        <f t="shared" si="70"/>
        <v>0</v>
      </c>
      <c r="D220" s="242">
        <f t="shared" si="70"/>
        <v>0</v>
      </c>
      <c r="E220" s="223">
        <f t="shared" si="70"/>
        <v>0</v>
      </c>
      <c r="F220" s="223">
        <f t="shared" si="70"/>
        <v>0</v>
      </c>
      <c r="G220" s="223">
        <f t="shared" si="70"/>
        <v>0</v>
      </c>
      <c r="H220" s="223">
        <f t="shared" si="70"/>
        <v>0</v>
      </c>
      <c r="I220" s="223">
        <f t="shared" si="70"/>
        <v>0</v>
      </c>
      <c r="J220" s="241">
        <f t="shared" si="70"/>
        <v>0</v>
      </c>
      <c r="K220" s="241">
        <f t="shared" si="70"/>
        <v>0</v>
      </c>
      <c r="L220" s="241">
        <f t="shared" si="70"/>
        <v>0</v>
      </c>
      <c r="M220" s="223">
        <f t="shared" si="70"/>
        <v>0</v>
      </c>
      <c r="N220" s="223">
        <f t="shared" si="70"/>
        <v>0</v>
      </c>
      <c r="O220" s="223">
        <f t="shared" si="70"/>
        <v>2504596.6450380599</v>
      </c>
      <c r="P220" s="223">
        <f t="shared" si="70"/>
        <v>71301.258752205875</v>
      </c>
      <c r="Q220" s="223">
        <f t="shared" si="67"/>
        <v>43877.697693665155</v>
      </c>
      <c r="R220" s="262"/>
      <c r="S220" s="262"/>
      <c r="T220" s="258"/>
      <c r="U220" s="239">
        <f t="shared" si="53"/>
        <v>2619775.6014839308</v>
      </c>
      <c r="V220" s="240"/>
      <c r="W220" s="239">
        <f t="shared" si="68"/>
        <v>71301.258752205875</v>
      </c>
      <c r="X220" s="239">
        <f t="shared" si="64"/>
        <v>2619775.6014839308</v>
      </c>
      <c r="Y220" s="238">
        <f t="shared" si="60"/>
        <v>2623.4320762917368</v>
      </c>
      <c r="Z220" s="237"/>
      <c r="AA220" s="173"/>
      <c r="AB220" s="173"/>
    </row>
    <row r="221" spans="1:28" x14ac:dyDescent="0.25">
      <c r="A221" s="244">
        <f t="shared" si="69"/>
        <v>2022</v>
      </c>
      <c r="B221" s="243" t="s">
        <v>309</v>
      </c>
      <c r="C221" s="223">
        <f t="shared" si="70"/>
        <v>0</v>
      </c>
      <c r="D221" s="242">
        <f t="shared" si="70"/>
        <v>0</v>
      </c>
      <c r="E221" s="223">
        <f t="shared" si="70"/>
        <v>0</v>
      </c>
      <c r="F221" s="223">
        <f t="shared" si="70"/>
        <v>0</v>
      </c>
      <c r="G221" s="223">
        <f t="shared" si="70"/>
        <v>0</v>
      </c>
      <c r="H221" s="223">
        <f t="shared" si="70"/>
        <v>0</v>
      </c>
      <c r="I221" s="223">
        <f t="shared" si="70"/>
        <v>0</v>
      </c>
      <c r="J221" s="241">
        <f t="shared" si="70"/>
        <v>0</v>
      </c>
      <c r="K221" s="241">
        <f t="shared" si="70"/>
        <v>0</v>
      </c>
      <c r="L221" s="241">
        <f t="shared" si="70"/>
        <v>0</v>
      </c>
      <c r="M221" s="223">
        <f t="shared" si="70"/>
        <v>0</v>
      </c>
      <c r="N221" s="223">
        <f t="shared" si="70"/>
        <v>0</v>
      </c>
      <c r="O221" s="223">
        <f t="shared" si="70"/>
        <v>2504596.6450380599</v>
      </c>
      <c r="P221" s="223">
        <f t="shared" si="70"/>
        <v>71301.258752205875</v>
      </c>
      <c r="Q221" s="223">
        <f t="shared" si="67"/>
        <v>49362.409905373301</v>
      </c>
      <c r="R221" s="262"/>
      <c r="S221" s="262"/>
      <c r="T221" s="258"/>
      <c r="U221" s="239">
        <f t="shared" si="53"/>
        <v>2625260.3136956389</v>
      </c>
      <c r="V221" s="240"/>
      <c r="W221" s="239">
        <f t="shared" si="68"/>
        <v>71301.258752205875</v>
      </c>
      <c r="X221" s="239">
        <f t="shared" si="64"/>
        <v>2625260.3136956389</v>
      </c>
      <c r="Y221" s="238">
        <f t="shared" si="60"/>
        <v>2629.3738478544205</v>
      </c>
      <c r="Z221" s="237"/>
      <c r="AA221" s="173"/>
      <c r="AB221" s="173"/>
    </row>
    <row r="222" spans="1:28" x14ac:dyDescent="0.25">
      <c r="A222" s="244">
        <f t="shared" si="69"/>
        <v>2022</v>
      </c>
      <c r="B222" s="243" t="s">
        <v>308</v>
      </c>
      <c r="C222" s="223">
        <f t="shared" si="70"/>
        <v>0</v>
      </c>
      <c r="D222" s="242">
        <f t="shared" si="70"/>
        <v>0</v>
      </c>
      <c r="E222" s="223">
        <f t="shared" si="70"/>
        <v>0</v>
      </c>
      <c r="F222" s="223">
        <f t="shared" si="70"/>
        <v>0</v>
      </c>
      <c r="G222" s="223">
        <f t="shared" si="70"/>
        <v>0</v>
      </c>
      <c r="H222" s="223">
        <f t="shared" si="70"/>
        <v>0</v>
      </c>
      <c r="I222" s="223">
        <f t="shared" si="70"/>
        <v>0</v>
      </c>
      <c r="J222" s="241">
        <f t="shared" si="70"/>
        <v>0</v>
      </c>
      <c r="K222" s="241">
        <f t="shared" si="70"/>
        <v>0</v>
      </c>
      <c r="L222" s="241">
        <f t="shared" si="70"/>
        <v>0</v>
      </c>
      <c r="M222" s="223">
        <f t="shared" si="70"/>
        <v>0</v>
      </c>
      <c r="N222" s="223">
        <f t="shared" si="70"/>
        <v>0</v>
      </c>
      <c r="O222" s="223">
        <f t="shared" si="70"/>
        <v>2504596.6450380599</v>
      </c>
      <c r="P222" s="223">
        <f t="shared" si="70"/>
        <v>71301.258752205875</v>
      </c>
      <c r="Q222" s="223">
        <f t="shared" si="67"/>
        <v>54847.122117081446</v>
      </c>
      <c r="R222" s="262"/>
      <c r="S222" s="262"/>
      <c r="T222" s="258"/>
      <c r="U222" s="239">
        <f t="shared" si="53"/>
        <v>2630745.0259073474</v>
      </c>
      <c r="V222" s="240"/>
      <c r="W222" s="239">
        <f t="shared" si="68"/>
        <v>71301.258752205875</v>
      </c>
      <c r="X222" s="239">
        <f t="shared" si="64"/>
        <v>2630745.0259073474</v>
      </c>
      <c r="Y222" s="238">
        <f t="shared" si="60"/>
        <v>2635.3156194171038</v>
      </c>
      <c r="Z222" s="237"/>
      <c r="AA222" s="173"/>
      <c r="AB222" s="173"/>
    </row>
    <row r="223" spans="1:28" x14ac:dyDescent="0.25">
      <c r="A223" s="244">
        <f t="shared" si="69"/>
        <v>2022</v>
      </c>
      <c r="B223" s="243" t="s">
        <v>307</v>
      </c>
      <c r="C223" s="223">
        <f t="shared" si="70"/>
        <v>0</v>
      </c>
      <c r="D223" s="242">
        <f t="shared" si="70"/>
        <v>0</v>
      </c>
      <c r="E223" s="223">
        <f t="shared" si="70"/>
        <v>0</v>
      </c>
      <c r="F223" s="223">
        <f t="shared" si="70"/>
        <v>0</v>
      </c>
      <c r="G223" s="223">
        <f t="shared" si="70"/>
        <v>0</v>
      </c>
      <c r="H223" s="223">
        <f t="shared" si="70"/>
        <v>0</v>
      </c>
      <c r="I223" s="223">
        <f t="shared" si="70"/>
        <v>0</v>
      </c>
      <c r="J223" s="241">
        <f t="shared" si="70"/>
        <v>0</v>
      </c>
      <c r="K223" s="241">
        <f t="shared" si="70"/>
        <v>0</v>
      </c>
      <c r="L223" s="241">
        <f t="shared" si="70"/>
        <v>0</v>
      </c>
      <c r="M223" s="223">
        <f t="shared" si="70"/>
        <v>0</v>
      </c>
      <c r="N223" s="223">
        <f t="shared" si="70"/>
        <v>0</v>
      </c>
      <c r="O223" s="223">
        <f t="shared" si="70"/>
        <v>2504596.6450380599</v>
      </c>
      <c r="P223" s="223">
        <f t="shared" si="70"/>
        <v>71301.258752205875</v>
      </c>
      <c r="Q223" s="223">
        <f t="shared" si="67"/>
        <v>60331.834328789591</v>
      </c>
      <c r="R223" s="262"/>
      <c r="S223" s="262"/>
      <c r="T223" s="258"/>
      <c r="U223" s="239">
        <f t="shared" si="53"/>
        <v>2636229.7381190555</v>
      </c>
      <c r="V223" s="240"/>
      <c r="W223" s="239">
        <f t="shared" si="68"/>
        <v>71301.258752205875</v>
      </c>
      <c r="X223" s="239">
        <f t="shared" si="64"/>
        <v>2636229.7381190555</v>
      </c>
      <c r="Y223" s="238">
        <f t="shared" si="60"/>
        <v>2641.2573909797879</v>
      </c>
      <c r="Z223" s="237"/>
      <c r="AA223" s="173"/>
      <c r="AB223" s="173"/>
    </row>
    <row r="224" spans="1:28" x14ac:dyDescent="0.25">
      <c r="A224" s="235">
        <f t="shared" si="69"/>
        <v>2022</v>
      </c>
      <c r="B224" s="234" t="s">
        <v>306</v>
      </c>
      <c r="C224" s="178">
        <f t="shared" si="70"/>
        <v>0</v>
      </c>
      <c r="D224" s="177">
        <f t="shared" si="70"/>
        <v>0</v>
      </c>
      <c r="E224" s="178">
        <f t="shared" si="70"/>
        <v>0</v>
      </c>
      <c r="F224" s="178">
        <f t="shared" si="70"/>
        <v>0</v>
      </c>
      <c r="G224" s="178">
        <f t="shared" si="70"/>
        <v>0</v>
      </c>
      <c r="H224" s="178">
        <f t="shared" si="70"/>
        <v>0</v>
      </c>
      <c r="I224" s="178">
        <f t="shared" si="70"/>
        <v>0</v>
      </c>
      <c r="J224" s="233">
        <f t="shared" si="70"/>
        <v>0</v>
      </c>
      <c r="K224" s="233">
        <f t="shared" si="70"/>
        <v>0</v>
      </c>
      <c r="L224" s="233">
        <f t="shared" si="70"/>
        <v>0</v>
      </c>
      <c r="M224" s="178">
        <f t="shared" si="70"/>
        <v>0</v>
      </c>
      <c r="N224" s="178">
        <f t="shared" si="70"/>
        <v>0</v>
      </c>
      <c r="O224" s="178">
        <f t="shared" si="70"/>
        <v>2504596.6450380599</v>
      </c>
      <c r="P224" s="178">
        <f t="shared" si="70"/>
        <v>71301.258752205875</v>
      </c>
      <c r="Q224" s="178">
        <f t="shared" si="67"/>
        <v>65816.546540497729</v>
      </c>
      <c r="R224" s="261"/>
      <c r="S224" s="261"/>
      <c r="T224" s="257"/>
      <c r="U224" s="231">
        <f t="shared" si="53"/>
        <v>2641714.4503307636</v>
      </c>
      <c r="V224" s="221">
        <f>SUM(U213:U224)</f>
        <v>31338582.397996426</v>
      </c>
      <c r="W224" s="231">
        <f t="shared" si="68"/>
        <v>71301.258752205875</v>
      </c>
      <c r="X224" s="231">
        <f t="shared" si="64"/>
        <v>2641714.4503307636</v>
      </c>
      <c r="Y224" s="232">
        <f t="shared" si="60"/>
        <v>2647.1991625424721</v>
      </c>
      <c r="Z224" s="231">
        <f>SUM(Y213:Y224)</f>
        <v>31374.233027372527</v>
      </c>
      <c r="AA224" s="173"/>
      <c r="AB224" s="173"/>
    </row>
    <row r="225" spans="1:28" x14ac:dyDescent="0.25">
      <c r="A225" s="256">
        <f>A224+1</f>
        <v>2023</v>
      </c>
      <c r="B225" s="255" t="s">
        <v>317</v>
      </c>
      <c r="C225" s="252">
        <f t="shared" si="70"/>
        <v>0</v>
      </c>
      <c r="D225" s="254">
        <f t="shared" si="70"/>
        <v>0</v>
      </c>
      <c r="E225" s="252">
        <f t="shared" si="70"/>
        <v>0</v>
      </c>
      <c r="F225" s="252">
        <f t="shared" si="70"/>
        <v>0</v>
      </c>
      <c r="G225" s="252">
        <f t="shared" si="70"/>
        <v>0</v>
      </c>
      <c r="H225" s="252">
        <f t="shared" si="70"/>
        <v>0</v>
      </c>
      <c r="I225" s="252">
        <f t="shared" si="70"/>
        <v>0</v>
      </c>
      <c r="J225" s="253">
        <f t="shared" si="70"/>
        <v>0</v>
      </c>
      <c r="K225" s="253">
        <f t="shared" si="70"/>
        <v>0</v>
      </c>
      <c r="L225" s="253">
        <f t="shared" si="70"/>
        <v>0</v>
      </c>
      <c r="M225" s="252">
        <f t="shared" si="70"/>
        <v>0</v>
      </c>
      <c r="N225" s="252">
        <f t="shared" si="70"/>
        <v>0</v>
      </c>
      <c r="O225" s="252">
        <f t="shared" si="70"/>
        <v>2504596.6450380599</v>
      </c>
      <c r="P225" s="252">
        <f t="shared" si="70"/>
        <v>71301.258752205875</v>
      </c>
      <c r="Q225" s="252">
        <f t="shared" si="67"/>
        <v>71301.258752205875</v>
      </c>
      <c r="R225" s="252">
        <f t="shared" ref="R225:R237" si="71">+R15</f>
        <v>5484.7122117081444</v>
      </c>
      <c r="S225" s="263"/>
      <c r="T225" s="260"/>
      <c r="U225" s="249">
        <f t="shared" si="53"/>
        <v>2652683.8747541797</v>
      </c>
      <c r="V225" s="250"/>
      <c r="W225" s="249">
        <f>Q27-Q15+R15</f>
        <v>71301.258752205875</v>
      </c>
      <c r="X225" s="249">
        <f t="shared" si="64"/>
        <v>2652683.8747541797</v>
      </c>
      <c r="Y225" s="248">
        <f t="shared" si="60"/>
        <v>2653.1409341051553</v>
      </c>
      <c r="Z225" s="247"/>
      <c r="AA225" s="173"/>
      <c r="AB225" s="173"/>
    </row>
    <row r="226" spans="1:28" x14ac:dyDescent="0.25">
      <c r="A226" s="244">
        <f>A225</f>
        <v>2023</v>
      </c>
      <c r="B226" s="243" t="s">
        <v>316</v>
      </c>
      <c r="C226" s="223">
        <f t="shared" si="70"/>
        <v>0</v>
      </c>
      <c r="D226" s="242">
        <f t="shared" si="70"/>
        <v>0</v>
      </c>
      <c r="E226" s="223">
        <f t="shared" si="70"/>
        <v>0</v>
      </c>
      <c r="F226" s="223">
        <f t="shared" si="70"/>
        <v>0</v>
      </c>
      <c r="G226" s="223">
        <f t="shared" si="70"/>
        <v>0</v>
      </c>
      <c r="H226" s="223">
        <f t="shared" si="70"/>
        <v>0</v>
      </c>
      <c r="I226" s="223">
        <f t="shared" si="70"/>
        <v>0</v>
      </c>
      <c r="J226" s="241">
        <f t="shared" si="70"/>
        <v>0</v>
      </c>
      <c r="K226" s="241">
        <f t="shared" si="70"/>
        <v>0</v>
      </c>
      <c r="L226" s="241">
        <f t="shared" si="70"/>
        <v>0</v>
      </c>
      <c r="M226" s="223">
        <f t="shared" si="70"/>
        <v>0</v>
      </c>
      <c r="N226" s="223">
        <f t="shared" si="70"/>
        <v>0</v>
      </c>
      <c r="O226" s="223">
        <f t="shared" si="70"/>
        <v>2504596.6450380599</v>
      </c>
      <c r="P226" s="223">
        <f t="shared" si="70"/>
        <v>71301.258752205875</v>
      </c>
      <c r="Q226" s="259">
        <f>+Q$27</f>
        <v>71301.258752205875</v>
      </c>
      <c r="R226" s="223">
        <f t="shared" si="71"/>
        <v>10969.424423416289</v>
      </c>
      <c r="S226" s="262"/>
      <c r="T226" s="258"/>
      <c r="U226" s="239">
        <f t="shared" si="53"/>
        <v>2658168.5869658878</v>
      </c>
      <c r="V226" s="240"/>
      <c r="W226" s="239">
        <f t="shared" ref="W226:W236" si="72">Q28-Q16+R16</f>
        <v>71301.258752205875</v>
      </c>
      <c r="X226" s="239">
        <f t="shared" si="64"/>
        <v>2658168.5869658878</v>
      </c>
      <c r="Y226" s="238">
        <f t="shared" si="60"/>
        <v>2659.082705667839</v>
      </c>
      <c r="Z226" s="237"/>
      <c r="AA226" s="173"/>
      <c r="AB226" s="173"/>
    </row>
    <row r="227" spans="1:28" x14ac:dyDescent="0.25">
      <c r="A227" s="244">
        <f t="shared" ref="A227:A236" si="73">A226</f>
        <v>2023</v>
      </c>
      <c r="B227" s="243" t="s">
        <v>315</v>
      </c>
      <c r="C227" s="223">
        <f t="shared" si="70"/>
        <v>0</v>
      </c>
      <c r="D227" s="242">
        <f t="shared" si="70"/>
        <v>0</v>
      </c>
      <c r="E227" s="223">
        <f t="shared" si="70"/>
        <v>0</v>
      </c>
      <c r="F227" s="223">
        <f t="shared" si="70"/>
        <v>0</v>
      </c>
      <c r="G227" s="223">
        <f t="shared" si="70"/>
        <v>0</v>
      </c>
      <c r="H227" s="223">
        <f t="shared" si="70"/>
        <v>0</v>
      </c>
      <c r="I227" s="223">
        <f t="shared" si="70"/>
        <v>0</v>
      </c>
      <c r="J227" s="241">
        <f t="shared" si="70"/>
        <v>0</v>
      </c>
      <c r="K227" s="241">
        <f t="shared" si="70"/>
        <v>0</v>
      </c>
      <c r="L227" s="241">
        <f t="shared" si="70"/>
        <v>0</v>
      </c>
      <c r="M227" s="223">
        <f t="shared" si="70"/>
        <v>0</v>
      </c>
      <c r="N227" s="223">
        <f t="shared" si="70"/>
        <v>0</v>
      </c>
      <c r="O227" s="223">
        <f t="shared" si="70"/>
        <v>2504596.6450380599</v>
      </c>
      <c r="P227" s="223">
        <f t="shared" si="70"/>
        <v>71301.258752205875</v>
      </c>
      <c r="Q227" s="223">
        <f>Q226</f>
        <v>71301.258752205875</v>
      </c>
      <c r="R227" s="223">
        <f t="shared" si="71"/>
        <v>16454.136635124432</v>
      </c>
      <c r="S227" s="262"/>
      <c r="T227" s="258"/>
      <c r="U227" s="239">
        <f t="shared" si="53"/>
        <v>2663653.2991775959</v>
      </c>
      <c r="V227" s="240"/>
      <c r="W227" s="239">
        <f t="shared" si="72"/>
        <v>71301.258752205875</v>
      </c>
      <c r="X227" s="239">
        <f t="shared" si="64"/>
        <v>2663653.2991775963</v>
      </c>
      <c r="Y227" s="238">
        <f t="shared" si="60"/>
        <v>2665.0244772305232</v>
      </c>
      <c r="Z227" s="237"/>
      <c r="AA227" s="173"/>
      <c r="AB227" s="173"/>
    </row>
    <row r="228" spans="1:28" x14ac:dyDescent="0.25">
      <c r="A228" s="244">
        <f t="shared" si="73"/>
        <v>2023</v>
      </c>
      <c r="B228" s="243" t="s">
        <v>314</v>
      </c>
      <c r="C228" s="223">
        <f t="shared" si="70"/>
        <v>0</v>
      </c>
      <c r="D228" s="242">
        <f t="shared" si="70"/>
        <v>0</v>
      </c>
      <c r="E228" s="223">
        <f t="shared" si="70"/>
        <v>0</v>
      </c>
      <c r="F228" s="223">
        <f t="shared" si="70"/>
        <v>0</v>
      </c>
      <c r="G228" s="223">
        <f t="shared" si="70"/>
        <v>0</v>
      </c>
      <c r="H228" s="223">
        <f t="shared" si="70"/>
        <v>0</v>
      </c>
      <c r="I228" s="223">
        <f t="shared" si="70"/>
        <v>0</v>
      </c>
      <c r="J228" s="241">
        <f t="shared" si="70"/>
        <v>0</v>
      </c>
      <c r="K228" s="241">
        <f t="shared" si="70"/>
        <v>0</v>
      </c>
      <c r="L228" s="241">
        <f t="shared" si="70"/>
        <v>0</v>
      </c>
      <c r="M228" s="223">
        <f t="shared" si="70"/>
        <v>0</v>
      </c>
      <c r="N228" s="223">
        <f t="shared" si="70"/>
        <v>0</v>
      </c>
      <c r="O228" s="223">
        <f t="shared" si="70"/>
        <v>2504596.6450380599</v>
      </c>
      <c r="P228" s="223">
        <f t="shared" si="70"/>
        <v>71301.258752205875</v>
      </c>
      <c r="Q228" s="223">
        <f t="shared" si="70"/>
        <v>71301.258752205875</v>
      </c>
      <c r="R228" s="223">
        <f t="shared" si="71"/>
        <v>21938.848846832578</v>
      </c>
      <c r="S228" s="262"/>
      <c r="T228" s="258"/>
      <c r="U228" s="239">
        <f t="shared" si="53"/>
        <v>2669138.0113893044</v>
      </c>
      <c r="V228" s="240"/>
      <c r="W228" s="239">
        <f t="shared" si="72"/>
        <v>71301.258752205875</v>
      </c>
      <c r="X228" s="239">
        <f t="shared" si="64"/>
        <v>2669138.011389304</v>
      </c>
      <c r="Y228" s="238">
        <f t="shared" si="60"/>
        <v>2670.9662487932064</v>
      </c>
      <c r="Z228" s="237"/>
      <c r="AA228" s="173"/>
      <c r="AB228" s="173"/>
    </row>
    <row r="229" spans="1:28" x14ac:dyDescent="0.25">
      <c r="A229" s="244">
        <f t="shared" si="73"/>
        <v>2023</v>
      </c>
      <c r="B229" s="243" t="s">
        <v>313</v>
      </c>
      <c r="C229" s="223">
        <f t="shared" si="70"/>
        <v>0</v>
      </c>
      <c r="D229" s="242">
        <f t="shared" si="70"/>
        <v>0</v>
      </c>
      <c r="E229" s="223">
        <f t="shared" si="70"/>
        <v>0</v>
      </c>
      <c r="F229" s="223">
        <f t="shared" si="70"/>
        <v>0</v>
      </c>
      <c r="G229" s="223">
        <f t="shared" si="70"/>
        <v>0</v>
      </c>
      <c r="H229" s="223">
        <f t="shared" si="70"/>
        <v>0</v>
      </c>
      <c r="I229" s="223">
        <f t="shared" si="70"/>
        <v>0</v>
      </c>
      <c r="J229" s="241">
        <f t="shared" si="70"/>
        <v>0</v>
      </c>
      <c r="K229" s="241">
        <f t="shared" si="70"/>
        <v>0</v>
      </c>
      <c r="L229" s="241">
        <f t="shared" si="70"/>
        <v>0</v>
      </c>
      <c r="M229" s="223">
        <f t="shared" si="70"/>
        <v>0</v>
      </c>
      <c r="N229" s="223">
        <f t="shared" si="70"/>
        <v>0</v>
      </c>
      <c r="O229" s="223">
        <f t="shared" si="70"/>
        <v>2504596.6450380599</v>
      </c>
      <c r="P229" s="223">
        <f t="shared" si="70"/>
        <v>71301.258752205875</v>
      </c>
      <c r="Q229" s="223">
        <f t="shared" si="70"/>
        <v>71301.258752205875</v>
      </c>
      <c r="R229" s="223">
        <f t="shared" si="71"/>
        <v>27423.561058540723</v>
      </c>
      <c r="S229" s="262"/>
      <c r="T229" s="258"/>
      <c r="U229" s="239">
        <f t="shared" si="53"/>
        <v>2674622.7236010125</v>
      </c>
      <c r="V229" s="240"/>
      <c r="W229" s="239">
        <f t="shared" si="72"/>
        <v>71301.258752205875</v>
      </c>
      <c r="X229" s="239">
        <f t="shared" si="64"/>
        <v>2674622.7236010125</v>
      </c>
      <c r="Y229" s="238">
        <f t="shared" si="60"/>
        <v>2676.908020355891</v>
      </c>
      <c r="Z229" s="237"/>
      <c r="AA229" s="173"/>
      <c r="AB229" s="173"/>
    </row>
    <row r="230" spans="1:28" x14ac:dyDescent="0.25">
      <c r="A230" s="244">
        <f t="shared" si="73"/>
        <v>2023</v>
      </c>
      <c r="B230" s="243" t="s">
        <v>312</v>
      </c>
      <c r="C230" s="223">
        <f t="shared" si="70"/>
        <v>0</v>
      </c>
      <c r="D230" s="242">
        <f t="shared" si="70"/>
        <v>0</v>
      </c>
      <c r="E230" s="223">
        <f t="shared" si="70"/>
        <v>0</v>
      </c>
      <c r="F230" s="223">
        <f t="shared" si="70"/>
        <v>0</v>
      </c>
      <c r="G230" s="223">
        <f t="shared" si="70"/>
        <v>0</v>
      </c>
      <c r="H230" s="223">
        <f t="shared" si="70"/>
        <v>0</v>
      </c>
      <c r="I230" s="223">
        <f t="shared" si="70"/>
        <v>0</v>
      </c>
      <c r="J230" s="241">
        <f t="shared" si="70"/>
        <v>0</v>
      </c>
      <c r="K230" s="241">
        <f t="shared" si="70"/>
        <v>0</v>
      </c>
      <c r="L230" s="241">
        <f t="shared" si="70"/>
        <v>0</v>
      </c>
      <c r="M230" s="223">
        <f t="shared" si="70"/>
        <v>0</v>
      </c>
      <c r="N230" s="223">
        <f t="shared" si="70"/>
        <v>0</v>
      </c>
      <c r="O230" s="223">
        <f t="shared" si="70"/>
        <v>2504596.6450380599</v>
      </c>
      <c r="P230" s="223">
        <f t="shared" si="70"/>
        <v>71301.258752205875</v>
      </c>
      <c r="Q230" s="223">
        <f t="shared" si="70"/>
        <v>71301.258752205875</v>
      </c>
      <c r="R230" s="223">
        <f t="shared" si="71"/>
        <v>32908.273270248865</v>
      </c>
      <c r="S230" s="262"/>
      <c r="T230" s="258"/>
      <c r="U230" s="239">
        <f t="shared" si="53"/>
        <v>2680107.4358127206</v>
      </c>
      <c r="V230" s="240"/>
      <c r="W230" s="239">
        <f t="shared" si="72"/>
        <v>71301.258752205875</v>
      </c>
      <c r="X230" s="239">
        <f t="shared" si="64"/>
        <v>2680107.4358127206</v>
      </c>
      <c r="Y230" s="238">
        <f t="shared" si="60"/>
        <v>2682.8497919185747</v>
      </c>
      <c r="Z230" s="237"/>
      <c r="AA230" s="173"/>
      <c r="AB230" s="173"/>
    </row>
    <row r="231" spans="1:28" x14ac:dyDescent="0.25">
      <c r="A231" s="244">
        <f t="shared" si="73"/>
        <v>2023</v>
      </c>
      <c r="B231" s="243" t="s">
        <v>311</v>
      </c>
      <c r="C231" s="223">
        <f t="shared" si="70"/>
        <v>0</v>
      </c>
      <c r="D231" s="242">
        <f t="shared" si="70"/>
        <v>0</v>
      </c>
      <c r="E231" s="223">
        <f t="shared" si="70"/>
        <v>0</v>
      </c>
      <c r="F231" s="223">
        <f t="shared" si="70"/>
        <v>0</v>
      </c>
      <c r="G231" s="223">
        <f t="shared" si="70"/>
        <v>0</v>
      </c>
      <c r="H231" s="223">
        <f t="shared" si="70"/>
        <v>0</v>
      </c>
      <c r="I231" s="223">
        <f t="shared" si="70"/>
        <v>0</v>
      </c>
      <c r="J231" s="241">
        <f t="shared" si="70"/>
        <v>0</v>
      </c>
      <c r="K231" s="241">
        <f t="shared" si="70"/>
        <v>0</v>
      </c>
      <c r="L231" s="241">
        <f t="shared" si="70"/>
        <v>0</v>
      </c>
      <c r="M231" s="223">
        <f t="shared" si="70"/>
        <v>0</v>
      </c>
      <c r="N231" s="223">
        <f t="shared" si="70"/>
        <v>0</v>
      </c>
      <c r="O231" s="223">
        <f t="shared" si="70"/>
        <v>2504596.6450380599</v>
      </c>
      <c r="P231" s="223">
        <f t="shared" si="70"/>
        <v>71301.258752205875</v>
      </c>
      <c r="Q231" s="223">
        <f t="shared" si="70"/>
        <v>71301.258752205875</v>
      </c>
      <c r="R231" s="223">
        <f t="shared" si="71"/>
        <v>38392.98548195701</v>
      </c>
      <c r="S231" s="262"/>
      <c r="T231" s="258"/>
      <c r="U231" s="239">
        <f t="shared" si="53"/>
        <v>2685592.1480244286</v>
      </c>
      <c r="V231" s="240"/>
      <c r="W231" s="239">
        <f t="shared" si="72"/>
        <v>71301.258752205875</v>
      </c>
      <c r="X231" s="239">
        <f t="shared" si="64"/>
        <v>2685592.1480244286</v>
      </c>
      <c r="Y231" s="238">
        <f t="shared" si="60"/>
        <v>2688.7915634812584</v>
      </c>
      <c r="Z231" s="237"/>
      <c r="AA231" s="173"/>
      <c r="AB231" s="173"/>
    </row>
    <row r="232" spans="1:28" x14ac:dyDescent="0.25">
      <c r="A232" s="244">
        <f t="shared" si="73"/>
        <v>2023</v>
      </c>
      <c r="B232" s="243" t="s">
        <v>310</v>
      </c>
      <c r="C232" s="223">
        <f t="shared" si="70"/>
        <v>0</v>
      </c>
      <c r="D232" s="242">
        <f t="shared" si="70"/>
        <v>0</v>
      </c>
      <c r="E232" s="223">
        <f t="shared" si="70"/>
        <v>0</v>
      </c>
      <c r="F232" s="223">
        <f t="shared" si="70"/>
        <v>0</v>
      </c>
      <c r="G232" s="223">
        <f t="shared" si="70"/>
        <v>0</v>
      </c>
      <c r="H232" s="223">
        <f t="shared" si="70"/>
        <v>0</v>
      </c>
      <c r="I232" s="223">
        <f t="shared" si="70"/>
        <v>0</v>
      </c>
      <c r="J232" s="241">
        <f t="shared" si="70"/>
        <v>0</v>
      </c>
      <c r="K232" s="241">
        <f t="shared" si="70"/>
        <v>0</v>
      </c>
      <c r="L232" s="241">
        <f t="shared" si="70"/>
        <v>0</v>
      </c>
      <c r="M232" s="223">
        <f t="shared" si="70"/>
        <v>0</v>
      </c>
      <c r="N232" s="223">
        <f t="shared" si="70"/>
        <v>0</v>
      </c>
      <c r="O232" s="223">
        <f t="shared" si="70"/>
        <v>2504596.6450380599</v>
      </c>
      <c r="P232" s="223">
        <f t="shared" si="70"/>
        <v>71301.258752205875</v>
      </c>
      <c r="Q232" s="223">
        <f t="shared" si="70"/>
        <v>71301.258752205875</v>
      </c>
      <c r="R232" s="223">
        <f t="shared" si="71"/>
        <v>43877.697693665155</v>
      </c>
      <c r="S232" s="262"/>
      <c r="T232" s="258"/>
      <c r="U232" s="239">
        <f t="shared" si="53"/>
        <v>2691076.8602361367</v>
      </c>
      <c r="V232" s="240"/>
      <c r="W232" s="239">
        <f t="shared" si="72"/>
        <v>71301.258752205875</v>
      </c>
      <c r="X232" s="239">
        <f t="shared" si="64"/>
        <v>2691076.8602361367</v>
      </c>
      <c r="Y232" s="238">
        <f t="shared" si="60"/>
        <v>2694.7333350439421</v>
      </c>
      <c r="Z232" s="237"/>
      <c r="AA232" s="173"/>
      <c r="AB232" s="173"/>
    </row>
    <row r="233" spans="1:28" x14ac:dyDescent="0.25">
      <c r="A233" s="244">
        <f t="shared" si="73"/>
        <v>2023</v>
      </c>
      <c r="B233" s="243" t="s">
        <v>309</v>
      </c>
      <c r="C233" s="223">
        <f t="shared" si="70"/>
        <v>0</v>
      </c>
      <c r="D233" s="242">
        <f t="shared" si="70"/>
        <v>0</v>
      </c>
      <c r="E233" s="223">
        <f t="shared" si="70"/>
        <v>0</v>
      </c>
      <c r="F233" s="223">
        <f t="shared" si="70"/>
        <v>0</v>
      </c>
      <c r="G233" s="223">
        <f t="shared" si="70"/>
        <v>0</v>
      </c>
      <c r="H233" s="223">
        <f t="shared" si="70"/>
        <v>0</v>
      </c>
      <c r="I233" s="223">
        <f t="shared" si="70"/>
        <v>0</v>
      </c>
      <c r="J233" s="241">
        <f t="shared" si="70"/>
        <v>0</v>
      </c>
      <c r="K233" s="241">
        <f t="shared" si="70"/>
        <v>0</v>
      </c>
      <c r="L233" s="241">
        <f t="shared" si="70"/>
        <v>0</v>
      </c>
      <c r="M233" s="223">
        <f t="shared" si="70"/>
        <v>0</v>
      </c>
      <c r="N233" s="223">
        <f t="shared" si="70"/>
        <v>0</v>
      </c>
      <c r="O233" s="223">
        <f t="shared" si="70"/>
        <v>2504596.6450380599</v>
      </c>
      <c r="P233" s="223">
        <f t="shared" si="70"/>
        <v>71301.258752205875</v>
      </c>
      <c r="Q233" s="223">
        <f t="shared" si="70"/>
        <v>71301.258752205875</v>
      </c>
      <c r="R233" s="223">
        <f t="shared" si="71"/>
        <v>49362.409905373301</v>
      </c>
      <c r="S233" s="262"/>
      <c r="T233" s="258"/>
      <c r="U233" s="239">
        <f t="shared" si="53"/>
        <v>2696561.5724478448</v>
      </c>
      <c r="V233" s="240"/>
      <c r="W233" s="239">
        <f t="shared" si="72"/>
        <v>71301.258752205875</v>
      </c>
      <c r="X233" s="239">
        <f t="shared" si="64"/>
        <v>2696561.5724478448</v>
      </c>
      <c r="Y233" s="238">
        <f t="shared" si="60"/>
        <v>2700.6751066066258</v>
      </c>
      <c r="Z233" s="237"/>
      <c r="AA233" s="173"/>
      <c r="AB233" s="173"/>
    </row>
    <row r="234" spans="1:28" x14ac:dyDescent="0.25">
      <c r="A234" s="244">
        <f t="shared" si="73"/>
        <v>2023</v>
      </c>
      <c r="B234" s="243" t="s">
        <v>308</v>
      </c>
      <c r="C234" s="223">
        <f t="shared" si="70"/>
        <v>0</v>
      </c>
      <c r="D234" s="242">
        <f t="shared" si="70"/>
        <v>0</v>
      </c>
      <c r="E234" s="223">
        <f t="shared" si="70"/>
        <v>0</v>
      </c>
      <c r="F234" s="223">
        <f t="shared" si="70"/>
        <v>0</v>
      </c>
      <c r="G234" s="223">
        <f t="shared" si="70"/>
        <v>0</v>
      </c>
      <c r="H234" s="223">
        <f t="shared" si="70"/>
        <v>0</v>
      </c>
      <c r="I234" s="223">
        <f t="shared" si="70"/>
        <v>0</v>
      </c>
      <c r="J234" s="241">
        <f t="shared" si="70"/>
        <v>0</v>
      </c>
      <c r="K234" s="241">
        <f t="shared" si="70"/>
        <v>0</v>
      </c>
      <c r="L234" s="241">
        <f t="shared" si="70"/>
        <v>0</v>
      </c>
      <c r="M234" s="223">
        <f t="shared" si="70"/>
        <v>0</v>
      </c>
      <c r="N234" s="223">
        <f t="shared" si="70"/>
        <v>0</v>
      </c>
      <c r="O234" s="223">
        <f t="shared" si="70"/>
        <v>2504596.6450380599</v>
      </c>
      <c r="P234" s="223">
        <f t="shared" si="70"/>
        <v>71301.258752205875</v>
      </c>
      <c r="Q234" s="223">
        <f t="shared" si="70"/>
        <v>71301.258752205875</v>
      </c>
      <c r="R234" s="223">
        <f t="shared" si="71"/>
        <v>54847.122117081446</v>
      </c>
      <c r="S234" s="262"/>
      <c r="T234" s="258"/>
      <c r="U234" s="239">
        <f t="shared" si="53"/>
        <v>2702046.2846595533</v>
      </c>
      <c r="V234" s="240"/>
      <c r="W234" s="239">
        <f t="shared" si="72"/>
        <v>71301.258752205875</v>
      </c>
      <c r="X234" s="239">
        <f t="shared" si="64"/>
        <v>2702046.2846595533</v>
      </c>
      <c r="Y234" s="238">
        <f t="shared" si="60"/>
        <v>2706.61687816931</v>
      </c>
      <c r="Z234" s="237"/>
      <c r="AA234" s="173"/>
      <c r="AB234" s="173"/>
    </row>
    <row r="235" spans="1:28" x14ac:dyDescent="0.25">
      <c r="A235" s="244">
        <f t="shared" si="73"/>
        <v>2023</v>
      </c>
      <c r="B235" s="243" t="s">
        <v>307</v>
      </c>
      <c r="C235" s="223">
        <f t="shared" ref="C235:R250" si="74">C234</f>
        <v>0</v>
      </c>
      <c r="D235" s="242">
        <f t="shared" si="74"/>
        <v>0</v>
      </c>
      <c r="E235" s="223">
        <f t="shared" si="74"/>
        <v>0</v>
      </c>
      <c r="F235" s="223">
        <f t="shared" si="74"/>
        <v>0</v>
      </c>
      <c r="G235" s="223">
        <f t="shared" si="74"/>
        <v>0</v>
      </c>
      <c r="H235" s="223">
        <f t="shared" si="74"/>
        <v>0</v>
      </c>
      <c r="I235" s="223">
        <f t="shared" si="74"/>
        <v>0</v>
      </c>
      <c r="J235" s="241">
        <f t="shared" si="74"/>
        <v>0</v>
      </c>
      <c r="K235" s="241">
        <f t="shared" si="74"/>
        <v>0</v>
      </c>
      <c r="L235" s="241">
        <f t="shared" si="74"/>
        <v>0</v>
      </c>
      <c r="M235" s="223">
        <f t="shared" si="74"/>
        <v>0</v>
      </c>
      <c r="N235" s="223">
        <f t="shared" si="74"/>
        <v>0</v>
      </c>
      <c r="O235" s="223">
        <f t="shared" si="74"/>
        <v>2504596.6450380599</v>
      </c>
      <c r="P235" s="223">
        <f t="shared" si="74"/>
        <v>71301.258752205875</v>
      </c>
      <c r="Q235" s="223">
        <f t="shared" si="74"/>
        <v>71301.258752205875</v>
      </c>
      <c r="R235" s="223">
        <f t="shared" si="71"/>
        <v>60331.834328789591</v>
      </c>
      <c r="S235" s="262"/>
      <c r="T235" s="258"/>
      <c r="U235" s="239">
        <f t="shared" si="53"/>
        <v>2707530.9968712614</v>
      </c>
      <c r="V235" s="240"/>
      <c r="W235" s="239">
        <f t="shared" si="72"/>
        <v>71301.258752205875</v>
      </c>
      <c r="X235" s="239">
        <f t="shared" si="64"/>
        <v>2707530.9968712614</v>
      </c>
      <c r="Y235" s="238">
        <f t="shared" si="60"/>
        <v>2712.5586497319937</v>
      </c>
      <c r="Z235" s="237"/>
      <c r="AA235" s="173"/>
      <c r="AB235" s="173"/>
    </row>
    <row r="236" spans="1:28" x14ac:dyDescent="0.25">
      <c r="A236" s="235">
        <f t="shared" si="73"/>
        <v>2023</v>
      </c>
      <c r="B236" s="234" t="s">
        <v>306</v>
      </c>
      <c r="C236" s="178">
        <f t="shared" si="74"/>
        <v>0</v>
      </c>
      <c r="D236" s="177">
        <f t="shared" si="74"/>
        <v>0</v>
      </c>
      <c r="E236" s="178">
        <f t="shared" si="74"/>
        <v>0</v>
      </c>
      <c r="F236" s="178">
        <f t="shared" si="74"/>
        <v>0</v>
      </c>
      <c r="G236" s="178">
        <f t="shared" si="74"/>
        <v>0</v>
      </c>
      <c r="H236" s="178">
        <f t="shared" si="74"/>
        <v>0</v>
      </c>
      <c r="I236" s="178">
        <f t="shared" si="74"/>
        <v>0</v>
      </c>
      <c r="J236" s="233">
        <f t="shared" si="74"/>
        <v>0</v>
      </c>
      <c r="K236" s="233">
        <f t="shared" si="74"/>
        <v>0</v>
      </c>
      <c r="L236" s="233">
        <f t="shared" si="74"/>
        <v>0</v>
      </c>
      <c r="M236" s="178">
        <f t="shared" si="74"/>
        <v>0</v>
      </c>
      <c r="N236" s="178">
        <f t="shared" si="74"/>
        <v>0</v>
      </c>
      <c r="O236" s="178">
        <f t="shared" si="74"/>
        <v>2504596.6450380599</v>
      </c>
      <c r="P236" s="178">
        <f t="shared" si="74"/>
        <v>71301.258752205875</v>
      </c>
      <c r="Q236" s="178">
        <f t="shared" si="74"/>
        <v>71301.258752205875</v>
      </c>
      <c r="R236" s="178">
        <f t="shared" si="71"/>
        <v>65816.546540497729</v>
      </c>
      <c r="S236" s="261"/>
      <c r="T236" s="257"/>
      <c r="U236" s="231">
        <f t="shared" si="53"/>
        <v>2713015.7090829695</v>
      </c>
      <c r="V236" s="221">
        <f>SUM(U225:U236)</f>
        <v>32194197.503022898</v>
      </c>
      <c r="W236" s="231">
        <f t="shared" si="72"/>
        <v>71301.258752205875</v>
      </c>
      <c r="X236" s="231">
        <f t="shared" si="64"/>
        <v>2713015.7090829695</v>
      </c>
      <c r="Y236" s="232">
        <f t="shared" si="60"/>
        <v>2718.5004212946774</v>
      </c>
      <c r="Z236" s="231">
        <f>SUM(Y225:Y236)</f>
        <v>32229.848132398998</v>
      </c>
      <c r="AA236" s="173"/>
      <c r="AB236" s="173"/>
    </row>
    <row r="237" spans="1:28" x14ac:dyDescent="0.25">
      <c r="A237" s="256">
        <f>A236+1</f>
        <v>2024</v>
      </c>
      <c r="B237" s="255" t="s">
        <v>317</v>
      </c>
      <c r="C237" s="252">
        <f t="shared" si="74"/>
        <v>0</v>
      </c>
      <c r="D237" s="254">
        <f t="shared" si="74"/>
        <v>0</v>
      </c>
      <c r="E237" s="252">
        <f t="shared" si="74"/>
        <v>0</v>
      </c>
      <c r="F237" s="252">
        <f t="shared" si="74"/>
        <v>0</v>
      </c>
      <c r="G237" s="252">
        <f t="shared" si="74"/>
        <v>0</v>
      </c>
      <c r="H237" s="252">
        <f t="shared" si="74"/>
        <v>0</v>
      </c>
      <c r="I237" s="252">
        <f t="shared" si="74"/>
        <v>0</v>
      </c>
      <c r="J237" s="253">
        <f t="shared" si="74"/>
        <v>0</v>
      </c>
      <c r="K237" s="253">
        <f t="shared" si="74"/>
        <v>0</v>
      </c>
      <c r="L237" s="253">
        <f t="shared" si="74"/>
        <v>0</v>
      </c>
      <c r="M237" s="252">
        <f t="shared" si="74"/>
        <v>0</v>
      </c>
      <c r="N237" s="252">
        <f t="shared" si="74"/>
        <v>0</v>
      </c>
      <c r="O237" s="252">
        <f t="shared" si="74"/>
        <v>2504596.6450380599</v>
      </c>
      <c r="P237" s="252">
        <f t="shared" si="74"/>
        <v>71301.258752205875</v>
      </c>
      <c r="Q237" s="252">
        <f t="shared" si="74"/>
        <v>71301.258752205875</v>
      </c>
      <c r="R237" s="252">
        <f t="shared" si="71"/>
        <v>71301.258752205875</v>
      </c>
      <c r="S237" s="252">
        <f t="shared" ref="S237:S249" si="75">+S15</f>
        <v>5484.7122117081444</v>
      </c>
      <c r="T237" s="260"/>
      <c r="U237" s="249">
        <f t="shared" si="53"/>
        <v>2723985.1335063856</v>
      </c>
      <c r="V237" s="250"/>
      <c r="W237" s="249">
        <f>R27-R15+S15</f>
        <v>71301.258752205875</v>
      </c>
      <c r="X237" s="249">
        <f t="shared" si="64"/>
        <v>2723985.1335063856</v>
      </c>
      <c r="Y237" s="248">
        <f t="shared" si="60"/>
        <v>2724.4421928573615</v>
      </c>
      <c r="Z237" s="247"/>
      <c r="AA237" s="173"/>
      <c r="AB237" s="173"/>
    </row>
    <row r="238" spans="1:28" x14ac:dyDescent="0.25">
      <c r="A238" s="244">
        <f>A237</f>
        <v>2024</v>
      </c>
      <c r="B238" s="243" t="s">
        <v>316</v>
      </c>
      <c r="C238" s="223">
        <f t="shared" si="74"/>
        <v>0</v>
      </c>
      <c r="D238" s="242">
        <f t="shared" si="74"/>
        <v>0</v>
      </c>
      <c r="E238" s="223">
        <f t="shared" si="74"/>
        <v>0</v>
      </c>
      <c r="F238" s="223">
        <f t="shared" si="74"/>
        <v>0</v>
      </c>
      <c r="G238" s="223">
        <f t="shared" si="74"/>
        <v>0</v>
      </c>
      <c r="H238" s="223">
        <f t="shared" si="74"/>
        <v>0</v>
      </c>
      <c r="I238" s="223">
        <f t="shared" si="74"/>
        <v>0</v>
      </c>
      <c r="J238" s="241">
        <f t="shared" si="74"/>
        <v>0</v>
      </c>
      <c r="K238" s="241">
        <f t="shared" si="74"/>
        <v>0</v>
      </c>
      <c r="L238" s="241">
        <f t="shared" si="74"/>
        <v>0</v>
      </c>
      <c r="M238" s="223">
        <f t="shared" si="74"/>
        <v>0</v>
      </c>
      <c r="N238" s="223">
        <f t="shared" si="74"/>
        <v>0</v>
      </c>
      <c r="O238" s="223">
        <f t="shared" si="74"/>
        <v>2504596.6450380599</v>
      </c>
      <c r="P238" s="223">
        <f t="shared" si="74"/>
        <v>71301.258752205875</v>
      </c>
      <c r="Q238" s="223">
        <f t="shared" si="74"/>
        <v>71301.258752205875</v>
      </c>
      <c r="R238" s="259">
        <f>+R$27</f>
        <v>71301.258752205875</v>
      </c>
      <c r="S238" s="223">
        <f t="shared" si="75"/>
        <v>10969.424423416289</v>
      </c>
      <c r="T238" s="258"/>
      <c r="U238" s="239">
        <f t="shared" ref="U238:U260" si="76">SUM(C238:T238)</f>
        <v>2729469.8457180937</v>
      </c>
      <c r="V238" s="240"/>
      <c r="W238" s="239">
        <f t="shared" ref="W238:W248" si="77">R28-R16+S16</f>
        <v>71301.258752205875</v>
      </c>
      <c r="X238" s="239">
        <f t="shared" si="64"/>
        <v>2729469.8457180937</v>
      </c>
      <c r="Y238" s="238">
        <f t="shared" si="60"/>
        <v>2730.3839644200448</v>
      </c>
      <c r="Z238" s="237"/>
      <c r="AA238" s="173"/>
      <c r="AB238" s="173"/>
    </row>
    <row r="239" spans="1:28" x14ac:dyDescent="0.25">
      <c r="A239" s="244">
        <f t="shared" ref="A239:A248" si="78">A238</f>
        <v>2024</v>
      </c>
      <c r="B239" s="243" t="s">
        <v>315</v>
      </c>
      <c r="C239" s="223">
        <f t="shared" si="74"/>
        <v>0</v>
      </c>
      <c r="D239" s="242">
        <f t="shared" si="74"/>
        <v>0</v>
      </c>
      <c r="E239" s="223">
        <f t="shared" si="74"/>
        <v>0</v>
      </c>
      <c r="F239" s="223">
        <f t="shared" si="74"/>
        <v>0</v>
      </c>
      <c r="G239" s="223">
        <f t="shared" si="74"/>
        <v>0</v>
      </c>
      <c r="H239" s="223">
        <f t="shared" si="74"/>
        <v>0</v>
      </c>
      <c r="I239" s="223">
        <f t="shared" si="74"/>
        <v>0</v>
      </c>
      <c r="J239" s="241">
        <f t="shared" si="74"/>
        <v>0</v>
      </c>
      <c r="K239" s="241">
        <f t="shared" si="74"/>
        <v>0</v>
      </c>
      <c r="L239" s="241">
        <f t="shared" si="74"/>
        <v>0</v>
      </c>
      <c r="M239" s="223">
        <f t="shared" si="74"/>
        <v>0</v>
      </c>
      <c r="N239" s="223">
        <f t="shared" si="74"/>
        <v>0</v>
      </c>
      <c r="O239" s="223">
        <f t="shared" si="74"/>
        <v>2504596.6450380599</v>
      </c>
      <c r="P239" s="223">
        <f t="shared" si="74"/>
        <v>71301.258752205875</v>
      </c>
      <c r="Q239" s="223">
        <f t="shared" si="74"/>
        <v>71301.258752205875</v>
      </c>
      <c r="R239" s="223">
        <f>R238</f>
        <v>71301.258752205875</v>
      </c>
      <c r="S239" s="223">
        <f t="shared" si="75"/>
        <v>16454.136635124432</v>
      </c>
      <c r="T239" s="258"/>
      <c r="U239" s="239">
        <f t="shared" si="76"/>
        <v>2734954.5579298018</v>
      </c>
      <c r="V239" s="240"/>
      <c r="W239" s="239">
        <f t="shared" si="77"/>
        <v>71301.258752205875</v>
      </c>
      <c r="X239" s="239">
        <f t="shared" si="64"/>
        <v>2734954.5579298022</v>
      </c>
      <c r="Y239" s="238">
        <f t="shared" si="60"/>
        <v>2736.3257359827285</v>
      </c>
      <c r="Z239" s="237"/>
      <c r="AA239" s="173"/>
      <c r="AB239" s="173"/>
    </row>
    <row r="240" spans="1:28" x14ac:dyDescent="0.25">
      <c r="A240" s="244">
        <f t="shared" si="78"/>
        <v>2024</v>
      </c>
      <c r="B240" s="243" t="s">
        <v>314</v>
      </c>
      <c r="C240" s="223">
        <f t="shared" si="74"/>
        <v>0</v>
      </c>
      <c r="D240" s="242">
        <f t="shared" si="74"/>
        <v>0</v>
      </c>
      <c r="E240" s="223">
        <f t="shared" si="74"/>
        <v>0</v>
      </c>
      <c r="F240" s="223">
        <f t="shared" si="74"/>
        <v>0</v>
      </c>
      <c r="G240" s="223">
        <f t="shared" si="74"/>
        <v>0</v>
      </c>
      <c r="H240" s="223">
        <f t="shared" si="74"/>
        <v>0</v>
      </c>
      <c r="I240" s="223">
        <f t="shared" si="74"/>
        <v>0</v>
      </c>
      <c r="J240" s="241">
        <f t="shared" si="74"/>
        <v>0</v>
      </c>
      <c r="K240" s="241">
        <f t="shared" si="74"/>
        <v>0</v>
      </c>
      <c r="L240" s="241">
        <f t="shared" si="74"/>
        <v>0</v>
      </c>
      <c r="M240" s="223">
        <f t="shared" si="74"/>
        <v>0</v>
      </c>
      <c r="N240" s="223">
        <f t="shared" si="74"/>
        <v>0</v>
      </c>
      <c r="O240" s="223">
        <f t="shared" si="74"/>
        <v>2504596.6450380599</v>
      </c>
      <c r="P240" s="223">
        <f t="shared" si="74"/>
        <v>71301.258752205875</v>
      </c>
      <c r="Q240" s="223">
        <f t="shared" si="74"/>
        <v>71301.258752205875</v>
      </c>
      <c r="R240" s="223">
        <f t="shared" si="74"/>
        <v>71301.258752205875</v>
      </c>
      <c r="S240" s="223">
        <f t="shared" si="75"/>
        <v>21938.848846832578</v>
      </c>
      <c r="T240" s="258"/>
      <c r="U240" s="239">
        <f t="shared" si="76"/>
        <v>2740439.2701415103</v>
      </c>
      <c r="V240" s="240"/>
      <c r="W240" s="239">
        <f t="shared" si="77"/>
        <v>71301.258752205875</v>
      </c>
      <c r="X240" s="239">
        <f t="shared" si="64"/>
        <v>2740439.2701415098</v>
      </c>
      <c r="Y240" s="238">
        <f t="shared" si="60"/>
        <v>2742.2675075454131</v>
      </c>
      <c r="Z240" s="237"/>
      <c r="AA240" s="173"/>
      <c r="AB240" s="173"/>
    </row>
    <row r="241" spans="1:28" x14ac:dyDescent="0.25">
      <c r="A241" s="244">
        <f t="shared" si="78"/>
        <v>2024</v>
      </c>
      <c r="B241" s="243" t="s">
        <v>313</v>
      </c>
      <c r="C241" s="223">
        <f t="shared" si="74"/>
        <v>0</v>
      </c>
      <c r="D241" s="242">
        <f t="shared" si="74"/>
        <v>0</v>
      </c>
      <c r="E241" s="223">
        <f t="shared" si="74"/>
        <v>0</v>
      </c>
      <c r="F241" s="223">
        <f t="shared" si="74"/>
        <v>0</v>
      </c>
      <c r="G241" s="223">
        <f t="shared" si="74"/>
        <v>0</v>
      </c>
      <c r="H241" s="223">
        <f t="shared" si="74"/>
        <v>0</v>
      </c>
      <c r="I241" s="223">
        <f t="shared" si="74"/>
        <v>0</v>
      </c>
      <c r="J241" s="241">
        <f t="shared" si="74"/>
        <v>0</v>
      </c>
      <c r="K241" s="241">
        <f t="shared" si="74"/>
        <v>0</v>
      </c>
      <c r="L241" s="241">
        <f t="shared" si="74"/>
        <v>0</v>
      </c>
      <c r="M241" s="223">
        <f t="shared" si="74"/>
        <v>0</v>
      </c>
      <c r="N241" s="223">
        <f t="shared" si="74"/>
        <v>0</v>
      </c>
      <c r="O241" s="223">
        <f t="shared" si="74"/>
        <v>2504596.6450380599</v>
      </c>
      <c r="P241" s="223">
        <f t="shared" si="74"/>
        <v>71301.258752205875</v>
      </c>
      <c r="Q241" s="223">
        <f t="shared" si="74"/>
        <v>71301.258752205875</v>
      </c>
      <c r="R241" s="223">
        <f t="shared" si="74"/>
        <v>71301.258752205875</v>
      </c>
      <c r="S241" s="223">
        <f t="shared" si="75"/>
        <v>27423.561058540723</v>
      </c>
      <c r="T241" s="258"/>
      <c r="U241" s="239">
        <f t="shared" si="76"/>
        <v>2745923.9823532184</v>
      </c>
      <c r="V241" s="240"/>
      <c r="W241" s="239">
        <f t="shared" si="77"/>
        <v>71301.258752205875</v>
      </c>
      <c r="X241" s="239">
        <f t="shared" si="64"/>
        <v>2745923.9823532184</v>
      </c>
      <c r="Y241" s="238">
        <f t="shared" si="60"/>
        <v>2748.2092791080963</v>
      </c>
      <c r="Z241" s="237"/>
      <c r="AA241" s="173"/>
      <c r="AB241" s="173"/>
    </row>
    <row r="242" spans="1:28" x14ac:dyDescent="0.25">
      <c r="A242" s="244">
        <f t="shared" si="78"/>
        <v>2024</v>
      </c>
      <c r="B242" s="243" t="s">
        <v>312</v>
      </c>
      <c r="C242" s="223">
        <f t="shared" si="74"/>
        <v>0</v>
      </c>
      <c r="D242" s="242">
        <f t="shared" si="74"/>
        <v>0</v>
      </c>
      <c r="E242" s="223">
        <f t="shared" si="74"/>
        <v>0</v>
      </c>
      <c r="F242" s="223">
        <f t="shared" si="74"/>
        <v>0</v>
      </c>
      <c r="G242" s="223">
        <f t="shared" si="74"/>
        <v>0</v>
      </c>
      <c r="H242" s="223">
        <f t="shared" si="74"/>
        <v>0</v>
      </c>
      <c r="I242" s="223">
        <f t="shared" si="74"/>
        <v>0</v>
      </c>
      <c r="J242" s="241">
        <f t="shared" si="74"/>
        <v>0</v>
      </c>
      <c r="K242" s="241">
        <f t="shared" si="74"/>
        <v>0</v>
      </c>
      <c r="L242" s="241">
        <f t="shared" si="74"/>
        <v>0</v>
      </c>
      <c r="M242" s="223">
        <f t="shared" si="74"/>
        <v>0</v>
      </c>
      <c r="N242" s="223">
        <f t="shared" si="74"/>
        <v>0</v>
      </c>
      <c r="O242" s="223">
        <f t="shared" si="74"/>
        <v>2504596.6450380599</v>
      </c>
      <c r="P242" s="223">
        <f t="shared" si="74"/>
        <v>71301.258752205875</v>
      </c>
      <c r="Q242" s="223">
        <f t="shared" si="74"/>
        <v>71301.258752205875</v>
      </c>
      <c r="R242" s="223">
        <f t="shared" si="74"/>
        <v>71301.258752205875</v>
      </c>
      <c r="S242" s="223">
        <f t="shared" si="75"/>
        <v>32908.273270248865</v>
      </c>
      <c r="T242" s="258"/>
      <c r="U242" s="239">
        <f t="shared" si="76"/>
        <v>2751408.6945649264</v>
      </c>
      <c r="V242" s="240"/>
      <c r="W242" s="239">
        <f t="shared" si="77"/>
        <v>71301.258752205875</v>
      </c>
      <c r="X242" s="239">
        <f t="shared" si="64"/>
        <v>2751408.6945649264</v>
      </c>
      <c r="Y242" s="238">
        <f t="shared" si="60"/>
        <v>2754.1510506707809</v>
      </c>
      <c r="Z242" s="237"/>
      <c r="AA242" s="173"/>
      <c r="AB242" s="173"/>
    </row>
    <row r="243" spans="1:28" x14ac:dyDescent="0.25">
      <c r="A243" s="244">
        <f t="shared" si="78"/>
        <v>2024</v>
      </c>
      <c r="B243" s="243" t="s">
        <v>311</v>
      </c>
      <c r="C243" s="223">
        <f t="shared" si="74"/>
        <v>0</v>
      </c>
      <c r="D243" s="242">
        <f t="shared" si="74"/>
        <v>0</v>
      </c>
      <c r="E243" s="223">
        <f t="shared" si="74"/>
        <v>0</v>
      </c>
      <c r="F243" s="223">
        <f t="shared" si="74"/>
        <v>0</v>
      </c>
      <c r="G243" s="223">
        <f t="shared" si="74"/>
        <v>0</v>
      </c>
      <c r="H243" s="223">
        <f t="shared" si="74"/>
        <v>0</v>
      </c>
      <c r="I243" s="223">
        <f t="shared" si="74"/>
        <v>0</v>
      </c>
      <c r="J243" s="241">
        <f t="shared" si="74"/>
        <v>0</v>
      </c>
      <c r="K243" s="241">
        <f t="shared" si="74"/>
        <v>0</v>
      </c>
      <c r="L243" s="241">
        <f t="shared" si="74"/>
        <v>0</v>
      </c>
      <c r="M243" s="223">
        <f t="shared" si="74"/>
        <v>0</v>
      </c>
      <c r="N243" s="223">
        <f t="shared" si="74"/>
        <v>0</v>
      </c>
      <c r="O243" s="223">
        <f t="shared" si="74"/>
        <v>2504596.6450380599</v>
      </c>
      <c r="P243" s="223">
        <f t="shared" si="74"/>
        <v>71301.258752205875</v>
      </c>
      <c r="Q243" s="223">
        <f t="shared" si="74"/>
        <v>71301.258752205875</v>
      </c>
      <c r="R243" s="223">
        <f t="shared" si="74"/>
        <v>71301.258752205875</v>
      </c>
      <c r="S243" s="223">
        <f t="shared" si="75"/>
        <v>38392.98548195701</v>
      </c>
      <c r="T243" s="258"/>
      <c r="U243" s="239">
        <f t="shared" si="76"/>
        <v>2756893.4067766345</v>
      </c>
      <c r="V243" s="240"/>
      <c r="W243" s="239">
        <f t="shared" si="77"/>
        <v>71301.258752205875</v>
      </c>
      <c r="X243" s="239">
        <f t="shared" si="64"/>
        <v>2756893.4067766345</v>
      </c>
      <c r="Y243" s="238">
        <f t="shared" si="60"/>
        <v>2760.0928222334642</v>
      </c>
      <c r="Z243" s="237"/>
      <c r="AA243" s="173"/>
      <c r="AB243" s="173"/>
    </row>
    <row r="244" spans="1:28" x14ac:dyDescent="0.25">
      <c r="A244" s="244">
        <f t="shared" si="78"/>
        <v>2024</v>
      </c>
      <c r="B244" s="243" t="s">
        <v>310</v>
      </c>
      <c r="C244" s="223">
        <f t="shared" si="74"/>
        <v>0</v>
      </c>
      <c r="D244" s="242">
        <f t="shared" si="74"/>
        <v>0</v>
      </c>
      <c r="E244" s="223">
        <f t="shared" si="74"/>
        <v>0</v>
      </c>
      <c r="F244" s="223">
        <f t="shared" si="74"/>
        <v>0</v>
      </c>
      <c r="G244" s="223">
        <f t="shared" si="74"/>
        <v>0</v>
      </c>
      <c r="H244" s="223">
        <f t="shared" si="74"/>
        <v>0</v>
      </c>
      <c r="I244" s="223">
        <f t="shared" si="74"/>
        <v>0</v>
      </c>
      <c r="J244" s="241">
        <f t="shared" si="74"/>
        <v>0</v>
      </c>
      <c r="K244" s="241">
        <f t="shared" si="74"/>
        <v>0</v>
      </c>
      <c r="L244" s="241">
        <f t="shared" si="74"/>
        <v>0</v>
      </c>
      <c r="M244" s="223">
        <f t="shared" si="74"/>
        <v>0</v>
      </c>
      <c r="N244" s="223">
        <f t="shared" si="74"/>
        <v>0</v>
      </c>
      <c r="O244" s="223">
        <f t="shared" si="74"/>
        <v>2504596.6450380599</v>
      </c>
      <c r="P244" s="223">
        <f t="shared" si="74"/>
        <v>71301.258752205875</v>
      </c>
      <c r="Q244" s="223">
        <f t="shared" si="74"/>
        <v>71301.258752205875</v>
      </c>
      <c r="R244" s="223">
        <f t="shared" si="74"/>
        <v>71301.258752205875</v>
      </c>
      <c r="S244" s="223">
        <f t="shared" si="75"/>
        <v>43877.697693665155</v>
      </c>
      <c r="T244" s="258"/>
      <c r="U244" s="239">
        <f t="shared" si="76"/>
        <v>2762378.1189883426</v>
      </c>
      <c r="V244" s="240"/>
      <c r="W244" s="239">
        <f t="shared" si="77"/>
        <v>71301.258752205875</v>
      </c>
      <c r="X244" s="239">
        <f t="shared" si="64"/>
        <v>2762378.1189883426</v>
      </c>
      <c r="Y244" s="238">
        <f t="shared" si="60"/>
        <v>2766.0345937961483</v>
      </c>
      <c r="Z244" s="237"/>
      <c r="AA244" s="173"/>
      <c r="AB244" s="173"/>
    </row>
    <row r="245" spans="1:28" x14ac:dyDescent="0.25">
      <c r="A245" s="244">
        <f t="shared" si="78"/>
        <v>2024</v>
      </c>
      <c r="B245" s="243" t="s">
        <v>309</v>
      </c>
      <c r="C245" s="223">
        <f t="shared" si="74"/>
        <v>0</v>
      </c>
      <c r="D245" s="242">
        <f t="shared" si="74"/>
        <v>0</v>
      </c>
      <c r="E245" s="223">
        <f t="shared" si="74"/>
        <v>0</v>
      </c>
      <c r="F245" s="223">
        <f t="shared" si="74"/>
        <v>0</v>
      </c>
      <c r="G245" s="223">
        <f t="shared" si="74"/>
        <v>0</v>
      </c>
      <c r="H245" s="223">
        <f t="shared" si="74"/>
        <v>0</v>
      </c>
      <c r="I245" s="223">
        <f t="shared" si="74"/>
        <v>0</v>
      </c>
      <c r="J245" s="241">
        <f t="shared" si="74"/>
        <v>0</v>
      </c>
      <c r="K245" s="241">
        <f t="shared" si="74"/>
        <v>0</v>
      </c>
      <c r="L245" s="241">
        <f t="shared" si="74"/>
        <v>0</v>
      </c>
      <c r="M245" s="223">
        <f t="shared" si="74"/>
        <v>0</v>
      </c>
      <c r="N245" s="223">
        <f t="shared" si="74"/>
        <v>0</v>
      </c>
      <c r="O245" s="223">
        <f t="shared" si="74"/>
        <v>2504596.6450380599</v>
      </c>
      <c r="P245" s="223">
        <f t="shared" si="74"/>
        <v>71301.258752205875</v>
      </c>
      <c r="Q245" s="223">
        <f t="shared" si="74"/>
        <v>71301.258752205875</v>
      </c>
      <c r="R245" s="223">
        <f t="shared" si="74"/>
        <v>71301.258752205875</v>
      </c>
      <c r="S245" s="223">
        <f t="shared" si="75"/>
        <v>49362.409905373301</v>
      </c>
      <c r="T245" s="258"/>
      <c r="U245" s="239">
        <f t="shared" si="76"/>
        <v>2767862.8312000507</v>
      </c>
      <c r="V245" s="240"/>
      <c r="W245" s="239">
        <f t="shared" si="77"/>
        <v>71301.258752205875</v>
      </c>
      <c r="X245" s="239">
        <f t="shared" si="64"/>
        <v>2767862.8312000507</v>
      </c>
      <c r="Y245" s="238">
        <f t="shared" si="60"/>
        <v>2771.976365358832</v>
      </c>
      <c r="Z245" s="237"/>
      <c r="AA245" s="173"/>
      <c r="AB245" s="173"/>
    </row>
    <row r="246" spans="1:28" x14ac:dyDescent="0.25">
      <c r="A246" s="244">
        <f t="shared" si="78"/>
        <v>2024</v>
      </c>
      <c r="B246" s="243" t="s">
        <v>308</v>
      </c>
      <c r="C246" s="223">
        <f t="shared" si="74"/>
        <v>0</v>
      </c>
      <c r="D246" s="242">
        <f t="shared" si="74"/>
        <v>0</v>
      </c>
      <c r="E246" s="223">
        <f t="shared" si="74"/>
        <v>0</v>
      </c>
      <c r="F246" s="223">
        <f t="shared" si="74"/>
        <v>0</v>
      </c>
      <c r="G246" s="223">
        <f t="shared" si="74"/>
        <v>0</v>
      </c>
      <c r="H246" s="223">
        <f t="shared" si="74"/>
        <v>0</v>
      </c>
      <c r="I246" s="223">
        <f t="shared" si="74"/>
        <v>0</v>
      </c>
      <c r="J246" s="241">
        <f t="shared" si="74"/>
        <v>0</v>
      </c>
      <c r="K246" s="241">
        <f t="shared" si="74"/>
        <v>0</v>
      </c>
      <c r="L246" s="241">
        <f t="shared" si="74"/>
        <v>0</v>
      </c>
      <c r="M246" s="223">
        <f t="shared" si="74"/>
        <v>0</v>
      </c>
      <c r="N246" s="223">
        <f t="shared" si="74"/>
        <v>0</v>
      </c>
      <c r="O246" s="223">
        <f t="shared" si="74"/>
        <v>2504596.6450380599</v>
      </c>
      <c r="P246" s="223">
        <f t="shared" si="74"/>
        <v>71301.258752205875</v>
      </c>
      <c r="Q246" s="223">
        <f t="shared" si="74"/>
        <v>71301.258752205875</v>
      </c>
      <c r="R246" s="223">
        <f t="shared" si="74"/>
        <v>71301.258752205875</v>
      </c>
      <c r="S246" s="223">
        <f t="shared" si="75"/>
        <v>54847.122117081446</v>
      </c>
      <c r="T246" s="258"/>
      <c r="U246" s="239">
        <f t="shared" si="76"/>
        <v>2773347.5434117592</v>
      </c>
      <c r="V246" s="240"/>
      <c r="W246" s="239">
        <f t="shared" si="77"/>
        <v>71301.258752205875</v>
      </c>
      <c r="X246" s="239">
        <f t="shared" si="64"/>
        <v>2773347.5434117592</v>
      </c>
      <c r="Y246" s="238">
        <f t="shared" si="60"/>
        <v>2777.9181369215162</v>
      </c>
      <c r="Z246" s="237"/>
      <c r="AA246" s="173"/>
      <c r="AB246" s="173"/>
    </row>
    <row r="247" spans="1:28" x14ac:dyDescent="0.25">
      <c r="A247" s="244">
        <f t="shared" si="78"/>
        <v>2024</v>
      </c>
      <c r="B247" s="243" t="s">
        <v>307</v>
      </c>
      <c r="C247" s="223">
        <f t="shared" si="74"/>
        <v>0</v>
      </c>
      <c r="D247" s="242">
        <f t="shared" si="74"/>
        <v>0</v>
      </c>
      <c r="E247" s="223">
        <f t="shared" si="74"/>
        <v>0</v>
      </c>
      <c r="F247" s="223">
        <f t="shared" si="74"/>
        <v>0</v>
      </c>
      <c r="G247" s="223">
        <f t="shared" si="74"/>
        <v>0</v>
      </c>
      <c r="H247" s="223">
        <f t="shared" si="74"/>
        <v>0</v>
      </c>
      <c r="I247" s="223">
        <f t="shared" si="74"/>
        <v>0</v>
      </c>
      <c r="J247" s="241">
        <f t="shared" si="74"/>
        <v>0</v>
      </c>
      <c r="K247" s="241">
        <f t="shared" si="74"/>
        <v>0</v>
      </c>
      <c r="L247" s="241">
        <f t="shared" si="74"/>
        <v>0</v>
      </c>
      <c r="M247" s="223">
        <f t="shared" si="74"/>
        <v>0</v>
      </c>
      <c r="N247" s="223">
        <f t="shared" si="74"/>
        <v>0</v>
      </c>
      <c r="O247" s="223">
        <f t="shared" si="74"/>
        <v>2504596.6450380599</v>
      </c>
      <c r="P247" s="223">
        <f t="shared" si="74"/>
        <v>71301.258752205875</v>
      </c>
      <c r="Q247" s="223">
        <f t="shared" si="74"/>
        <v>71301.258752205875</v>
      </c>
      <c r="R247" s="223">
        <f t="shared" si="74"/>
        <v>71301.258752205875</v>
      </c>
      <c r="S247" s="223">
        <f t="shared" si="75"/>
        <v>60331.834328789591</v>
      </c>
      <c r="T247" s="258"/>
      <c r="U247" s="239">
        <f t="shared" si="76"/>
        <v>2778832.2556234673</v>
      </c>
      <c r="V247" s="240"/>
      <c r="W247" s="239">
        <f t="shared" si="77"/>
        <v>71301.258752205875</v>
      </c>
      <c r="X247" s="239">
        <f t="shared" si="64"/>
        <v>2778832.2556234673</v>
      </c>
      <c r="Y247" s="238">
        <f t="shared" si="60"/>
        <v>2783.8599084841999</v>
      </c>
      <c r="Z247" s="237"/>
      <c r="AA247" s="173"/>
      <c r="AB247" s="173"/>
    </row>
    <row r="248" spans="1:28" x14ac:dyDescent="0.25">
      <c r="A248" s="235">
        <f t="shared" si="78"/>
        <v>2024</v>
      </c>
      <c r="B248" s="234" t="s">
        <v>306</v>
      </c>
      <c r="C248" s="178">
        <f t="shared" si="74"/>
        <v>0</v>
      </c>
      <c r="D248" s="177">
        <f t="shared" si="74"/>
        <v>0</v>
      </c>
      <c r="E248" s="178">
        <f t="shared" si="74"/>
        <v>0</v>
      </c>
      <c r="F248" s="178">
        <f t="shared" si="74"/>
        <v>0</v>
      </c>
      <c r="G248" s="178">
        <f t="shared" si="74"/>
        <v>0</v>
      </c>
      <c r="H248" s="178">
        <f t="shared" si="74"/>
        <v>0</v>
      </c>
      <c r="I248" s="178">
        <f t="shared" si="74"/>
        <v>0</v>
      </c>
      <c r="J248" s="233">
        <f t="shared" si="74"/>
        <v>0</v>
      </c>
      <c r="K248" s="233">
        <f t="shared" si="74"/>
        <v>0</v>
      </c>
      <c r="L248" s="233">
        <f t="shared" si="74"/>
        <v>0</v>
      </c>
      <c r="M248" s="178">
        <f t="shared" si="74"/>
        <v>0</v>
      </c>
      <c r="N248" s="178">
        <f t="shared" si="74"/>
        <v>0</v>
      </c>
      <c r="O248" s="178">
        <f t="shared" si="74"/>
        <v>2504596.6450380599</v>
      </c>
      <c r="P248" s="178">
        <f t="shared" si="74"/>
        <v>71301.258752205875</v>
      </c>
      <c r="Q248" s="178">
        <f t="shared" si="74"/>
        <v>71301.258752205875</v>
      </c>
      <c r="R248" s="178">
        <f t="shared" si="74"/>
        <v>71301.258752205875</v>
      </c>
      <c r="S248" s="178">
        <f t="shared" si="75"/>
        <v>65816.546540497729</v>
      </c>
      <c r="T248" s="257"/>
      <c r="U248" s="231">
        <f t="shared" si="76"/>
        <v>2784316.9678351753</v>
      </c>
      <c r="V248" s="221">
        <f>SUM(U237:U248)</f>
        <v>33049812.608049367</v>
      </c>
      <c r="W248" s="231">
        <f t="shared" si="77"/>
        <v>71301.258752205875</v>
      </c>
      <c r="X248" s="231">
        <f t="shared" si="64"/>
        <v>2784316.9678351753</v>
      </c>
      <c r="Y248" s="232">
        <f t="shared" si="60"/>
        <v>2789.8016800468836</v>
      </c>
      <c r="Z248" s="231">
        <f>SUM(Y237:Y248)</f>
        <v>33085.463237425465</v>
      </c>
      <c r="AA248" s="173"/>
      <c r="AB248" s="173"/>
    </row>
    <row r="249" spans="1:28" x14ac:dyDescent="0.25">
      <c r="A249" s="256">
        <f>A248+1</f>
        <v>2025</v>
      </c>
      <c r="B249" s="255" t="s">
        <v>317</v>
      </c>
      <c r="C249" s="252">
        <f t="shared" si="74"/>
        <v>0</v>
      </c>
      <c r="D249" s="254">
        <f t="shared" si="74"/>
        <v>0</v>
      </c>
      <c r="E249" s="252">
        <f t="shared" si="74"/>
        <v>0</v>
      </c>
      <c r="F249" s="252">
        <f t="shared" si="74"/>
        <v>0</v>
      </c>
      <c r="G249" s="252">
        <f t="shared" si="74"/>
        <v>0</v>
      </c>
      <c r="H249" s="252">
        <f t="shared" si="74"/>
        <v>0</v>
      </c>
      <c r="I249" s="252">
        <f t="shared" si="74"/>
        <v>0</v>
      </c>
      <c r="J249" s="253">
        <f t="shared" si="74"/>
        <v>0</v>
      </c>
      <c r="K249" s="253">
        <f t="shared" si="74"/>
        <v>0</v>
      </c>
      <c r="L249" s="253">
        <f t="shared" si="74"/>
        <v>0</v>
      </c>
      <c r="M249" s="252">
        <f t="shared" si="74"/>
        <v>0</v>
      </c>
      <c r="N249" s="252">
        <f t="shared" si="74"/>
        <v>0</v>
      </c>
      <c r="O249" s="252">
        <f t="shared" si="74"/>
        <v>2504596.6450380599</v>
      </c>
      <c r="P249" s="252">
        <f t="shared" si="74"/>
        <v>71301.258752205875</v>
      </c>
      <c r="Q249" s="252">
        <f t="shared" si="74"/>
        <v>71301.258752205875</v>
      </c>
      <c r="R249" s="252">
        <f t="shared" si="74"/>
        <v>71301.258752205875</v>
      </c>
      <c r="S249" s="252">
        <f t="shared" si="75"/>
        <v>71301.258752205875</v>
      </c>
      <c r="T249" s="251">
        <f t="shared" ref="T249:T260" si="79">+T15</f>
        <v>5484.7122117081444</v>
      </c>
      <c r="U249" s="249">
        <f t="shared" si="76"/>
        <v>2795286.3922585915</v>
      </c>
      <c r="V249" s="250"/>
      <c r="W249" s="249">
        <f>S27-S15+T15</f>
        <v>71301.258752205875</v>
      </c>
      <c r="X249" s="249">
        <f t="shared" si="64"/>
        <v>2795286.3922585915</v>
      </c>
      <c r="Y249" s="248">
        <f t="shared" si="60"/>
        <v>2795.7434516095673</v>
      </c>
      <c r="Z249" s="247"/>
      <c r="AA249" s="173"/>
      <c r="AB249" s="173"/>
    </row>
    <row r="250" spans="1:28" x14ac:dyDescent="0.25">
      <c r="A250" s="244">
        <f>A249</f>
        <v>2025</v>
      </c>
      <c r="B250" s="243" t="s">
        <v>316</v>
      </c>
      <c r="C250" s="223">
        <f t="shared" si="74"/>
        <v>0</v>
      </c>
      <c r="D250" s="242">
        <f t="shared" si="74"/>
        <v>0</v>
      </c>
      <c r="E250" s="223">
        <f t="shared" si="74"/>
        <v>0</v>
      </c>
      <c r="F250" s="223">
        <f t="shared" si="74"/>
        <v>0</v>
      </c>
      <c r="G250" s="223">
        <f t="shared" si="74"/>
        <v>0</v>
      </c>
      <c r="H250" s="223">
        <f t="shared" si="74"/>
        <v>0</v>
      </c>
      <c r="I250" s="223">
        <f t="shared" si="74"/>
        <v>0</v>
      </c>
      <c r="J250" s="241">
        <f t="shared" si="74"/>
        <v>0</v>
      </c>
      <c r="K250" s="241">
        <f t="shared" si="74"/>
        <v>0</v>
      </c>
      <c r="L250" s="241">
        <f t="shared" si="74"/>
        <v>0</v>
      </c>
      <c r="M250" s="223">
        <f t="shared" si="74"/>
        <v>0</v>
      </c>
      <c r="N250" s="223">
        <f t="shared" si="74"/>
        <v>0</v>
      </c>
      <c r="O250" s="223">
        <f t="shared" si="74"/>
        <v>2504596.6450380599</v>
      </c>
      <c r="P250" s="223">
        <f t="shared" si="74"/>
        <v>71301.258752205875</v>
      </c>
      <c r="Q250" s="223">
        <f t="shared" si="74"/>
        <v>71301.258752205875</v>
      </c>
      <c r="R250" s="223">
        <f t="shared" si="74"/>
        <v>71301.258752205875</v>
      </c>
      <c r="S250" s="245">
        <f t="shared" ref="S250:S260" si="80">S249</f>
        <v>71301.258752205875</v>
      </c>
      <c r="T250" s="222">
        <f t="shared" si="79"/>
        <v>10969.424423416289</v>
      </c>
      <c r="U250" s="239">
        <f t="shared" si="76"/>
        <v>2800771.1044702996</v>
      </c>
      <c r="V250" s="240"/>
      <c r="W250" s="239">
        <f t="shared" ref="W250:W260" si="81">S28-S16+T16</f>
        <v>71301.258752205875</v>
      </c>
      <c r="X250" s="239">
        <f t="shared" si="64"/>
        <v>2800771.1044702996</v>
      </c>
      <c r="Y250" s="238">
        <f t="shared" si="60"/>
        <v>2801.685223172251</v>
      </c>
      <c r="Z250" s="237"/>
      <c r="AA250" s="173"/>
      <c r="AB250" s="173"/>
    </row>
    <row r="251" spans="1:28" x14ac:dyDescent="0.25">
      <c r="A251" s="244">
        <f t="shared" ref="A251:A260" si="82">A250</f>
        <v>2025</v>
      </c>
      <c r="B251" s="243" t="s">
        <v>315</v>
      </c>
      <c r="C251" s="223">
        <f t="shared" ref="C251:R260" si="83">C250</f>
        <v>0</v>
      </c>
      <c r="D251" s="242">
        <f t="shared" si="83"/>
        <v>0</v>
      </c>
      <c r="E251" s="223">
        <f t="shared" si="83"/>
        <v>0</v>
      </c>
      <c r="F251" s="223">
        <f t="shared" si="83"/>
        <v>0</v>
      </c>
      <c r="G251" s="223">
        <f t="shared" si="83"/>
        <v>0</v>
      </c>
      <c r="H251" s="223">
        <f t="shared" si="83"/>
        <v>0</v>
      </c>
      <c r="I251" s="223">
        <f t="shared" si="83"/>
        <v>0</v>
      </c>
      <c r="J251" s="241">
        <f t="shared" si="83"/>
        <v>0</v>
      </c>
      <c r="K251" s="241">
        <f t="shared" si="83"/>
        <v>0</v>
      </c>
      <c r="L251" s="241">
        <f t="shared" si="83"/>
        <v>0</v>
      </c>
      <c r="M251" s="223">
        <f t="shared" si="83"/>
        <v>0</v>
      </c>
      <c r="N251" s="223">
        <f t="shared" si="83"/>
        <v>0</v>
      </c>
      <c r="O251" s="223">
        <f t="shared" si="83"/>
        <v>2504596.6450380599</v>
      </c>
      <c r="P251" s="223">
        <f t="shared" si="83"/>
        <v>71301.258752205875</v>
      </c>
      <c r="Q251" s="223">
        <f t="shared" si="83"/>
        <v>71301.258752205875</v>
      </c>
      <c r="R251" s="223">
        <f t="shared" si="83"/>
        <v>71301.258752205875</v>
      </c>
      <c r="S251" s="223">
        <f t="shared" si="80"/>
        <v>71301.258752205875</v>
      </c>
      <c r="T251" s="222">
        <f t="shared" si="79"/>
        <v>16454.136635124432</v>
      </c>
      <c r="U251" s="239">
        <f t="shared" si="76"/>
        <v>2806255.8166820076</v>
      </c>
      <c r="V251" s="240"/>
      <c r="W251" s="239">
        <f t="shared" si="81"/>
        <v>71301.258752205875</v>
      </c>
      <c r="X251" s="239">
        <f t="shared" si="64"/>
        <v>2806255.8166820081</v>
      </c>
      <c r="Y251" s="238">
        <f t="shared" si="60"/>
        <v>2807.6269947349351</v>
      </c>
      <c r="Z251" s="237"/>
      <c r="AA251" s="173"/>
      <c r="AB251" s="173"/>
    </row>
    <row r="252" spans="1:28" x14ac:dyDescent="0.25">
      <c r="A252" s="244">
        <f t="shared" si="82"/>
        <v>2025</v>
      </c>
      <c r="B252" s="243" t="s">
        <v>314</v>
      </c>
      <c r="C252" s="223">
        <f t="shared" si="83"/>
        <v>0</v>
      </c>
      <c r="D252" s="242">
        <f t="shared" si="83"/>
        <v>0</v>
      </c>
      <c r="E252" s="223">
        <f t="shared" si="83"/>
        <v>0</v>
      </c>
      <c r="F252" s="223">
        <f t="shared" si="83"/>
        <v>0</v>
      </c>
      <c r="G252" s="223">
        <f t="shared" si="83"/>
        <v>0</v>
      </c>
      <c r="H252" s="223">
        <f t="shared" si="83"/>
        <v>0</v>
      </c>
      <c r="I252" s="223">
        <f t="shared" si="83"/>
        <v>0</v>
      </c>
      <c r="J252" s="241">
        <f t="shared" si="83"/>
        <v>0</v>
      </c>
      <c r="K252" s="241">
        <f t="shared" si="83"/>
        <v>0</v>
      </c>
      <c r="L252" s="241">
        <f t="shared" si="83"/>
        <v>0</v>
      </c>
      <c r="M252" s="223">
        <f t="shared" si="83"/>
        <v>0</v>
      </c>
      <c r="N252" s="223">
        <f t="shared" si="83"/>
        <v>0</v>
      </c>
      <c r="O252" s="223">
        <f t="shared" si="83"/>
        <v>2504596.6450380599</v>
      </c>
      <c r="P252" s="223">
        <f t="shared" si="83"/>
        <v>71301.258752205875</v>
      </c>
      <c r="Q252" s="223">
        <f t="shared" si="83"/>
        <v>71301.258752205875</v>
      </c>
      <c r="R252" s="223">
        <f t="shared" si="83"/>
        <v>71301.258752205875</v>
      </c>
      <c r="S252" s="223">
        <f t="shared" si="80"/>
        <v>71301.258752205875</v>
      </c>
      <c r="T252" s="222">
        <f t="shared" si="79"/>
        <v>21938.848846832578</v>
      </c>
      <c r="U252" s="239">
        <f t="shared" si="76"/>
        <v>2811740.5288937162</v>
      </c>
      <c r="V252" s="240"/>
      <c r="W252" s="239">
        <f t="shared" si="81"/>
        <v>71301.258752205875</v>
      </c>
      <c r="X252" s="239">
        <f t="shared" si="64"/>
        <v>2811740.5288937157</v>
      </c>
      <c r="Y252" s="238">
        <f t="shared" si="60"/>
        <v>2813.5687662976184</v>
      </c>
      <c r="Z252" s="237"/>
      <c r="AA252" s="173"/>
      <c r="AB252" s="173"/>
    </row>
    <row r="253" spans="1:28" x14ac:dyDescent="0.25">
      <c r="A253" s="244">
        <f t="shared" si="82"/>
        <v>2025</v>
      </c>
      <c r="B253" s="243" t="s">
        <v>313</v>
      </c>
      <c r="C253" s="223">
        <f t="shared" si="83"/>
        <v>0</v>
      </c>
      <c r="D253" s="242">
        <f t="shared" si="83"/>
        <v>0</v>
      </c>
      <c r="E253" s="223">
        <f t="shared" si="83"/>
        <v>0</v>
      </c>
      <c r="F253" s="223">
        <f t="shared" si="83"/>
        <v>0</v>
      </c>
      <c r="G253" s="223">
        <f t="shared" si="83"/>
        <v>0</v>
      </c>
      <c r="H253" s="223">
        <f t="shared" si="83"/>
        <v>0</v>
      </c>
      <c r="I253" s="223">
        <f t="shared" si="83"/>
        <v>0</v>
      </c>
      <c r="J253" s="241">
        <f t="shared" si="83"/>
        <v>0</v>
      </c>
      <c r="K253" s="241">
        <f t="shared" si="83"/>
        <v>0</v>
      </c>
      <c r="L253" s="241">
        <f t="shared" si="83"/>
        <v>0</v>
      </c>
      <c r="M253" s="223">
        <f t="shared" si="83"/>
        <v>0</v>
      </c>
      <c r="N253" s="223">
        <f t="shared" si="83"/>
        <v>0</v>
      </c>
      <c r="O253" s="223">
        <f t="shared" si="83"/>
        <v>2504596.6450380599</v>
      </c>
      <c r="P253" s="223">
        <f t="shared" si="83"/>
        <v>71301.258752205875</v>
      </c>
      <c r="Q253" s="223">
        <f t="shared" si="83"/>
        <v>71301.258752205875</v>
      </c>
      <c r="R253" s="223">
        <f t="shared" si="83"/>
        <v>71301.258752205875</v>
      </c>
      <c r="S253" s="223">
        <f t="shared" si="80"/>
        <v>71301.258752205875</v>
      </c>
      <c r="T253" s="222">
        <f t="shared" si="79"/>
        <v>27423.561058540723</v>
      </c>
      <c r="U253" s="239">
        <f t="shared" si="76"/>
        <v>2817225.2411054242</v>
      </c>
      <c r="V253" s="240"/>
      <c r="W253" s="239">
        <f t="shared" si="81"/>
        <v>71301.258752205875</v>
      </c>
      <c r="X253" s="239">
        <f t="shared" si="64"/>
        <v>2817225.2411054242</v>
      </c>
      <c r="Y253" s="238">
        <f t="shared" si="60"/>
        <v>2819.5105378603021</v>
      </c>
      <c r="Z253" s="237"/>
      <c r="AA253" s="173"/>
      <c r="AB253" s="173"/>
    </row>
    <row r="254" spans="1:28" x14ac:dyDescent="0.25">
      <c r="A254" s="244">
        <f t="shared" si="82"/>
        <v>2025</v>
      </c>
      <c r="B254" s="243" t="s">
        <v>312</v>
      </c>
      <c r="C254" s="223">
        <f t="shared" si="83"/>
        <v>0</v>
      </c>
      <c r="D254" s="242">
        <f t="shared" si="83"/>
        <v>0</v>
      </c>
      <c r="E254" s="223">
        <f t="shared" si="83"/>
        <v>0</v>
      </c>
      <c r="F254" s="223">
        <f t="shared" si="83"/>
        <v>0</v>
      </c>
      <c r="G254" s="223">
        <f t="shared" si="83"/>
        <v>0</v>
      </c>
      <c r="H254" s="223">
        <f t="shared" si="83"/>
        <v>0</v>
      </c>
      <c r="I254" s="223">
        <f t="shared" si="83"/>
        <v>0</v>
      </c>
      <c r="J254" s="241">
        <f t="shared" si="83"/>
        <v>0</v>
      </c>
      <c r="K254" s="241">
        <f t="shared" si="83"/>
        <v>0</v>
      </c>
      <c r="L254" s="241">
        <f t="shared" si="83"/>
        <v>0</v>
      </c>
      <c r="M254" s="223">
        <f t="shared" si="83"/>
        <v>0</v>
      </c>
      <c r="N254" s="223">
        <f t="shared" si="83"/>
        <v>0</v>
      </c>
      <c r="O254" s="223">
        <f t="shared" si="83"/>
        <v>2504596.6450380599</v>
      </c>
      <c r="P254" s="223">
        <f t="shared" si="83"/>
        <v>71301.258752205875</v>
      </c>
      <c r="Q254" s="223">
        <f t="shared" si="83"/>
        <v>71301.258752205875</v>
      </c>
      <c r="R254" s="223">
        <f t="shared" si="83"/>
        <v>71301.258752205875</v>
      </c>
      <c r="S254" s="223">
        <f t="shared" si="80"/>
        <v>71301.258752205875</v>
      </c>
      <c r="T254" s="222">
        <f t="shared" si="79"/>
        <v>32908.273270248865</v>
      </c>
      <c r="U254" s="239">
        <f t="shared" si="76"/>
        <v>2822709.9533171323</v>
      </c>
      <c r="V254" s="240"/>
      <c r="W254" s="239">
        <f t="shared" si="81"/>
        <v>71301.258752205875</v>
      </c>
      <c r="X254" s="239">
        <f t="shared" si="64"/>
        <v>2822709.9533171323</v>
      </c>
      <c r="Y254" s="238">
        <f t="shared" ref="Y254:Y255" si="84">AVERAGE(X249:X260)/1000</f>
        <v>2825.4523094229867</v>
      </c>
      <c r="Z254" s="237"/>
      <c r="AA254" s="173"/>
      <c r="AB254" s="173"/>
    </row>
    <row r="255" spans="1:28" x14ac:dyDescent="0.25">
      <c r="A255" s="244">
        <f t="shared" si="82"/>
        <v>2025</v>
      </c>
      <c r="B255" s="243" t="s">
        <v>311</v>
      </c>
      <c r="C255" s="223">
        <f t="shared" si="83"/>
        <v>0</v>
      </c>
      <c r="D255" s="242">
        <f t="shared" si="83"/>
        <v>0</v>
      </c>
      <c r="E255" s="223">
        <f t="shared" si="83"/>
        <v>0</v>
      </c>
      <c r="F255" s="223">
        <f t="shared" si="83"/>
        <v>0</v>
      </c>
      <c r="G255" s="223">
        <f t="shared" si="83"/>
        <v>0</v>
      </c>
      <c r="H255" s="223">
        <f t="shared" si="83"/>
        <v>0</v>
      </c>
      <c r="I255" s="223">
        <f t="shared" si="83"/>
        <v>0</v>
      </c>
      <c r="J255" s="241">
        <f t="shared" si="83"/>
        <v>0</v>
      </c>
      <c r="K255" s="241">
        <f t="shared" si="83"/>
        <v>0</v>
      </c>
      <c r="L255" s="241">
        <f t="shared" si="83"/>
        <v>0</v>
      </c>
      <c r="M255" s="223">
        <f t="shared" si="83"/>
        <v>0</v>
      </c>
      <c r="N255" s="223">
        <f t="shared" si="83"/>
        <v>0</v>
      </c>
      <c r="O255" s="223">
        <f t="shared" si="83"/>
        <v>2504596.6450380599</v>
      </c>
      <c r="P255" s="223">
        <f t="shared" si="83"/>
        <v>71301.258752205875</v>
      </c>
      <c r="Q255" s="223">
        <f t="shared" si="83"/>
        <v>71301.258752205875</v>
      </c>
      <c r="R255" s="223">
        <f t="shared" si="83"/>
        <v>71301.258752205875</v>
      </c>
      <c r="S255" s="223">
        <f t="shared" si="80"/>
        <v>71301.258752205875</v>
      </c>
      <c r="T255" s="222">
        <f t="shared" si="79"/>
        <v>38392.98548195701</v>
      </c>
      <c r="U255" s="239">
        <f t="shared" si="76"/>
        <v>2828194.6655288404</v>
      </c>
      <c r="V255" s="240"/>
      <c r="W255" s="239">
        <f t="shared" si="81"/>
        <v>71301.258752205875</v>
      </c>
      <c r="X255" s="239">
        <f t="shared" si="64"/>
        <v>2828194.6655288404</v>
      </c>
      <c r="Y255" s="238">
        <f t="shared" si="84"/>
        <v>2828.1946655288402</v>
      </c>
      <c r="Z255" s="237"/>
      <c r="AA255" s="173"/>
      <c r="AB255" s="173"/>
    </row>
    <row r="256" spans="1:28" x14ac:dyDescent="0.25">
      <c r="A256" s="244">
        <f t="shared" si="82"/>
        <v>2025</v>
      </c>
      <c r="B256" s="243" t="s">
        <v>310</v>
      </c>
      <c r="C256" s="223">
        <f t="shared" si="83"/>
        <v>0</v>
      </c>
      <c r="D256" s="242">
        <f t="shared" si="83"/>
        <v>0</v>
      </c>
      <c r="E256" s="223">
        <f t="shared" si="83"/>
        <v>0</v>
      </c>
      <c r="F256" s="223">
        <f t="shared" si="83"/>
        <v>0</v>
      </c>
      <c r="G256" s="223">
        <f t="shared" si="83"/>
        <v>0</v>
      </c>
      <c r="H256" s="223">
        <f t="shared" si="83"/>
        <v>0</v>
      </c>
      <c r="I256" s="223">
        <f t="shared" si="83"/>
        <v>0</v>
      </c>
      <c r="J256" s="241">
        <f t="shared" si="83"/>
        <v>0</v>
      </c>
      <c r="K256" s="241">
        <f t="shared" si="83"/>
        <v>0</v>
      </c>
      <c r="L256" s="241">
        <f t="shared" si="83"/>
        <v>0</v>
      </c>
      <c r="M256" s="223">
        <f t="shared" si="83"/>
        <v>0</v>
      </c>
      <c r="N256" s="223">
        <f t="shared" si="83"/>
        <v>0</v>
      </c>
      <c r="O256" s="223">
        <f t="shared" si="83"/>
        <v>2504596.6450380599</v>
      </c>
      <c r="P256" s="223">
        <f t="shared" si="83"/>
        <v>71301.258752205875</v>
      </c>
      <c r="Q256" s="223">
        <f t="shared" si="83"/>
        <v>71301.258752205875</v>
      </c>
      <c r="R256" s="223">
        <f t="shared" si="83"/>
        <v>71301.258752205875</v>
      </c>
      <c r="S256" s="223">
        <f t="shared" si="80"/>
        <v>71301.258752205875</v>
      </c>
      <c r="T256" s="222">
        <f t="shared" si="79"/>
        <v>43877.697693665155</v>
      </c>
      <c r="U256" s="239">
        <f t="shared" si="76"/>
        <v>2833679.3777405485</v>
      </c>
      <c r="V256" s="240"/>
      <c r="W256" s="239">
        <f t="shared" si="81"/>
        <v>71301.258752205875</v>
      </c>
      <c r="X256" s="239">
        <f t="shared" si="64"/>
        <v>2833679.3777405485</v>
      </c>
      <c r="Y256" s="238">
        <f>AVERAGE(X251:X262)/1000</f>
        <v>2830.9370216346942</v>
      </c>
      <c r="Z256" s="237"/>
      <c r="AA256" s="173"/>
      <c r="AB256" s="173"/>
    </row>
    <row r="257" spans="1:28" x14ac:dyDescent="0.25">
      <c r="A257" s="244">
        <f t="shared" si="82"/>
        <v>2025</v>
      </c>
      <c r="B257" s="243" t="s">
        <v>309</v>
      </c>
      <c r="C257" s="223">
        <f t="shared" si="83"/>
        <v>0</v>
      </c>
      <c r="D257" s="242">
        <f t="shared" si="83"/>
        <v>0</v>
      </c>
      <c r="E257" s="223">
        <f t="shared" si="83"/>
        <v>0</v>
      </c>
      <c r="F257" s="223">
        <f t="shared" si="83"/>
        <v>0</v>
      </c>
      <c r="G257" s="223">
        <f t="shared" si="83"/>
        <v>0</v>
      </c>
      <c r="H257" s="223">
        <f t="shared" si="83"/>
        <v>0</v>
      </c>
      <c r="I257" s="223">
        <f t="shared" si="83"/>
        <v>0</v>
      </c>
      <c r="J257" s="241">
        <f t="shared" si="83"/>
        <v>0</v>
      </c>
      <c r="K257" s="241">
        <f t="shared" si="83"/>
        <v>0</v>
      </c>
      <c r="L257" s="241">
        <f t="shared" si="83"/>
        <v>0</v>
      </c>
      <c r="M257" s="223">
        <f t="shared" si="83"/>
        <v>0</v>
      </c>
      <c r="N257" s="223">
        <f t="shared" si="83"/>
        <v>0</v>
      </c>
      <c r="O257" s="223">
        <f t="shared" si="83"/>
        <v>2504596.6450380599</v>
      </c>
      <c r="P257" s="223">
        <f t="shared" si="83"/>
        <v>71301.258752205875</v>
      </c>
      <c r="Q257" s="223">
        <f t="shared" si="83"/>
        <v>71301.258752205875</v>
      </c>
      <c r="R257" s="223">
        <f t="shared" si="83"/>
        <v>71301.258752205875</v>
      </c>
      <c r="S257" s="223">
        <f t="shared" si="80"/>
        <v>71301.258752205875</v>
      </c>
      <c r="T257" s="222">
        <f t="shared" si="79"/>
        <v>49362.409905373301</v>
      </c>
      <c r="U257" s="239">
        <f t="shared" si="76"/>
        <v>2839164.0899522565</v>
      </c>
      <c r="V257" s="240"/>
      <c r="W257" s="239">
        <f t="shared" si="81"/>
        <v>71301.258752205875</v>
      </c>
      <c r="X257" s="239">
        <f t="shared" si="64"/>
        <v>2839164.0899522565</v>
      </c>
      <c r="Y257" s="238">
        <f>AVERAGE(X252:X262)/1000</f>
        <v>2833.6793777405483</v>
      </c>
      <c r="Z257" s="237"/>
      <c r="AA257" s="173"/>
      <c r="AB257" s="173"/>
    </row>
    <row r="258" spans="1:28" x14ac:dyDescent="0.25">
      <c r="A258" s="244">
        <f t="shared" si="82"/>
        <v>2025</v>
      </c>
      <c r="B258" s="243" t="s">
        <v>308</v>
      </c>
      <c r="C258" s="223">
        <f t="shared" si="83"/>
        <v>0</v>
      </c>
      <c r="D258" s="242">
        <f t="shared" si="83"/>
        <v>0</v>
      </c>
      <c r="E258" s="223">
        <f t="shared" si="83"/>
        <v>0</v>
      </c>
      <c r="F258" s="223">
        <f t="shared" si="83"/>
        <v>0</v>
      </c>
      <c r="G258" s="223">
        <f t="shared" si="83"/>
        <v>0</v>
      </c>
      <c r="H258" s="223">
        <f t="shared" si="83"/>
        <v>0</v>
      </c>
      <c r="I258" s="223">
        <f t="shared" si="83"/>
        <v>0</v>
      </c>
      <c r="J258" s="241">
        <f t="shared" si="83"/>
        <v>0</v>
      </c>
      <c r="K258" s="241">
        <f t="shared" si="83"/>
        <v>0</v>
      </c>
      <c r="L258" s="241">
        <f t="shared" si="83"/>
        <v>0</v>
      </c>
      <c r="M258" s="223">
        <f t="shared" si="83"/>
        <v>0</v>
      </c>
      <c r="N258" s="223">
        <f t="shared" si="83"/>
        <v>0</v>
      </c>
      <c r="O258" s="223">
        <f t="shared" si="83"/>
        <v>2504596.6450380599</v>
      </c>
      <c r="P258" s="223">
        <f t="shared" si="83"/>
        <v>71301.258752205875</v>
      </c>
      <c r="Q258" s="223">
        <f t="shared" si="83"/>
        <v>71301.258752205875</v>
      </c>
      <c r="R258" s="223">
        <f t="shared" si="83"/>
        <v>71301.258752205875</v>
      </c>
      <c r="S258" s="223">
        <f t="shared" si="80"/>
        <v>71301.258752205875</v>
      </c>
      <c r="T258" s="222">
        <f t="shared" si="79"/>
        <v>54847.122117081446</v>
      </c>
      <c r="U258" s="239">
        <f t="shared" si="76"/>
        <v>2844648.8021639651</v>
      </c>
      <c r="V258" s="240"/>
      <c r="W258" s="239">
        <f t="shared" si="81"/>
        <v>71301.258752205875</v>
      </c>
      <c r="X258" s="239">
        <f t="shared" si="64"/>
        <v>2844648.8021639651</v>
      </c>
      <c r="Y258" s="238">
        <f>AVERAGE(X253:X263)/1000</f>
        <v>2836.4217338464023</v>
      </c>
      <c r="Z258" s="237"/>
      <c r="AA258" s="173"/>
      <c r="AB258" s="173"/>
    </row>
    <row r="259" spans="1:28" x14ac:dyDescent="0.25">
      <c r="A259" s="244">
        <f t="shared" si="82"/>
        <v>2025</v>
      </c>
      <c r="B259" s="243" t="s">
        <v>307</v>
      </c>
      <c r="C259" s="223">
        <f t="shared" si="83"/>
        <v>0</v>
      </c>
      <c r="D259" s="242">
        <f t="shared" si="83"/>
        <v>0</v>
      </c>
      <c r="E259" s="223">
        <f t="shared" si="83"/>
        <v>0</v>
      </c>
      <c r="F259" s="223">
        <f t="shared" si="83"/>
        <v>0</v>
      </c>
      <c r="G259" s="223">
        <f t="shared" si="83"/>
        <v>0</v>
      </c>
      <c r="H259" s="223">
        <f t="shared" si="83"/>
        <v>0</v>
      </c>
      <c r="I259" s="223">
        <f t="shared" si="83"/>
        <v>0</v>
      </c>
      <c r="J259" s="241">
        <f t="shared" si="83"/>
        <v>0</v>
      </c>
      <c r="K259" s="241">
        <f t="shared" si="83"/>
        <v>0</v>
      </c>
      <c r="L259" s="241">
        <f t="shared" si="83"/>
        <v>0</v>
      </c>
      <c r="M259" s="223">
        <f t="shared" si="83"/>
        <v>0</v>
      </c>
      <c r="N259" s="223">
        <f t="shared" si="83"/>
        <v>0</v>
      </c>
      <c r="O259" s="223">
        <f t="shared" si="83"/>
        <v>2504596.6450380599</v>
      </c>
      <c r="P259" s="223">
        <f t="shared" si="83"/>
        <v>71301.258752205875</v>
      </c>
      <c r="Q259" s="223">
        <f t="shared" si="83"/>
        <v>71301.258752205875</v>
      </c>
      <c r="R259" s="223">
        <f t="shared" si="83"/>
        <v>71301.258752205875</v>
      </c>
      <c r="S259" s="223">
        <f t="shared" si="80"/>
        <v>71301.258752205875</v>
      </c>
      <c r="T259" s="222">
        <f t="shared" si="79"/>
        <v>60331.834328789591</v>
      </c>
      <c r="U259" s="239">
        <f t="shared" si="76"/>
        <v>2850133.5143756731</v>
      </c>
      <c r="V259" s="240"/>
      <c r="W259" s="239">
        <f t="shared" si="81"/>
        <v>71301.258752205875</v>
      </c>
      <c r="X259" s="239">
        <f t="shared" si="64"/>
        <v>2850133.5143756731</v>
      </c>
      <c r="Y259" s="238">
        <f>AVERAGE(X254:X264)/1000</f>
        <v>2839.1640899522567</v>
      </c>
      <c r="Z259" s="237"/>
      <c r="AA259" s="173"/>
      <c r="AB259" s="173"/>
    </row>
    <row r="260" spans="1:28" x14ac:dyDescent="0.25">
      <c r="A260" s="235">
        <f t="shared" si="82"/>
        <v>2025</v>
      </c>
      <c r="B260" s="234" t="s">
        <v>306</v>
      </c>
      <c r="C260" s="178">
        <f t="shared" si="83"/>
        <v>0</v>
      </c>
      <c r="D260" s="177">
        <f t="shared" si="83"/>
        <v>0</v>
      </c>
      <c r="E260" s="178">
        <f t="shared" si="83"/>
        <v>0</v>
      </c>
      <c r="F260" s="178">
        <f t="shared" si="83"/>
        <v>0</v>
      </c>
      <c r="G260" s="178">
        <f t="shared" si="83"/>
        <v>0</v>
      </c>
      <c r="H260" s="178">
        <f t="shared" si="83"/>
        <v>0</v>
      </c>
      <c r="I260" s="178">
        <f t="shared" si="83"/>
        <v>0</v>
      </c>
      <c r="J260" s="233">
        <f t="shared" si="83"/>
        <v>0</v>
      </c>
      <c r="K260" s="233">
        <f t="shared" si="83"/>
        <v>0</v>
      </c>
      <c r="L260" s="233">
        <f t="shared" si="83"/>
        <v>0</v>
      </c>
      <c r="M260" s="178">
        <f t="shared" si="83"/>
        <v>0</v>
      </c>
      <c r="N260" s="178">
        <f t="shared" si="83"/>
        <v>0</v>
      </c>
      <c r="O260" s="178">
        <f t="shared" si="83"/>
        <v>2504596.6450380599</v>
      </c>
      <c r="P260" s="178">
        <f t="shared" si="83"/>
        <v>71301.258752205875</v>
      </c>
      <c r="Q260" s="178">
        <f t="shared" si="83"/>
        <v>71301.258752205875</v>
      </c>
      <c r="R260" s="178">
        <f t="shared" si="83"/>
        <v>71301.258752205875</v>
      </c>
      <c r="S260" s="178">
        <f t="shared" si="80"/>
        <v>71301.258752205875</v>
      </c>
      <c r="T260" s="220">
        <f t="shared" si="79"/>
        <v>65816.546540497729</v>
      </c>
      <c r="U260" s="231">
        <f t="shared" si="76"/>
        <v>2855618.2265873812</v>
      </c>
      <c r="V260" s="221">
        <f>SUM(U249:U260)</f>
        <v>33905427.713075832</v>
      </c>
      <c r="W260" s="231">
        <f t="shared" si="81"/>
        <v>71301.258752205875</v>
      </c>
      <c r="X260" s="231">
        <f t="shared" si="64"/>
        <v>2855618.2265873812</v>
      </c>
      <c r="Y260" s="232">
        <f>AVERAGE(X255:X261)/1000</f>
        <v>2841.9064460581108</v>
      </c>
      <c r="Z260" s="231">
        <f>SUM(Y249:Y260)</f>
        <v>33873.890617858517</v>
      </c>
      <c r="AA260" s="173"/>
      <c r="AB260" s="173"/>
    </row>
    <row r="261" spans="1:28" x14ac:dyDescent="0.25">
      <c r="D261" s="229"/>
      <c r="E261" s="229"/>
      <c r="F261" s="229"/>
      <c r="G261" s="229"/>
      <c r="H261" s="229"/>
      <c r="I261" s="229"/>
      <c r="J261" s="229"/>
      <c r="K261" s="229"/>
      <c r="L261" s="229"/>
      <c r="M261" s="229"/>
      <c r="N261" s="229"/>
      <c r="O261" s="229"/>
      <c r="P261" s="229"/>
      <c r="Q261" s="229"/>
      <c r="R261" s="229"/>
      <c r="S261" s="229"/>
      <c r="T261" s="229"/>
    </row>
    <row r="262" spans="1:28" x14ac:dyDescent="0.25">
      <c r="A262" s="1" t="s">
        <v>305</v>
      </c>
      <c r="C262" s="228">
        <f>+C1</f>
        <v>2008</v>
      </c>
      <c r="D262" s="228">
        <f>+D1</f>
        <v>2009</v>
      </c>
      <c r="E262" s="228">
        <f>+E1</f>
        <v>2010</v>
      </c>
      <c r="F262" s="228">
        <f>+F1</f>
        <v>2011</v>
      </c>
      <c r="G262" s="228">
        <f>+G1</f>
        <v>2012</v>
      </c>
      <c r="H262" s="228">
        <f>+H1</f>
        <v>2013</v>
      </c>
      <c r="I262" s="228">
        <f>+I1</f>
        <v>2014</v>
      </c>
      <c r="J262" s="228">
        <f>+J1</f>
        <v>2015</v>
      </c>
      <c r="K262" s="228">
        <f>+K1</f>
        <v>2016</v>
      </c>
      <c r="L262" s="228">
        <f>+L1</f>
        <v>2017</v>
      </c>
      <c r="M262" s="228">
        <f>+M1</f>
        <v>2018</v>
      </c>
      <c r="N262" s="228">
        <f>+N1</f>
        <v>2019</v>
      </c>
      <c r="O262" s="228">
        <f>+O1</f>
        <v>2020</v>
      </c>
      <c r="P262" s="227">
        <f>+P1</f>
        <v>2021</v>
      </c>
      <c r="Q262" s="226">
        <f>+Q1</f>
        <v>2022</v>
      </c>
      <c r="R262" s="226">
        <f>+R1</f>
        <v>2023</v>
      </c>
      <c r="S262" s="226">
        <f>+S1</f>
        <v>2024</v>
      </c>
      <c r="T262" s="225">
        <f>+T1</f>
        <v>2025</v>
      </c>
      <c r="U262" s="224"/>
    </row>
    <row r="263" spans="1:28" x14ac:dyDescent="0.25">
      <c r="A263" t="s">
        <v>320</v>
      </c>
      <c r="C263" s="173"/>
      <c r="D263" s="173"/>
      <c r="E263" s="173"/>
      <c r="F263" s="173"/>
      <c r="G263" s="173"/>
      <c r="H263" s="173"/>
      <c r="I263" s="173"/>
      <c r="J263" s="173"/>
      <c r="K263" s="173"/>
      <c r="L263" s="173"/>
      <c r="M263" s="173"/>
      <c r="N263" s="173"/>
      <c r="O263" s="173"/>
      <c r="P263" s="221">
        <f>+$Z212</f>
        <v>29972.68626516654</v>
      </c>
      <c r="Q263" s="178">
        <f>+$Z224</f>
        <v>31374.233027372527</v>
      </c>
      <c r="R263" s="178">
        <f>+$Z236</f>
        <v>32229.848132398998</v>
      </c>
      <c r="S263" s="178">
        <f>+$Z248</f>
        <v>33085.463237425465</v>
      </c>
      <c r="T263" s="220">
        <f>+$Z260</f>
        <v>33873.890617858517</v>
      </c>
    </row>
    <row r="264" spans="1:28" x14ac:dyDescent="0.25">
      <c r="A264" s="179"/>
      <c r="C264" s="173"/>
      <c r="D264" s="173"/>
      <c r="E264" s="173"/>
      <c r="F264" s="173"/>
      <c r="G264" s="173"/>
      <c r="H264" s="173"/>
      <c r="I264" s="173"/>
      <c r="J264" s="173"/>
      <c r="K264" s="173"/>
      <c r="L264" s="173"/>
      <c r="M264" s="173"/>
      <c r="N264" s="173"/>
      <c r="O264" s="173"/>
      <c r="P264" s="173"/>
      <c r="Q264" s="173"/>
      <c r="R264" s="173"/>
      <c r="S264" s="173"/>
      <c r="T264" s="173"/>
    </row>
  </sheetData>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63"/>
  <sheetViews>
    <sheetView workbookViewId="0">
      <pane xSplit="2" ySplit="1" topLeftCell="C242" activePane="bottomRight" state="frozen"/>
      <selection pane="topRight" activeCell="C1" sqref="C1"/>
      <selection pane="bottomLeft" activeCell="A2" sqref="A2"/>
      <selection pane="bottomRight" activeCell="A271" sqref="A271"/>
    </sheetView>
  </sheetViews>
  <sheetFormatPr defaultRowHeight="15" x14ac:dyDescent="0.25"/>
  <cols>
    <col min="1" max="1" width="20.7109375" bestFit="1" customWidth="1"/>
    <col min="2" max="2" width="9" customWidth="1"/>
    <col min="3" max="4" width="12" customWidth="1"/>
    <col min="5" max="17" width="12" style="219" customWidth="1"/>
    <col min="18" max="21" width="12.5703125" style="219" bestFit="1" customWidth="1"/>
    <col min="22" max="22" width="12.140625" style="219" bestFit="1" customWidth="1"/>
    <col min="23" max="23" width="15.7109375" style="219" bestFit="1" customWidth="1"/>
    <col min="24" max="24" width="12.42578125" style="219" bestFit="1" customWidth="1"/>
    <col min="25" max="25" width="12.28515625" style="219" bestFit="1" customWidth="1"/>
  </cols>
  <sheetData>
    <row r="1" spans="1:25" x14ac:dyDescent="0.25">
      <c r="B1" t="s">
        <v>338</v>
      </c>
      <c r="C1" s="1">
        <v>2008</v>
      </c>
      <c r="D1" s="1">
        <f>C1+1</f>
        <v>2009</v>
      </c>
      <c r="E1" s="1">
        <f t="shared" ref="E1:T1" si="0">D1+1</f>
        <v>2010</v>
      </c>
      <c r="F1" s="1">
        <f t="shared" si="0"/>
        <v>2011</v>
      </c>
      <c r="G1" s="1">
        <f t="shared" si="0"/>
        <v>2012</v>
      </c>
      <c r="H1" s="1">
        <f t="shared" si="0"/>
        <v>2013</v>
      </c>
      <c r="I1" s="1">
        <f t="shared" si="0"/>
        <v>2014</v>
      </c>
      <c r="J1" s="1">
        <f t="shared" si="0"/>
        <v>2015</v>
      </c>
      <c r="K1" s="1">
        <f t="shared" si="0"/>
        <v>2016</v>
      </c>
      <c r="L1" s="1">
        <f t="shared" si="0"/>
        <v>2017</v>
      </c>
      <c r="M1" s="1">
        <f t="shared" si="0"/>
        <v>2018</v>
      </c>
      <c r="N1" s="1">
        <f t="shared" si="0"/>
        <v>2019</v>
      </c>
      <c r="O1" s="1">
        <f t="shared" si="0"/>
        <v>2020</v>
      </c>
      <c r="P1" s="1">
        <f t="shared" si="0"/>
        <v>2021</v>
      </c>
      <c r="Q1" s="1">
        <f t="shared" si="0"/>
        <v>2022</v>
      </c>
      <c r="R1" s="1">
        <f t="shared" si="0"/>
        <v>2023</v>
      </c>
      <c r="S1" s="1">
        <f t="shared" si="0"/>
        <v>2024</v>
      </c>
      <c r="T1" s="1">
        <f t="shared" si="0"/>
        <v>2025</v>
      </c>
    </row>
    <row r="2" spans="1:25" x14ac:dyDescent="0.25">
      <c r="A2" t="s">
        <v>337</v>
      </c>
      <c r="B2" t="s">
        <v>335</v>
      </c>
      <c r="C2" s="282">
        <v>0</v>
      </c>
      <c r="D2" s="282">
        <v>0</v>
      </c>
      <c r="E2" s="282">
        <v>0</v>
      </c>
      <c r="F2" s="282">
        <v>0</v>
      </c>
      <c r="G2" s="282">
        <v>0</v>
      </c>
      <c r="H2" s="282">
        <v>0</v>
      </c>
      <c r="I2" s="282">
        <v>0</v>
      </c>
      <c r="J2" s="282">
        <v>0</v>
      </c>
      <c r="K2" s="282">
        <v>0</v>
      </c>
      <c r="L2" s="282">
        <v>0</v>
      </c>
      <c r="M2" s="282">
        <v>0</v>
      </c>
      <c r="N2" s="282">
        <v>0</v>
      </c>
      <c r="O2" s="281">
        <f>+'[1]New CDM By Rate Class'!B50</f>
        <v>4944888.6102610454</v>
      </c>
      <c r="P2" s="281">
        <f>+'[1]New CDM By Rate Class'!C50</f>
        <v>810797.83673242934</v>
      </c>
      <c r="Q2" s="281">
        <f>+'[1]New CDM By Rate Class'!D50</f>
        <v>810797.83673242934</v>
      </c>
      <c r="R2" s="281">
        <f>+'[1]New CDM By Rate Class'!E50</f>
        <v>810797.83673242934</v>
      </c>
      <c r="S2" s="281">
        <f>+'[1]New CDM By Rate Class'!F50</f>
        <v>810797.83673242934</v>
      </c>
      <c r="T2" s="281">
        <f>+'[1]New CDM By Rate Class'!G50</f>
        <v>810797.83673242934</v>
      </c>
    </row>
    <row r="3" spans="1:25" x14ac:dyDescent="0.25">
      <c r="A3" t="s">
        <v>336</v>
      </c>
      <c r="B3" t="s">
        <v>335</v>
      </c>
      <c r="C3">
        <f>C2</f>
        <v>0</v>
      </c>
      <c r="D3">
        <f t="shared" ref="D3:T3" si="1">C3+D2</f>
        <v>0</v>
      </c>
      <c r="E3">
        <f t="shared" si="1"/>
        <v>0</v>
      </c>
      <c r="F3">
        <f t="shared" si="1"/>
        <v>0</v>
      </c>
      <c r="G3">
        <f t="shared" si="1"/>
        <v>0</v>
      </c>
      <c r="H3">
        <f t="shared" si="1"/>
        <v>0</v>
      </c>
      <c r="I3">
        <f t="shared" si="1"/>
        <v>0</v>
      </c>
      <c r="J3">
        <f t="shared" si="1"/>
        <v>0</v>
      </c>
      <c r="K3">
        <f t="shared" si="1"/>
        <v>0</v>
      </c>
      <c r="L3">
        <f t="shared" si="1"/>
        <v>0</v>
      </c>
      <c r="M3">
        <f t="shared" si="1"/>
        <v>0</v>
      </c>
      <c r="N3">
        <f t="shared" si="1"/>
        <v>0</v>
      </c>
      <c r="O3" s="85">
        <f t="shared" si="1"/>
        <v>4944888.6102610454</v>
      </c>
      <c r="P3" s="85">
        <f t="shared" si="1"/>
        <v>5755686.4469934748</v>
      </c>
      <c r="Q3" s="85">
        <f t="shared" si="1"/>
        <v>6566484.2837259043</v>
      </c>
      <c r="R3" s="85">
        <f t="shared" si="1"/>
        <v>7377282.1204583338</v>
      </c>
      <c r="S3" s="85">
        <f t="shared" si="1"/>
        <v>8188079.9571907632</v>
      </c>
      <c r="T3" s="85">
        <f t="shared" si="1"/>
        <v>8998877.7939231917</v>
      </c>
    </row>
    <row r="5" spans="1:25" x14ac:dyDescent="0.25">
      <c r="D5" s="85"/>
      <c r="E5" s="280"/>
      <c r="I5"/>
      <c r="J5"/>
      <c r="K5" s="85"/>
      <c r="L5" s="277"/>
      <c r="M5" s="85"/>
      <c r="N5" s="173"/>
      <c r="O5" s="173"/>
    </row>
    <row r="6" spans="1:25" x14ac:dyDescent="0.25">
      <c r="C6" s="228">
        <f>+C1</f>
        <v>2008</v>
      </c>
      <c r="D6" s="228">
        <f t="shared" ref="D6:T6" si="2">+D1</f>
        <v>2009</v>
      </c>
      <c r="E6" s="228">
        <f t="shared" si="2"/>
        <v>2010</v>
      </c>
      <c r="F6" s="228">
        <f t="shared" si="2"/>
        <v>2011</v>
      </c>
      <c r="G6" s="228">
        <f t="shared" si="2"/>
        <v>2012</v>
      </c>
      <c r="H6" s="228">
        <f t="shared" si="2"/>
        <v>2013</v>
      </c>
      <c r="I6" s="228">
        <f t="shared" si="2"/>
        <v>2014</v>
      </c>
      <c r="J6" s="228">
        <f t="shared" si="2"/>
        <v>2015</v>
      </c>
      <c r="K6" s="228">
        <f t="shared" si="2"/>
        <v>2016</v>
      </c>
      <c r="L6" s="228">
        <f t="shared" si="2"/>
        <v>2017</v>
      </c>
      <c r="M6" s="228">
        <f t="shared" si="2"/>
        <v>2018</v>
      </c>
      <c r="N6" s="228">
        <f t="shared" si="2"/>
        <v>2019</v>
      </c>
      <c r="O6" s="228">
        <f t="shared" si="2"/>
        <v>2020</v>
      </c>
      <c r="P6" s="228">
        <f t="shared" si="2"/>
        <v>2021</v>
      </c>
      <c r="Q6" s="228">
        <f t="shared" si="2"/>
        <v>2022</v>
      </c>
      <c r="R6" s="228">
        <f t="shared" si="2"/>
        <v>2023</v>
      </c>
      <c r="S6" s="228">
        <f t="shared" si="2"/>
        <v>2024</v>
      </c>
      <c r="T6" s="228">
        <f t="shared" si="2"/>
        <v>2025</v>
      </c>
    </row>
    <row r="7" spans="1:25" x14ac:dyDescent="0.25">
      <c r="B7" s="219" t="s">
        <v>334</v>
      </c>
      <c r="C7" s="85">
        <f t="shared" ref="C7:T7" si="3">HLOOKUP(C$6,$C$1:$T$2,2,FALSE)</f>
        <v>0</v>
      </c>
      <c r="D7" s="85">
        <f t="shared" si="3"/>
        <v>0</v>
      </c>
      <c r="E7" s="85">
        <f t="shared" si="3"/>
        <v>0</v>
      </c>
      <c r="F7" s="85">
        <f t="shared" si="3"/>
        <v>0</v>
      </c>
      <c r="G7" s="85">
        <f t="shared" si="3"/>
        <v>0</v>
      </c>
      <c r="H7" s="85">
        <f t="shared" si="3"/>
        <v>0</v>
      </c>
      <c r="I7" s="85">
        <f t="shared" si="3"/>
        <v>0</v>
      </c>
      <c r="J7" s="85">
        <f t="shared" si="3"/>
        <v>0</v>
      </c>
      <c r="K7" s="85">
        <f t="shared" si="3"/>
        <v>0</v>
      </c>
      <c r="L7" s="85">
        <f t="shared" si="3"/>
        <v>0</v>
      </c>
      <c r="M7" s="85">
        <f t="shared" si="3"/>
        <v>0</v>
      </c>
      <c r="N7" s="85">
        <f t="shared" si="3"/>
        <v>0</v>
      </c>
      <c r="O7" s="85">
        <f t="shared" si="3"/>
        <v>4944888.6102610454</v>
      </c>
      <c r="P7" s="85">
        <f t="shared" si="3"/>
        <v>810797.83673242934</v>
      </c>
      <c r="Q7" s="85">
        <f t="shared" si="3"/>
        <v>810797.83673242934</v>
      </c>
      <c r="R7" s="85">
        <f t="shared" si="3"/>
        <v>810797.83673242934</v>
      </c>
      <c r="S7" s="85">
        <f t="shared" si="3"/>
        <v>810797.83673242934</v>
      </c>
      <c r="T7" s="85">
        <f t="shared" si="3"/>
        <v>810797.83673242934</v>
      </c>
    </row>
    <row r="8" spans="1:25" x14ac:dyDescent="0.25">
      <c r="B8" t="s">
        <v>333</v>
      </c>
      <c r="C8" s="85">
        <f t="shared" ref="C8:G8" si="4">C7/2</f>
        <v>0</v>
      </c>
      <c r="D8" s="85">
        <f t="shared" si="4"/>
        <v>0</v>
      </c>
      <c r="E8" s="85">
        <f t="shared" si="4"/>
        <v>0</v>
      </c>
      <c r="F8" s="85">
        <f t="shared" si="4"/>
        <v>0</v>
      </c>
      <c r="G8" s="85">
        <f t="shared" si="4"/>
        <v>0</v>
      </c>
      <c r="H8" s="85">
        <f>H7/2</f>
        <v>0</v>
      </c>
      <c r="I8" s="85">
        <f>I7/2</f>
        <v>0</v>
      </c>
      <c r="J8" s="85">
        <f t="shared" ref="J8:T8" si="5">J7/2</f>
        <v>0</v>
      </c>
      <c r="K8" s="85">
        <f t="shared" si="5"/>
        <v>0</v>
      </c>
      <c r="L8" s="85">
        <f t="shared" si="5"/>
        <v>0</v>
      </c>
      <c r="M8" s="85">
        <f t="shared" si="5"/>
        <v>0</v>
      </c>
      <c r="N8" s="85">
        <f t="shared" si="5"/>
        <v>0</v>
      </c>
      <c r="O8" s="85">
        <f t="shared" si="5"/>
        <v>2472444.3051305227</v>
      </c>
      <c r="P8" s="85">
        <f t="shared" si="5"/>
        <v>405398.91836621467</v>
      </c>
      <c r="Q8" s="85">
        <f t="shared" si="5"/>
        <v>405398.91836621467</v>
      </c>
      <c r="R8" s="85">
        <f t="shared" si="5"/>
        <v>405398.91836621467</v>
      </c>
      <c r="S8" s="85">
        <f t="shared" si="5"/>
        <v>405398.91836621467</v>
      </c>
      <c r="T8" s="85">
        <f t="shared" si="5"/>
        <v>405398.91836621467</v>
      </c>
    </row>
    <row r="9" spans="1:25" x14ac:dyDescent="0.25">
      <c r="B9" s="219" t="s">
        <v>332</v>
      </c>
      <c r="C9" s="173">
        <f t="shared" ref="C9:G9" si="6">C$7/12</f>
        <v>0</v>
      </c>
      <c r="D9" s="173">
        <f t="shared" si="6"/>
        <v>0</v>
      </c>
      <c r="E9" s="173">
        <f t="shared" si="6"/>
        <v>0</v>
      </c>
      <c r="F9" s="173">
        <f t="shared" si="6"/>
        <v>0</v>
      </c>
      <c r="G9" s="173">
        <f t="shared" si="6"/>
        <v>0</v>
      </c>
      <c r="H9" s="173">
        <f>H$7/12</f>
        <v>0</v>
      </c>
      <c r="I9" s="173">
        <f>I$7/12</f>
        <v>0</v>
      </c>
      <c r="J9" s="173">
        <f t="shared" ref="J9:T9" si="7">J$7/12</f>
        <v>0</v>
      </c>
      <c r="K9" s="173">
        <f t="shared" si="7"/>
        <v>0</v>
      </c>
      <c r="L9" s="173">
        <f t="shared" si="7"/>
        <v>0</v>
      </c>
      <c r="M9" s="173">
        <f t="shared" si="7"/>
        <v>0</v>
      </c>
      <c r="N9" s="173">
        <f t="shared" si="7"/>
        <v>0</v>
      </c>
      <c r="O9" s="173">
        <f t="shared" si="7"/>
        <v>412074.05085508712</v>
      </c>
      <c r="P9" s="173">
        <f t="shared" si="7"/>
        <v>67566.486394369116</v>
      </c>
      <c r="Q9" s="173">
        <f t="shared" si="7"/>
        <v>67566.486394369116</v>
      </c>
      <c r="R9" s="173">
        <f t="shared" si="7"/>
        <v>67566.486394369116</v>
      </c>
      <c r="S9" s="173">
        <f t="shared" si="7"/>
        <v>67566.486394369116</v>
      </c>
      <c r="T9" s="173">
        <f t="shared" si="7"/>
        <v>67566.486394369116</v>
      </c>
    </row>
    <row r="10" spans="1:25" x14ac:dyDescent="0.25">
      <c r="A10" t="s">
        <v>331</v>
      </c>
      <c r="B10" s="279">
        <f>1+2+3+4+5+6+7+8+9+10+11+12</f>
        <v>78</v>
      </c>
      <c r="C10" s="278">
        <f t="shared" ref="C10:G10" si="8">C8/$B$10</f>
        <v>0</v>
      </c>
      <c r="D10" s="278">
        <f t="shared" si="8"/>
        <v>0</v>
      </c>
      <c r="E10" s="278">
        <f t="shared" si="8"/>
        <v>0</v>
      </c>
      <c r="F10" s="278">
        <f t="shared" si="8"/>
        <v>0</v>
      </c>
      <c r="G10" s="278">
        <f t="shared" si="8"/>
        <v>0</v>
      </c>
      <c r="H10" s="278">
        <f>H8/$B$10</f>
        <v>0</v>
      </c>
      <c r="I10" s="278">
        <f>I8/$B$10</f>
        <v>0</v>
      </c>
      <c r="J10" s="278">
        <f t="shared" ref="J10:T10" si="9">J8/$B$10</f>
        <v>0</v>
      </c>
      <c r="K10" s="278">
        <f t="shared" si="9"/>
        <v>0</v>
      </c>
      <c r="L10" s="278">
        <f t="shared" si="9"/>
        <v>0</v>
      </c>
      <c r="M10" s="278">
        <f t="shared" si="9"/>
        <v>0</v>
      </c>
      <c r="N10" s="278">
        <f t="shared" si="9"/>
        <v>0</v>
      </c>
      <c r="O10" s="278">
        <f t="shared" si="9"/>
        <v>31698.00391192978</v>
      </c>
      <c r="P10" s="278">
        <f t="shared" si="9"/>
        <v>5197.4220303360853</v>
      </c>
      <c r="Q10" s="278">
        <f t="shared" si="9"/>
        <v>5197.4220303360853</v>
      </c>
      <c r="R10" s="278">
        <f t="shared" si="9"/>
        <v>5197.4220303360853</v>
      </c>
      <c r="S10" s="278">
        <f t="shared" si="9"/>
        <v>5197.4220303360853</v>
      </c>
      <c r="T10" s="278">
        <f t="shared" si="9"/>
        <v>5197.4220303360853</v>
      </c>
    </row>
    <row r="11" spans="1:25" x14ac:dyDescent="0.25">
      <c r="B11" s="173"/>
      <c r="I11" s="85"/>
      <c r="J11"/>
      <c r="K11" s="85"/>
      <c r="L11" s="277"/>
      <c r="M11" s="85"/>
      <c r="N11" s="173"/>
      <c r="O11" s="173"/>
      <c r="P11" s="85"/>
      <c r="Q11" s="85"/>
    </row>
    <row r="12" spans="1:25" x14ac:dyDescent="0.25">
      <c r="J12"/>
      <c r="K12" s="85"/>
      <c r="L12" s="277"/>
      <c r="M12" s="85"/>
      <c r="N12" s="173"/>
      <c r="O12" s="173"/>
    </row>
    <row r="13" spans="1:25" x14ac:dyDescent="0.25">
      <c r="J13"/>
      <c r="K13" s="85"/>
      <c r="L13" s="277"/>
      <c r="M13" s="85"/>
      <c r="N13" s="173"/>
      <c r="O13" s="173"/>
      <c r="P13" s="173"/>
      <c r="Q13" s="173"/>
    </row>
    <row r="14" spans="1:25" x14ac:dyDescent="0.25">
      <c r="B14" s="1" t="s">
        <v>330</v>
      </c>
      <c r="G14"/>
      <c r="I14"/>
      <c r="J14"/>
      <c r="K14" s="85"/>
      <c r="L14" s="277"/>
      <c r="M14" s="85"/>
      <c r="N14" s="173"/>
      <c r="O14" s="173"/>
      <c r="R14"/>
      <c r="S14"/>
      <c r="T14"/>
      <c r="U14"/>
      <c r="V14"/>
      <c r="W14"/>
      <c r="X14"/>
      <c r="Y14"/>
    </row>
    <row r="15" spans="1:25" x14ac:dyDescent="0.25">
      <c r="A15" s="256" t="s">
        <v>329</v>
      </c>
      <c r="B15" s="255">
        <v>1</v>
      </c>
      <c r="C15" s="254">
        <f t="shared" ref="C15:R26" si="10">C$10*$B15</f>
        <v>0</v>
      </c>
      <c r="D15" s="254">
        <f t="shared" si="10"/>
        <v>0</v>
      </c>
      <c r="E15" s="254">
        <f t="shared" si="10"/>
        <v>0</v>
      </c>
      <c r="F15" s="254">
        <f t="shared" si="10"/>
        <v>0</v>
      </c>
      <c r="G15" s="254">
        <f t="shared" si="10"/>
        <v>0</v>
      </c>
      <c r="H15" s="254">
        <f t="shared" si="10"/>
        <v>0</v>
      </c>
      <c r="I15" s="254">
        <f t="shared" si="10"/>
        <v>0</v>
      </c>
      <c r="J15" s="254">
        <f t="shared" si="10"/>
        <v>0</v>
      </c>
      <c r="K15" s="254">
        <f t="shared" si="10"/>
        <v>0</v>
      </c>
      <c r="L15" s="254">
        <f t="shared" si="10"/>
        <v>0</v>
      </c>
      <c r="M15" s="254">
        <f t="shared" si="10"/>
        <v>0</v>
      </c>
      <c r="N15" s="254">
        <f t="shared" si="10"/>
        <v>0</v>
      </c>
      <c r="O15" s="254">
        <f t="shared" si="10"/>
        <v>31698.00391192978</v>
      </c>
      <c r="P15" s="254">
        <f t="shared" si="10"/>
        <v>5197.4220303360853</v>
      </c>
      <c r="Q15" s="254">
        <f t="shared" si="10"/>
        <v>5197.4220303360853</v>
      </c>
      <c r="R15" s="254">
        <f t="shared" si="10"/>
        <v>5197.4220303360853</v>
      </c>
      <c r="S15" s="254">
        <f t="shared" ref="S15:T26" si="11">S$10*$B15</f>
        <v>5197.4220303360853</v>
      </c>
      <c r="T15" s="276">
        <f t="shared" si="11"/>
        <v>5197.4220303360853</v>
      </c>
      <c r="U15"/>
      <c r="V15"/>
      <c r="W15"/>
      <c r="X15"/>
      <c r="Y15"/>
    </row>
    <row r="16" spans="1:25" x14ac:dyDescent="0.25">
      <c r="A16" s="275"/>
      <c r="B16" s="243">
        <v>2</v>
      </c>
      <c r="C16" s="242">
        <f t="shared" si="10"/>
        <v>0</v>
      </c>
      <c r="D16" s="242">
        <f t="shared" si="10"/>
        <v>0</v>
      </c>
      <c r="E16" s="242">
        <f t="shared" si="10"/>
        <v>0</v>
      </c>
      <c r="F16" s="242">
        <f t="shared" si="10"/>
        <v>0</v>
      </c>
      <c r="G16" s="242">
        <f t="shared" si="10"/>
        <v>0</v>
      </c>
      <c r="H16" s="242">
        <f t="shared" si="10"/>
        <v>0</v>
      </c>
      <c r="I16" s="242">
        <f t="shared" si="10"/>
        <v>0</v>
      </c>
      <c r="J16" s="242">
        <f t="shared" si="10"/>
        <v>0</v>
      </c>
      <c r="K16" s="242">
        <f t="shared" si="10"/>
        <v>0</v>
      </c>
      <c r="L16" s="242">
        <f t="shared" si="10"/>
        <v>0</v>
      </c>
      <c r="M16" s="242">
        <f t="shared" si="10"/>
        <v>0</v>
      </c>
      <c r="N16" s="242">
        <f t="shared" si="10"/>
        <v>0</v>
      </c>
      <c r="O16" s="242">
        <f t="shared" si="10"/>
        <v>63396.00782385956</v>
      </c>
      <c r="P16" s="242">
        <f t="shared" si="10"/>
        <v>10394.844060672171</v>
      </c>
      <c r="Q16" s="242">
        <f t="shared" si="10"/>
        <v>10394.844060672171</v>
      </c>
      <c r="R16" s="242">
        <f t="shared" si="10"/>
        <v>10394.844060672171</v>
      </c>
      <c r="S16" s="242">
        <f t="shared" si="11"/>
        <v>10394.844060672171</v>
      </c>
      <c r="T16" s="274">
        <f t="shared" si="11"/>
        <v>10394.844060672171</v>
      </c>
      <c r="U16"/>
      <c r="V16"/>
      <c r="W16"/>
      <c r="X16"/>
      <c r="Y16"/>
    </row>
    <row r="17" spans="1:25" x14ac:dyDescent="0.25">
      <c r="A17" s="275"/>
      <c r="B17" s="243">
        <v>3</v>
      </c>
      <c r="C17" s="242">
        <f t="shared" si="10"/>
        <v>0</v>
      </c>
      <c r="D17" s="242">
        <f t="shared" si="10"/>
        <v>0</v>
      </c>
      <c r="E17" s="242">
        <f t="shared" si="10"/>
        <v>0</v>
      </c>
      <c r="F17" s="242">
        <f t="shared" si="10"/>
        <v>0</v>
      </c>
      <c r="G17" s="242">
        <f t="shared" si="10"/>
        <v>0</v>
      </c>
      <c r="H17" s="242">
        <f t="shared" si="10"/>
        <v>0</v>
      </c>
      <c r="I17" s="242">
        <f t="shared" si="10"/>
        <v>0</v>
      </c>
      <c r="J17" s="242">
        <f t="shared" si="10"/>
        <v>0</v>
      </c>
      <c r="K17" s="242">
        <f t="shared" si="10"/>
        <v>0</v>
      </c>
      <c r="L17" s="242">
        <f t="shared" si="10"/>
        <v>0</v>
      </c>
      <c r="M17" s="242">
        <f t="shared" si="10"/>
        <v>0</v>
      </c>
      <c r="N17" s="242">
        <f t="shared" si="10"/>
        <v>0</v>
      </c>
      <c r="O17" s="242">
        <f t="shared" si="10"/>
        <v>95094.011735789332</v>
      </c>
      <c r="P17" s="242">
        <f t="shared" si="10"/>
        <v>15592.266091008256</v>
      </c>
      <c r="Q17" s="242">
        <f t="shared" si="10"/>
        <v>15592.266091008256</v>
      </c>
      <c r="R17" s="242">
        <f t="shared" si="10"/>
        <v>15592.266091008256</v>
      </c>
      <c r="S17" s="242">
        <f t="shared" si="11"/>
        <v>15592.266091008256</v>
      </c>
      <c r="T17" s="274">
        <f t="shared" si="11"/>
        <v>15592.266091008256</v>
      </c>
      <c r="U17"/>
      <c r="V17"/>
      <c r="W17"/>
      <c r="X17"/>
      <c r="Y17"/>
    </row>
    <row r="18" spans="1:25" x14ac:dyDescent="0.25">
      <c r="A18" s="275"/>
      <c r="B18" s="243">
        <v>4</v>
      </c>
      <c r="C18" s="242">
        <f t="shared" si="10"/>
        <v>0</v>
      </c>
      <c r="D18" s="242">
        <f t="shared" si="10"/>
        <v>0</v>
      </c>
      <c r="E18" s="242">
        <f t="shared" si="10"/>
        <v>0</v>
      </c>
      <c r="F18" s="242">
        <f t="shared" si="10"/>
        <v>0</v>
      </c>
      <c r="G18" s="242">
        <f t="shared" si="10"/>
        <v>0</v>
      </c>
      <c r="H18" s="242">
        <f t="shared" si="10"/>
        <v>0</v>
      </c>
      <c r="I18" s="242">
        <f t="shared" si="10"/>
        <v>0</v>
      </c>
      <c r="J18" s="242">
        <f t="shared" si="10"/>
        <v>0</v>
      </c>
      <c r="K18" s="242">
        <f t="shared" si="10"/>
        <v>0</v>
      </c>
      <c r="L18" s="242">
        <f t="shared" si="10"/>
        <v>0</v>
      </c>
      <c r="M18" s="242">
        <f t="shared" si="10"/>
        <v>0</v>
      </c>
      <c r="N18" s="242">
        <f t="shared" si="10"/>
        <v>0</v>
      </c>
      <c r="O18" s="242">
        <f t="shared" si="10"/>
        <v>126792.01564771912</v>
      </c>
      <c r="P18" s="242">
        <f t="shared" si="10"/>
        <v>20789.688121344341</v>
      </c>
      <c r="Q18" s="242">
        <f t="shared" si="10"/>
        <v>20789.688121344341</v>
      </c>
      <c r="R18" s="242">
        <f t="shared" si="10"/>
        <v>20789.688121344341</v>
      </c>
      <c r="S18" s="242">
        <f t="shared" si="11"/>
        <v>20789.688121344341</v>
      </c>
      <c r="T18" s="274">
        <f t="shared" si="11"/>
        <v>20789.688121344341</v>
      </c>
      <c r="U18"/>
      <c r="V18"/>
      <c r="W18"/>
      <c r="X18"/>
      <c r="Y18"/>
    </row>
    <row r="19" spans="1:25" x14ac:dyDescent="0.25">
      <c r="A19" s="275"/>
      <c r="B19" s="243">
        <v>5</v>
      </c>
      <c r="C19" s="242">
        <f t="shared" si="10"/>
        <v>0</v>
      </c>
      <c r="D19" s="242">
        <f t="shared" si="10"/>
        <v>0</v>
      </c>
      <c r="E19" s="242">
        <f t="shared" si="10"/>
        <v>0</v>
      </c>
      <c r="F19" s="242">
        <f t="shared" si="10"/>
        <v>0</v>
      </c>
      <c r="G19" s="242">
        <f t="shared" si="10"/>
        <v>0</v>
      </c>
      <c r="H19" s="242">
        <f t="shared" si="10"/>
        <v>0</v>
      </c>
      <c r="I19" s="242">
        <f t="shared" si="10"/>
        <v>0</v>
      </c>
      <c r="J19" s="242">
        <f t="shared" si="10"/>
        <v>0</v>
      </c>
      <c r="K19" s="242">
        <f t="shared" si="10"/>
        <v>0</v>
      </c>
      <c r="L19" s="242">
        <f t="shared" si="10"/>
        <v>0</v>
      </c>
      <c r="M19" s="242">
        <f t="shared" si="10"/>
        <v>0</v>
      </c>
      <c r="N19" s="242">
        <f t="shared" si="10"/>
        <v>0</v>
      </c>
      <c r="O19" s="242">
        <f t="shared" si="10"/>
        <v>158490.01955964891</v>
      </c>
      <c r="P19" s="242">
        <f t="shared" si="10"/>
        <v>25987.110151680426</v>
      </c>
      <c r="Q19" s="242">
        <f t="shared" si="10"/>
        <v>25987.110151680426</v>
      </c>
      <c r="R19" s="242">
        <f t="shared" si="10"/>
        <v>25987.110151680426</v>
      </c>
      <c r="S19" s="242">
        <f t="shared" si="11"/>
        <v>25987.110151680426</v>
      </c>
      <c r="T19" s="274">
        <f t="shared" si="11"/>
        <v>25987.110151680426</v>
      </c>
      <c r="U19"/>
      <c r="V19"/>
      <c r="W19"/>
      <c r="X19"/>
      <c r="Y19"/>
    </row>
    <row r="20" spans="1:25" x14ac:dyDescent="0.25">
      <c r="A20" s="275"/>
      <c r="B20" s="243">
        <v>6</v>
      </c>
      <c r="C20" s="242">
        <f t="shared" si="10"/>
        <v>0</v>
      </c>
      <c r="D20" s="242">
        <f t="shared" si="10"/>
        <v>0</v>
      </c>
      <c r="E20" s="242">
        <f t="shared" si="10"/>
        <v>0</v>
      </c>
      <c r="F20" s="242">
        <f t="shared" si="10"/>
        <v>0</v>
      </c>
      <c r="G20" s="242">
        <f t="shared" si="10"/>
        <v>0</v>
      </c>
      <c r="H20" s="242">
        <f t="shared" si="10"/>
        <v>0</v>
      </c>
      <c r="I20" s="242">
        <f t="shared" si="10"/>
        <v>0</v>
      </c>
      <c r="J20" s="242">
        <f t="shared" si="10"/>
        <v>0</v>
      </c>
      <c r="K20" s="242">
        <f t="shared" si="10"/>
        <v>0</v>
      </c>
      <c r="L20" s="242">
        <f t="shared" si="10"/>
        <v>0</v>
      </c>
      <c r="M20" s="242">
        <f t="shared" si="10"/>
        <v>0</v>
      </c>
      <c r="N20" s="242">
        <f t="shared" si="10"/>
        <v>0</v>
      </c>
      <c r="O20" s="242">
        <f t="shared" si="10"/>
        <v>190188.02347157866</v>
      </c>
      <c r="P20" s="242">
        <f t="shared" si="10"/>
        <v>31184.532182016512</v>
      </c>
      <c r="Q20" s="242">
        <f t="shared" si="10"/>
        <v>31184.532182016512</v>
      </c>
      <c r="R20" s="242">
        <f t="shared" si="10"/>
        <v>31184.532182016512</v>
      </c>
      <c r="S20" s="242">
        <f t="shared" si="11"/>
        <v>31184.532182016512</v>
      </c>
      <c r="T20" s="274">
        <f t="shared" si="11"/>
        <v>31184.532182016512</v>
      </c>
      <c r="U20"/>
      <c r="V20"/>
      <c r="W20"/>
      <c r="X20"/>
      <c r="Y20"/>
    </row>
    <row r="21" spans="1:25" x14ac:dyDescent="0.25">
      <c r="A21" s="275"/>
      <c r="B21" s="243">
        <v>7</v>
      </c>
      <c r="C21" s="242">
        <f t="shared" si="10"/>
        <v>0</v>
      </c>
      <c r="D21" s="242">
        <f t="shared" si="10"/>
        <v>0</v>
      </c>
      <c r="E21" s="242">
        <f t="shared" si="10"/>
        <v>0</v>
      </c>
      <c r="F21" s="242">
        <f t="shared" si="10"/>
        <v>0</v>
      </c>
      <c r="G21" s="242">
        <f t="shared" si="10"/>
        <v>0</v>
      </c>
      <c r="H21" s="242">
        <f t="shared" si="10"/>
        <v>0</v>
      </c>
      <c r="I21" s="242">
        <f t="shared" si="10"/>
        <v>0</v>
      </c>
      <c r="J21" s="242">
        <f t="shared" si="10"/>
        <v>0</v>
      </c>
      <c r="K21" s="242">
        <f t="shared" si="10"/>
        <v>0</v>
      </c>
      <c r="L21" s="242">
        <f t="shared" si="10"/>
        <v>0</v>
      </c>
      <c r="M21" s="242">
        <f t="shared" si="10"/>
        <v>0</v>
      </c>
      <c r="N21" s="242">
        <f t="shared" si="10"/>
        <v>0</v>
      </c>
      <c r="O21" s="242">
        <f t="shared" si="10"/>
        <v>221886.02738350845</v>
      </c>
      <c r="P21" s="242">
        <f t="shared" si="10"/>
        <v>36381.954212352597</v>
      </c>
      <c r="Q21" s="242">
        <f t="shared" si="10"/>
        <v>36381.954212352597</v>
      </c>
      <c r="R21" s="242">
        <f t="shared" si="10"/>
        <v>36381.954212352597</v>
      </c>
      <c r="S21" s="242">
        <f t="shared" si="11"/>
        <v>36381.954212352597</v>
      </c>
      <c r="T21" s="274">
        <f t="shared" si="11"/>
        <v>36381.954212352597</v>
      </c>
      <c r="U21"/>
      <c r="V21"/>
      <c r="W21"/>
      <c r="X21"/>
      <c r="Y21"/>
    </row>
    <row r="22" spans="1:25" x14ac:dyDescent="0.25">
      <c r="A22" s="275"/>
      <c r="B22" s="243">
        <v>8</v>
      </c>
      <c r="C22" s="242">
        <f t="shared" si="10"/>
        <v>0</v>
      </c>
      <c r="D22" s="242">
        <f t="shared" si="10"/>
        <v>0</v>
      </c>
      <c r="E22" s="242">
        <f t="shared" si="10"/>
        <v>0</v>
      </c>
      <c r="F22" s="242">
        <f t="shared" si="10"/>
        <v>0</v>
      </c>
      <c r="G22" s="242">
        <f t="shared" si="10"/>
        <v>0</v>
      </c>
      <c r="H22" s="242">
        <f t="shared" si="10"/>
        <v>0</v>
      </c>
      <c r="I22" s="242">
        <f t="shared" si="10"/>
        <v>0</v>
      </c>
      <c r="J22" s="242">
        <f t="shared" si="10"/>
        <v>0</v>
      </c>
      <c r="K22" s="242">
        <f t="shared" si="10"/>
        <v>0</v>
      </c>
      <c r="L22" s="242">
        <f t="shared" si="10"/>
        <v>0</v>
      </c>
      <c r="M22" s="242">
        <f t="shared" si="10"/>
        <v>0</v>
      </c>
      <c r="N22" s="242">
        <f t="shared" si="10"/>
        <v>0</v>
      </c>
      <c r="O22" s="242">
        <f t="shared" si="10"/>
        <v>253584.03129543824</v>
      </c>
      <c r="P22" s="242">
        <f t="shared" si="10"/>
        <v>41579.376242688682</v>
      </c>
      <c r="Q22" s="242">
        <f t="shared" si="10"/>
        <v>41579.376242688682</v>
      </c>
      <c r="R22" s="242">
        <f t="shared" si="10"/>
        <v>41579.376242688682</v>
      </c>
      <c r="S22" s="242">
        <f t="shared" si="11"/>
        <v>41579.376242688682</v>
      </c>
      <c r="T22" s="274">
        <f t="shared" si="11"/>
        <v>41579.376242688682</v>
      </c>
      <c r="U22"/>
      <c r="V22"/>
      <c r="W22"/>
      <c r="X22"/>
      <c r="Y22"/>
    </row>
    <row r="23" spans="1:25" x14ac:dyDescent="0.25">
      <c r="A23" s="275"/>
      <c r="B23" s="243">
        <v>9</v>
      </c>
      <c r="C23" s="242">
        <f t="shared" si="10"/>
        <v>0</v>
      </c>
      <c r="D23" s="242">
        <f t="shared" si="10"/>
        <v>0</v>
      </c>
      <c r="E23" s="242">
        <f t="shared" si="10"/>
        <v>0</v>
      </c>
      <c r="F23" s="242">
        <f t="shared" si="10"/>
        <v>0</v>
      </c>
      <c r="G23" s="242">
        <f t="shared" si="10"/>
        <v>0</v>
      </c>
      <c r="H23" s="242">
        <f t="shared" si="10"/>
        <v>0</v>
      </c>
      <c r="I23" s="242">
        <f t="shared" si="10"/>
        <v>0</v>
      </c>
      <c r="J23" s="242">
        <f t="shared" si="10"/>
        <v>0</v>
      </c>
      <c r="K23" s="242">
        <f t="shared" si="10"/>
        <v>0</v>
      </c>
      <c r="L23" s="242">
        <f t="shared" si="10"/>
        <v>0</v>
      </c>
      <c r="M23" s="242">
        <f t="shared" si="10"/>
        <v>0</v>
      </c>
      <c r="N23" s="242">
        <f t="shared" si="10"/>
        <v>0</v>
      </c>
      <c r="O23" s="242">
        <f t="shared" si="10"/>
        <v>285282.03520736803</v>
      </c>
      <c r="P23" s="242">
        <f t="shared" si="10"/>
        <v>46776.798273024768</v>
      </c>
      <c r="Q23" s="242">
        <f t="shared" si="10"/>
        <v>46776.798273024768</v>
      </c>
      <c r="R23" s="242">
        <f t="shared" si="10"/>
        <v>46776.798273024768</v>
      </c>
      <c r="S23" s="242">
        <f t="shared" si="11"/>
        <v>46776.798273024768</v>
      </c>
      <c r="T23" s="274">
        <f t="shared" si="11"/>
        <v>46776.798273024768</v>
      </c>
      <c r="U23"/>
      <c r="V23"/>
      <c r="W23"/>
      <c r="X23"/>
      <c r="Y23"/>
    </row>
    <row r="24" spans="1:25" x14ac:dyDescent="0.25">
      <c r="A24" s="275"/>
      <c r="B24" s="243">
        <v>10</v>
      </c>
      <c r="C24" s="242">
        <f t="shared" si="10"/>
        <v>0</v>
      </c>
      <c r="D24" s="242">
        <f t="shared" si="10"/>
        <v>0</v>
      </c>
      <c r="E24" s="242">
        <f t="shared" si="10"/>
        <v>0</v>
      </c>
      <c r="F24" s="242">
        <f t="shared" si="10"/>
        <v>0</v>
      </c>
      <c r="G24" s="242">
        <f t="shared" si="10"/>
        <v>0</v>
      </c>
      <c r="H24" s="242">
        <f t="shared" si="10"/>
        <v>0</v>
      </c>
      <c r="I24" s="242">
        <f t="shared" si="10"/>
        <v>0</v>
      </c>
      <c r="J24" s="242">
        <f t="shared" si="10"/>
        <v>0</v>
      </c>
      <c r="K24" s="242">
        <f t="shared" si="10"/>
        <v>0</v>
      </c>
      <c r="L24" s="242">
        <f t="shared" si="10"/>
        <v>0</v>
      </c>
      <c r="M24" s="242">
        <f t="shared" si="10"/>
        <v>0</v>
      </c>
      <c r="N24" s="242">
        <f t="shared" si="10"/>
        <v>0</v>
      </c>
      <c r="O24" s="242">
        <f t="shared" si="10"/>
        <v>316980.03911929781</v>
      </c>
      <c r="P24" s="242">
        <f t="shared" si="10"/>
        <v>51974.220303360853</v>
      </c>
      <c r="Q24" s="242">
        <f t="shared" si="10"/>
        <v>51974.220303360853</v>
      </c>
      <c r="R24" s="242">
        <f t="shared" si="10"/>
        <v>51974.220303360853</v>
      </c>
      <c r="S24" s="242">
        <f t="shared" si="11"/>
        <v>51974.220303360853</v>
      </c>
      <c r="T24" s="274">
        <f t="shared" si="11"/>
        <v>51974.220303360853</v>
      </c>
      <c r="U24"/>
      <c r="V24"/>
      <c r="W24"/>
      <c r="X24"/>
      <c r="Y24"/>
    </row>
    <row r="25" spans="1:25" x14ac:dyDescent="0.25">
      <c r="A25" s="275"/>
      <c r="B25" s="243">
        <v>11</v>
      </c>
      <c r="C25" s="242">
        <f t="shared" si="10"/>
        <v>0</v>
      </c>
      <c r="D25" s="242">
        <f t="shared" si="10"/>
        <v>0</v>
      </c>
      <c r="E25" s="242">
        <f t="shared" si="10"/>
        <v>0</v>
      </c>
      <c r="F25" s="242">
        <f t="shared" si="10"/>
        <v>0</v>
      </c>
      <c r="G25" s="242">
        <f t="shared" si="10"/>
        <v>0</v>
      </c>
      <c r="H25" s="242">
        <f t="shared" si="10"/>
        <v>0</v>
      </c>
      <c r="I25" s="242">
        <f t="shared" si="10"/>
        <v>0</v>
      </c>
      <c r="J25" s="242">
        <f t="shared" si="10"/>
        <v>0</v>
      </c>
      <c r="K25" s="242">
        <f t="shared" si="10"/>
        <v>0</v>
      </c>
      <c r="L25" s="242">
        <f t="shared" si="10"/>
        <v>0</v>
      </c>
      <c r="M25" s="242">
        <f t="shared" si="10"/>
        <v>0</v>
      </c>
      <c r="N25" s="242">
        <f t="shared" si="10"/>
        <v>0</v>
      </c>
      <c r="O25" s="242">
        <f t="shared" si="10"/>
        <v>348678.0430312276</v>
      </c>
      <c r="P25" s="242">
        <f t="shared" si="10"/>
        <v>57171.642333696938</v>
      </c>
      <c r="Q25" s="242">
        <f t="shared" si="10"/>
        <v>57171.642333696938</v>
      </c>
      <c r="R25" s="242">
        <f t="shared" si="10"/>
        <v>57171.642333696938</v>
      </c>
      <c r="S25" s="242">
        <f t="shared" si="11"/>
        <v>57171.642333696938</v>
      </c>
      <c r="T25" s="274">
        <f t="shared" si="11"/>
        <v>57171.642333696938</v>
      </c>
      <c r="U25"/>
      <c r="V25"/>
      <c r="W25"/>
      <c r="X25"/>
      <c r="Y25"/>
    </row>
    <row r="26" spans="1:25" x14ac:dyDescent="0.25">
      <c r="A26" s="273"/>
      <c r="B26" s="234">
        <v>12</v>
      </c>
      <c r="C26" s="177">
        <f t="shared" si="10"/>
        <v>0</v>
      </c>
      <c r="D26" s="177">
        <f t="shared" si="10"/>
        <v>0</v>
      </c>
      <c r="E26" s="177">
        <f t="shared" si="10"/>
        <v>0</v>
      </c>
      <c r="F26" s="177">
        <f t="shared" si="10"/>
        <v>0</v>
      </c>
      <c r="G26" s="177">
        <f t="shared" si="10"/>
        <v>0</v>
      </c>
      <c r="H26" s="177">
        <f t="shared" si="10"/>
        <v>0</v>
      </c>
      <c r="I26" s="177">
        <f t="shared" si="10"/>
        <v>0</v>
      </c>
      <c r="J26" s="177">
        <f t="shared" si="10"/>
        <v>0</v>
      </c>
      <c r="K26" s="177">
        <f t="shared" si="10"/>
        <v>0</v>
      </c>
      <c r="L26" s="177">
        <f t="shared" si="10"/>
        <v>0</v>
      </c>
      <c r="M26" s="177">
        <f t="shared" si="10"/>
        <v>0</v>
      </c>
      <c r="N26" s="177">
        <f t="shared" si="10"/>
        <v>0</v>
      </c>
      <c r="O26" s="177">
        <f t="shared" si="10"/>
        <v>380376.04694315733</v>
      </c>
      <c r="P26" s="177">
        <f t="shared" si="10"/>
        <v>62369.064364033024</v>
      </c>
      <c r="Q26" s="177">
        <f t="shared" si="10"/>
        <v>62369.064364033024</v>
      </c>
      <c r="R26" s="177">
        <f t="shared" si="10"/>
        <v>62369.064364033024</v>
      </c>
      <c r="S26" s="177">
        <f t="shared" si="11"/>
        <v>62369.064364033024</v>
      </c>
      <c r="T26" s="272">
        <f t="shared" si="11"/>
        <v>62369.064364033024</v>
      </c>
      <c r="U26"/>
      <c r="V26"/>
      <c r="W26"/>
      <c r="X26"/>
      <c r="Y26"/>
    </row>
    <row r="27" spans="1:25" x14ac:dyDescent="0.25">
      <c r="A27" s="256" t="s">
        <v>328</v>
      </c>
      <c r="B27" s="255">
        <f t="shared" ref="B27:B38" si="12">B15</f>
        <v>1</v>
      </c>
      <c r="C27" s="254">
        <f t="shared" ref="C27:R38" si="13">+C$9</f>
        <v>0</v>
      </c>
      <c r="D27" s="254">
        <f t="shared" si="13"/>
        <v>0</v>
      </c>
      <c r="E27" s="254">
        <f t="shared" si="13"/>
        <v>0</v>
      </c>
      <c r="F27" s="254">
        <f t="shared" si="13"/>
        <v>0</v>
      </c>
      <c r="G27" s="254">
        <f t="shared" si="13"/>
        <v>0</v>
      </c>
      <c r="H27" s="254">
        <f t="shared" si="13"/>
        <v>0</v>
      </c>
      <c r="I27" s="254">
        <f t="shared" si="13"/>
        <v>0</v>
      </c>
      <c r="J27" s="254">
        <f t="shared" si="13"/>
        <v>0</v>
      </c>
      <c r="K27" s="254">
        <f t="shared" si="13"/>
        <v>0</v>
      </c>
      <c r="L27" s="254">
        <f t="shared" si="13"/>
        <v>0</v>
      </c>
      <c r="M27" s="254">
        <f t="shared" si="13"/>
        <v>0</v>
      </c>
      <c r="N27" s="254">
        <f t="shared" si="13"/>
        <v>0</v>
      </c>
      <c r="O27" s="254">
        <f t="shared" si="13"/>
        <v>412074.05085508712</v>
      </c>
      <c r="P27" s="254">
        <f t="shared" si="13"/>
        <v>67566.486394369116</v>
      </c>
      <c r="Q27" s="254">
        <f t="shared" si="13"/>
        <v>67566.486394369116</v>
      </c>
      <c r="R27" s="254">
        <f t="shared" si="13"/>
        <v>67566.486394369116</v>
      </c>
      <c r="S27" s="254">
        <f t="shared" ref="S27:T38" si="14">+S$9</f>
        <v>67566.486394369116</v>
      </c>
      <c r="T27" s="276">
        <f t="shared" si="14"/>
        <v>67566.486394369116</v>
      </c>
      <c r="U27"/>
      <c r="V27"/>
      <c r="W27"/>
      <c r="X27"/>
      <c r="Y27"/>
    </row>
    <row r="28" spans="1:25" x14ac:dyDescent="0.25">
      <c r="A28" s="275"/>
      <c r="B28" s="243">
        <f t="shared" si="12"/>
        <v>2</v>
      </c>
      <c r="C28" s="242">
        <f t="shared" si="13"/>
        <v>0</v>
      </c>
      <c r="D28" s="242">
        <f t="shared" si="13"/>
        <v>0</v>
      </c>
      <c r="E28" s="242">
        <f t="shared" si="13"/>
        <v>0</v>
      </c>
      <c r="F28" s="242">
        <f t="shared" si="13"/>
        <v>0</v>
      </c>
      <c r="G28" s="242">
        <f t="shared" si="13"/>
        <v>0</v>
      </c>
      <c r="H28" s="242">
        <f t="shared" si="13"/>
        <v>0</v>
      </c>
      <c r="I28" s="242">
        <f t="shared" si="13"/>
        <v>0</v>
      </c>
      <c r="J28" s="242">
        <f t="shared" si="13"/>
        <v>0</v>
      </c>
      <c r="K28" s="242">
        <f t="shared" si="13"/>
        <v>0</v>
      </c>
      <c r="L28" s="242">
        <f t="shared" si="13"/>
        <v>0</v>
      </c>
      <c r="M28" s="242">
        <f t="shared" si="13"/>
        <v>0</v>
      </c>
      <c r="N28" s="242">
        <f t="shared" si="13"/>
        <v>0</v>
      </c>
      <c r="O28" s="242">
        <f t="shared" si="13"/>
        <v>412074.05085508712</v>
      </c>
      <c r="P28" s="242">
        <f t="shared" si="13"/>
        <v>67566.486394369116</v>
      </c>
      <c r="Q28" s="242">
        <f t="shared" si="13"/>
        <v>67566.486394369116</v>
      </c>
      <c r="R28" s="242">
        <f t="shared" si="13"/>
        <v>67566.486394369116</v>
      </c>
      <c r="S28" s="242">
        <f t="shared" si="14"/>
        <v>67566.486394369116</v>
      </c>
      <c r="T28" s="274">
        <f t="shared" si="14"/>
        <v>67566.486394369116</v>
      </c>
      <c r="U28"/>
      <c r="V28"/>
      <c r="W28"/>
      <c r="X28"/>
      <c r="Y28"/>
    </row>
    <row r="29" spans="1:25" x14ac:dyDescent="0.25">
      <c r="A29" s="275"/>
      <c r="B29" s="243">
        <f t="shared" si="12"/>
        <v>3</v>
      </c>
      <c r="C29" s="242">
        <f t="shared" si="13"/>
        <v>0</v>
      </c>
      <c r="D29" s="242">
        <f t="shared" si="13"/>
        <v>0</v>
      </c>
      <c r="E29" s="242">
        <f t="shared" si="13"/>
        <v>0</v>
      </c>
      <c r="F29" s="242">
        <f t="shared" si="13"/>
        <v>0</v>
      </c>
      <c r="G29" s="242">
        <f t="shared" si="13"/>
        <v>0</v>
      </c>
      <c r="H29" s="242">
        <f t="shared" si="13"/>
        <v>0</v>
      </c>
      <c r="I29" s="242">
        <f t="shared" si="13"/>
        <v>0</v>
      </c>
      <c r="J29" s="242">
        <f t="shared" si="13"/>
        <v>0</v>
      </c>
      <c r="K29" s="242">
        <f t="shared" si="13"/>
        <v>0</v>
      </c>
      <c r="L29" s="242">
        <f t="shared" si="13"/>
        <v>0</v>
      </c>
      <c r="M29" s="242">
        <f t="shared" si="13"/>
        <v>0</v>
      </c>
      <c r="N29" s="242">
        <f t="shared" si="13"/>
        <v>0</v>
      </c>
      <c r="O29" s="242">
        <f t="shared" si="13"/>
        <v>412074.05085508712</v>
      </c>
      <c r="P29" s="242">
        <f t="shared" si="13"/>
        <v>67566.486394369116</v>
      </c>
      <c r="Q29" s="242">
        <f t="shared" si="13"/>
        <v>67566.486394369116</v>
      </c>
      <c r="R29" s="242">
        <f t="shared" si="13"/>
        <v>67566.486394369116</v>
      </c>
      <c r="S29" s="242">
        <f t="shared" si="14"/>
        <v>67566.486394369116</v>
      </c>
      <c r="T29" s="274">
        <f t="shared" si="14"/>
        <v>67566.486394369116</v>
      </c>
      <c r="U29"/>
      <c r="V29"/>
      <c r="W29"/>
      <c r="X29"/>
      <c r="Y29"/>
    </row>
    <row r="30" spans="1:25" x14ac:dyDescent="0.25">
      <c r="A30" s="275"/>
      <c r="B30" s="243">
        <f t="shared" si="12"/>
        <v>4</v>
      </c>
      <c r="C30" s="242">
        <f t="shared" si="13"/>
        <v>0</v>
      </c>
      <c r="D30" s="242">
        <f t="shared" si="13"/>
        <v>0</v>
      </c>
      <c r="E30" s="242">
        <f t="shared" si="13"/>
        <v>0</v>
      </c>
      <c r="F30" s="242">
        <f t="shared" si="13"/>
        <v>0</v>
      </c>
      <c r="G30" s="242">
        <f t="shared" si="13"/>
        <v>0</v>
      </c>
      <c r="H30" s="242">
        <f t="shared" si="13"/>
        <v>0</v>
      </c>
      <c r="I30" s="242">
        <f t="shared" si="13"/>
        <v>0</v>
      </c>
      <c r="J30" s="242">
        <f t="shared" si="13"/>
        <v>0</v>
      </c>
      <c r="K30" s="242">
        <f t="shared" si="13"/>
        <v>0</v>
      </c>
      <c r="L30" s="242">
        <f t="shared" si="13"/>
        <v>0</v>
      </c>
      <c r="M30" s="242">
        <f t="shared" si="13"/>
        <v>0</v>
      </c>
      <c r="N30" s="242">
        <f t="shared" si="13"/>
        <v>0</v>
      </c>
      <c r="O30" s="242">
        <f t="shared" si="13"/>
        <v>412074.05085508712</v>
      </c>
      <c r="P30" s="242">
        <f t="shared" si="13"/>
        <v>67566.486394369116</v>
      </c>
      <c r="Q30" s="242">
        <f t="shared" si="13"/>
        <v>67566.486394369116</v>
      </c>
      <c r="R30" s="242">
        <f t="shared" si="13"/>
        <v>67566.486394369116</v>
      </c>
      <c r="S30" s="242">
        <f t="shared" si="14"/>
        <v>67566.486394369116</v>
      </c>
      <c r="T30" s="274">
        <f t="shared" si="14"/>
        <v>67566.486394369116</v>
      </c>
      <c r="U30"/>
      <c r="V30"/>
      <c r="W30"/>
      <c r="X30"/>
      <c r="Y30"/>
    </row>
    <row r="31" spans="1:25" x14ac:dyDescent="0.25">
      <c r="A31" s="275"/>
      <c r="B31" s="243">
        <f t="shared" si="12"/>
        <v>5</v>
      </c>
      <c r="C31" s="242">
        <f t="shared" si="13"/>
        <v>0</v>
      </c>
      <c r="D31" s="242">
        <f t="shared" si="13"/>
        <v>0</v>
      </c>
      <c r="E31" s="242">
        <f t="shared" si="13"/>
        <v>0</v>
      </c>
      <c r="F31" s="242">
        <f t="shared" si="13"/>
        <v>0</v>
      </c>
      <c r="G31" s="242">
        <f t="shared" si="13"/>
        <v>0</v>
      </c>
      <c r="H31" s="242">
        <f t="shared" si="13"/>
        <v>0</v>
      </c>
      <c r="I31" s="242">
        <f t="shared" si="13"/>
        <v>0</v>
      </c>
      <c r="J31" s="242">
        <f t="shared" si="13"/>
        <v>0</v>
      </c>
      <c r="K31" s="242">
        <f t="shared" si="13"/>
        <v>0</v>
      </c>
      <c r="L31" s="242">
        <f t="shared" si="13"/>
        <v>0</v>
      </c>
      <c r="M31" s="242">
        <f t="shared" si="13"/>
        <v>0</v>
      </c>
      <c r="N31" s="242">
        <f t="shared" si="13"/>
        <v>0</v>
      </c>
      <c r="O31" s="242">
        <f t="shared" si="13"/>
        <v>412074.05085508712</v>
      </c>
      <c r="P31" s="242">
        <f t="shared" si="13"/>
        <v>67566.486394369116</v>
      </c>
      <c r="Q31" s="242">
        <f t="shared" si="13"/>
        <v>67566.486394369116</v>
      </c>
      <c r="R31" s="242">
        <f t="shared" si="13"/>
        <v>67566.486394369116</v>
      </c>
      <c r="S31" s="242">
        <f t="shared" si="14"/>
        <v>67566.486394369116</v>
      </c>
      <c r="T31" s="274">
        <f t="shared" si="14"/>
        <v>67566.486394369116</v>
      </c>
      <c r="U31"/>
      <c r="V31"/>
      <c r="W31"/>
      <c r="X31"/>
      <c r="Y31"/>
    </row>
    <row r="32" spans="1:25" x14ac:dyDescent="0.25">
      <c r="A32" s="275"/>
      <c r="B32" s="243">
        <f t="shared" si="12"/>
        <v>6</v>
      </c>
      <c r="C32" s="242">
        <f t="shared" si="13"/>
        <v>0</v>
      </c>
      <c r="D32" s="242">
        <f t="shared" si="13"/>
        <v>0</v>
      </c>
      <c r="E32" s="242">
        <f t="shared" si="13"/>
        <v>0</v>
      </c>
      <c r="F32" s="242">
        <f t="shared" si="13"/>
        <v>0</v>
      </c>
      <c r="G32" s="242">
        <f t="shared" si="13"/>
        <v>0</v>
      </c>
      <c r="H32" s="242">
        <f t="shared" si="13"/>
        <v>0</v>
      </c>
      <c r="I32" s="242">
        <f t="shared" si="13"/>
        <v>0</v>
      </c>
      <c r="J32" s="242">
        <f t="shared" si="13"/>
        <v>0</v>
      </c>
      <c r="K32" s="242">
        <f t="shared" si="13"/>
        <v>0</v>
      </c>
      <c r="L32" s="242">
        <f t="shared" si="13"/>
        <v>0</v>
      </c>
      <c r="M32" s="242">
        <f t="shared" si="13"/>
        <v>0</v>
      </c>
      <c r="N32" s="242">
        <f t="shared" si="13"/>
        <v>0</v>
      </c>
      <c r="O32" s="242">
        <f t="shared" si="13"/>
        <v>412074.05085508712</v>
      </c>
      <c r="P32" s="242">
        <f t="shared" si="13"/>
        <v>67566.486394369116</v>
      </c>
      <c r="Q32" s="242">
        <f t="shared" si="13"/>
        <v>67566.486394369116</v>
      </c>
      <c r="R32" s="242">
        <f t="shared" si="13"/>
        <v>67566.486394369116</v>
      </c>
      <c r="S32" s="242">
        <f t="shared" si="14"/>
        <v>67566.486394369116</v>
      </c>
      <c r="T32" s="274">
        <f t="shared" si="14"/>
        <v>67566.486394369116</v>
      </c>
      <c r="U32"/>
      <c r="V32"/>
      <c r="W32"/>
      <c r="X32"/>
      <c r="Y32"/>
    </row>
    <row r="33" spans="1:26" x14ac:dyDescent="0.25">
      <c r="A33" s="275"/>
      <c r="B33" s="243">
        <f t="shared" si="12"/>
        <v>7</v>
      </c>
      <c r="C33" s="242">
        <f t="shared" si="13"/>
        <v>0</v>
      </c>
      <c r="D33" s="242">
        <f t="shared" si="13"/>
        <v>0</v>
      </c>
      <c r="E33" s="242">
        <f t="shared" si="13"/>
        <v>0</v>
      </c>
      <c r="F33" s="242">
        <f t="shared" si="13"/>
        <v>0</v>
      </c>
      <c r="G33" s="242">
        <f t="shared" si="13"/>
        <v>0</v>
      </c>
      <c r="H33" s="242">
        <f t="shared" si="13"/>
        <v>0</v>
      </c>
      <c r="I33" s="242">
        <f t="shared" si="13"/>
        <v>0</v>
      </c>
      <c r="J33" s="242">
        <f t="shared" si="13"/>
        <v>0</v>
      </c>
      <c r="K33" s="242">
        <f t="shared" si="13"/>
        <v>0</v>
      </c>
      <c r="L33" s="242">
        <f t="shared" si="13"/>
        <v>0</v>
      </c>
      <c r="M33" s="242">
        <f t="shared" si="13"/>
        <v>0</v>
      </c>
      <c r="N33" s="242">
        <f t="shared" si="13"/>
        <v>0</v>
      </c>
      <c r="O33" s="242">
        <f t="shared" si="13"/>
        <v>412074.05085508712</v>
      </c>
      <c r="P33" s="242">
        <f t="shared" si="13"/>
        <v>67566.486394369116</v>
      </c>
      <c r="Q33" s="242">
        <f t="shared" si="13"/>
        <v>67566.486394369116</v>
      </c>
      <c r="R33" s="242">
        <f t="shared" si="13"/>
        <v>67566.486394369116</v>
      </c>
      <c r="S33" s="242">
        <f t="shared" si="14"/>
        <v>67566.486394369116</v>
      </c>
      <c r="T33" s="274">
        <f t="shared" si="14"/>
        <v>67566.486394369116</v>
      </c>
      <c r="U33"/>
      <c r="V33"/>
      <c r="W33"/>
      <c r="X33"/>
      <c r="Y33"/>
    </row>
    <row r="34" spans="1:26" x14ac:dyDescent="0.25">
      <c r="A34" s="275"/>
      <c r="B34" s="243">
        <f t="shared" si="12"/>
        <v>8</v>
      </c>
      <c r="C34" s="242">
        <f t="shared" si="13"/>
        <v>0</v>
      </c>
      <c r="D34" s="242">
        <f t="shared" si="13"/>
        <v>0</v>
      </c>
      <c r="E34" s="242">
        <f t="shared" si="13"/>
        <v>0</v>
      </c>
      <c r="F34" s="242">
        <f t="shared" si="13"/>
        <v>0</v>
      </c>
      <c r="G34" s="242">
        <f t="shared" si="13"/>
        <v>0</v>
      </c>
      <c r="H34" s="242">
        <f t="shared" si="13"/>
        <v>0</v>
      </c>
      <c r="I34" s="242">
        <f t="shared" si="13"/>
        <v>0</v>
      </c>
      <c r="J34" s="242">
        <f t="shared" si="13"/>
        <v>0</v>
      </c>
      <c r="K34" s="242">
        <f t="shared" si="13"/>
        <v>0</v>
      </c>
      <c r="L34" s="242">
        <f t="shared" si="13"/>
        <v>0</v>
      </c>
      <c r="M34" s="242">
        <f t="shared" si="13"/>
        <v>0</v>
      </c>
      <c r="N34" s="242">
        <f t="shared" si="13"/>
        <v>0</v>
      </c>
      <c r="O34" s="242">
        <f t="shared" si="13"/>
        <v>412074.05085508712</v>
      </c>
      <c r="P34" s="242">
        <f t="shared" si="13"/>
        <v>67566.486394369116</v>
      </c>
      <c r="Q34" s="242">
        <f t="shared" si="13"/>
        <v>67566.486394369116</v>
      </c>
      <c r="R34" s="242">
        <f t="shared" si="13"/>
        <v>67566.486394369116</v>
      </c>
      <c r="S34" s="242">
        <f t="shared" si="14"/>
        <v>67566.486394369116</v>
      </c>
      <c r="T34" s="274">
        <f t="shared" si="14"/>
        <v>67566.486394369116</v>
      </c>
      <c r="U34"/>
      <c r="V34"/>
      <c r="W34"/>
      <c r="X34"/>
      <c r="Y34"/>
    </row>
    <row r="35" spans="1:26" x14ac:dyDescent="0.25">
      <c r="A35" s="275"/>
      <c r="B35" s="243">
        <f t="shared" si="12"/>
        <v>9</v>
      </c>
      <c r="C35" s="242">
        <f t="shared" si="13"/>
        <v>0</v>
      </c>
      <c r="D35" s="242">
        <f t="shared" si="13"/>
        <v>0</v>
      </c>
      <c r="E35" s="242">
        <f t="shared" si="13"/>
        <v>0</v>
      </c>
      <c r="F35" s="242">
        <f t="shared" si="13"/>
        <v>0</v>
      </c>
      <c r="G35" s="242">
        <f t="shared" si="13"/>
        <v>0</v>
      </c>
      <c r="H35" s="242">
        <f t="shared" si="13"/>
        <v>0</v>
      </c>
      <c r="I35" s="242">
        <f t="shared" si="13"/>
        <v>0</v>
      </c>
      <c r="J35" s="242">
        <f t="shared" si="13"/>
        <v>0</v>
      </c>
      <c r="K35" s="242">
        <f t="shared" si="13"/>
        <v>0</v>
      </c>
      <c r="L35" s="242">
        <f t="shared" si="13"/>
        <v>0</v>
      </c>
      <c r="M35" s="242">
        <f t="shared" si="13"/>
        <v>0</v>
      </c>
      <c r="N35" s="242">
        <f t="shared" si="13"/>
        <v>0</v>
      </c>
      <c r="O35" s="242">
        <f t="shared" si="13"/>
        <v>412074.05085508712</v>
      </c>
      <c r="P35" s="242">
        <f t="shared" si="13"/>
        <v>67566.486394369116</v>
      </c>
      <c r="Q35" s="242">
        <f t="shared" si="13"/>
        <v>67566.486394369116</v>
      </c>
      <c r="R35" s="242">
        <f t="shared" si="13"/>
        <v>67566.486394369116</v>
      </c>
      <c r="S35" s="242">
        <f t="shared" si="14"/>
        <v>67566.486394369116</v>
      </c>
      <c r="T35" s="274">
        <f t="shared" si="14"/>
        <v>67566.486394369116</v>
      </c>
      <c r="U35"/>
      <c r="V35"/>
      <c r="W35"/>
      <c r="X35"/>
      <c r="Y35"/>
    </row>
    <row r="36" spans="1:26" x14ac:dyDescent="0.25">
      <c r="A36" s="275"/>
      <c r="B36" s="243">
        <f t="shared" si="12"/>
        <v>10</v>
      </c>
      <c r="C36" s="242">
        <f t="shared" si="13"/>
        <v>0</v>
      </c>
      <c r="D36" s="242">
        <f t="shared" si="13"/>
        <v>0</v>
      </c>
      <c r="E36" s="242">
        <f t="shared" si="13"/>
        <v>0</v>
      </c>
      <c r="F36" s="242">
        <f t="shared" si="13"/>
        <v>0</v>
      </c>
      <c r="G36" s="242">
        <f t="shared" si="13"/>
        <v>0</v>
      </c>
      <c r="H36" s="242">
        <f t="shared" si="13"/>
        <v>0</v>
      </c>
      <c r="I36" s="242">
        <f t="shared" si="13"/>
        <v>0</v>
      </c>
      <c r="J36" s="242">
        <f t="shared" si="13"/>
        <v>0</v>
      </c>
      <c r="K36" s="242">
        <f t="shared" si="13"/>
        <v>0</v>
      </c>
      <c r="L36" s="242">
        <f t="shared" si="13"/>
        <v>0</v>
      </c>
      <c r="M36" s="242">
        <f t="shared" si="13"/>
        <v>0</v>
      </c>
      <c r="N36" s="242">
        <f t="shared" si="13"/>
        <v>0</v>
      </c>
      <c r="O36" s="242">
        <f t="shared" si="13"/>
        <v>412074.05085508712</v>
      </c>
      <c r="P36" s="242">
        <f t="shared" si="13"/>
        <v>67566.486394369116</v>
      </c>
      <c r="Q36" s="242">
        <f t="shared" si="13"/>
        <v>67566.486394369116</v>
      </c>
      <c r="R36" s="242">
        <f t="shared" si="13"/>
        <v>67566.486394369116</v>
      </c>
      <c r="S36" s="242">
        <f t="shared" si="14"/>
        <v>67566.486394369116</v>
      </c>
      <c r="T36" s="274">
        <f t="shared" si="14"/>
        <v>67566.486394369116</v>
      </c>
      <c r="U36"/>
      <c r="V36"/>
      <c r="W36"/>
      <c r="X36"/>
      <c r="Y36"/>
    </row>
    <row r="37" spans="1:26" x14ac:dyDescent="0.25">
      <c r="A37" s="275"/>
      <c r="B37" s="243">
        <f t="shared" si="12"/>
        <v>11</v>
      </c>
      <c r="C37" s="242">
        <f t="shared" si="13"/>
        <v>0</v>
      </c>
      <c r="D37" s="242">
        <f t="shared" si="13"/>
        <v>0</v>
      </c>
      <c r="E37" s="242">
        <f t="shared" si="13"/>
        <v>0</v>
      </c>
      <c r="F37" s="242">
        <f t="shared" si="13"/>
        <v>0</v>
      </c>
      <c r="G37" s="242">
        <f t="shared" si="13"/>
        <v>0</v>
      </c>
      <c r="H37" s="242">
        <f t="shared" si="13"/>
        <v>0</v>
      </c>
      <c r="I37" s="242">
        <f t="shared" si="13"/>
        <v>0</v>
      </c>
      <c r="J37" s="242">
        <f t="shared" si="13"/>
        <v>0</v>
      </c>
      <c r="K37" s="242">
        <f t="shared" si="13"/>
        <v>0</v>
      </c>
      <c r="L37" s="242">
        <f t="shared" si="13"/>
        <v>0</v>
      </c>
      <c r="M37" s="242">
        <f t="shared" si="13"/>
        <v>0</v>
      </c>
      <c r="N37" s="242">
        <f t="shared" si="13"/>
        <v>0</v>
      </c>
      <c r="O37" s="242">
        <f t="shared" si="13"/>
        <v>412074.05085508712</v>
      </c>
      <c r="P37" s="242">
        <f t="shared" si="13"/>
        <v>67566.486394369116</v>
      </c>
      <c r="Q37" s="242">
        <f t="shared" si="13"/>
        <v>67566.486394369116</v>
      </c>
      <c r="R37" s="242">
        <f t="shared" si="13"/>
        <v>67566.486394369116</v>
      </c>
      <c r="S37" s="242">
        <f t="shared" si="14"/>
        <v>67566.486394369116</v>
      </c>
      <c r="T37" s="274">
        <f t="shared" si="14"/>
        <v>67566.486394369116</v>
      </c>
      <c r="U37"/>
      <c r="V37"/>
      <c r="W37"/>
      <c r="X37"/>
      <c r="Y37"/>
    </row>
    <row r="38" spans="1:26" x14ac:dyDescent="0.25">
      <c r="A38" s="273"/>
      <c r="B38" s="234">
        <f t="shared" si="12"/>
        <v>12</v>
      </c>
      <c r="C38" s="177">
        <f t="shared" si="13"/>
        <v>0</v>
      </c>
      <c r="D38" s="177">
        <f t="shared" si="13"/>
        <v>0</v>
      </c>
      <c r="E38" s="177">
        <f t="shared" si="13"/>
        <v>0</v>
      </c>
      <c r="F38" s="177">
        <f t="shared" si="13"/>
        <v>0</v>
      </c>
      <c r="G38" s="177">
        <f t="shared" si="13"/>
        <v>0</v>
      </c>
      <c r="H38" s="177">
        <f t="shared" si="13"/>
        <v>0</v>
      </c>
      <c r="I38" s="177">
        <f t="shared" si="13"/>
        <v>0</v>
      </c>
      <c r="J38" s="177">
        <f t="shared" si="13"/>
        <v>0</v>
      </c>
      <c r="K38" s="177">
        <f t="shared" si="13"/>
        <v>0</v>
      </c>
      <c r="L38" s="177">
        <f t="shared" si="13"/>
        <v>0</v>
      </c>
      <c r="M38" s="177">
        <f t="shared" si="13"/>
        <v>0</v>
      </c>
      <c r="N38" s="177">
        <f t="shared" si="13"/>
        <v>0</v>
      </c>
      <c r="O38" s="177">
        <f t="shared" si="13"/>
        <v>412074.05085508712</v>
      </c>
      <c r="P38" s="177">
        <f t="shared" si="13"/>
        <v>67566.486394369116</v>
      </c>
      <c r="Q38" s="177">
        <f t="shared" si="13"/>
        <v>67566.486394369116</v>
      </c>
      <c r="R38" s="177">
        <f t="shared" si="13"/>
        <v>67566.486394369116</v>
      </c>
      <c r="S38" s="177">
        <f t="shared" si="14"/>
        <v>67566.486394369116</v>
      </c>
      <c r="T38" s="272">
        <f t="shared" si="14"/>
        <v>67566.486394369116</v>
      </c>
      <c r="U38"/>
      <c r="V38"/>
      <c r="W38"/>
      <c r="X38"/>
      <c r="Y38"/>
    </row>
    <row r="39" spans="1:26" x14ac:dyDescent="0.25">
      <c r="C39" s="219"/>
      <c r="D39" s="219"/>
      <c r="I39" s="85"/>
      <c r="J39" s="85"/>
      <c r="K39" s="85"/>
      <c r="L39" s="85"/>
      <c r="M39" s="85"/>
      <c r="N39" s="85"/>
      <c r="O39" s="85"/>
      <c r="P39" s="85"/>
      <c r="Q39" s="85"/>
      <c r="R39" s="85"/>
      <c r="S39" s="85"/>
      <c r="T39" s="85"/>
      <c r="U39"/>
      <c r="V39"/>
      <c r="W39"/>
      <c r="X39"/>
      <c r="Y39"/>
    </row>
    <row r="40" spans="1:26" x14ac:dyDescent="0.25">
      <c r="A40" s="1" t="s">
        <v>327</v>
      </c>
      <c r="C40" s="173">
        <f t="shared" ref="C40:G40" si="15">SUM(C15:C26)</f>
        <v>0</v>
      </c>
      <c r="D40" s="173">
        <f t="shared" si="15"/>
        <v>0</v>
      </c>
      <c r="E40" s="173">
        <f t="shared" si="15"/>
        <v>0</v>
      </c>
      <c r="F40" s="173">
        <f t="shared" si="15"/>
        <v>0</v>
      </c>
      <c r="G40" s="173">
        <f t="shared" si="15"/>
        <v>0</v>
      </c>
      <c r="H40" s="173">
        <f>SUM(H15:H26)</f>
        <v>0</v>
      </c>
      <c r="I40" s="173">
        <f>SUM(I15:I26)</f>
        <v>0</v>
      </c>
      <c r="J40" s="173">
        <f t="shared" ref="J40:T40" si="16">SUM(J15:J26)</f>
        <v>0</v>
      </c>
      <c r="K40" s="173">
        <f t="shared" si="16"/>
        <v>0</v>
      </c>
      <c r="L40" s="173">
        <f t="shared" si="16"/>
        <v>0</v>
      </c>
      <c r="M40" s="173">
        <f t="shared" si="16"/>
        <v>0</v>
      </c>
      <c r="N40" s="173">
        <f t="shared" si="16"/>
        <v>0</v>
      </c>
      <c r="O40" s="173">
        <f t="shared" si="16"/>
        <v>2472444.3051305227</v>
      </c>
      <c r="P40" s="173">
        <f t="shared" si="16"/>
        <v>405398.91836621461</v>
      </c>
      <c r="Q40" s="173">
        <f t="shared" si="16"/>
        <v>405398.91836621461</v>
      </c>
      <c r="R40" s="173">
        <f t="shared" si="16"/>
        <v>405398.91836621461</v>
      </c>
      <c r="S40" s="173">
        <f t="shared" si="16"/>
        <v>405398.91836621461</v>
      </c>
      <c r="T40" s="173">
        <f t="shared" si="16"/>
        <v>405398.91836621461</v>
      </c>
      <c r="U40"/>
      <c r="V40"/>
      <c r="W40"/>
      <c r="X40"/>
      <c r="Y40"/>
    </row>
    <row r="41" spans="1:26" x14ac:dyDescent="0.25">
      <c r="A41" s="1" t="s">
        <v>326</v>
      </c>
      <c r="C41" s="173">
        <f t="shared" ref="C41:G41" si="17">SUM(C27:C38)</f>
        <v>0</v>
      </c>
      <c r="D41" s="173">
        <f t="shared" si="17"/>
        <v>0</v>
      </c>
      <c r="E41" s="173">
        <f t="shared" si="17"/>
        <v>0</v>
      </c>
      <c r="F41" s="173">
        <f t="shared" si="17"/>
        <v>0</v>
      </c>
      <c r="G41" s="173">
        <f t="shared" si="17"/>
        <v>0</v>
      </c>
      <c r="H41" s="173">
        <f>SUM(H27:H38)</f>
        <v>0</v>
      </c>
      <c r="I41" s="173">
        <f>SUM(I27:I38)</f>
        <v>0</v>
      </c>
      <c r="J41" s="173">
        <f t="shared" ref="J41:T41" si="18">SUM(J27:J38)</f>
        <v>0</v>
      </c>
      <c r="K41" s="173">
        <f t="shared" si="18"/>
        <v>0</v>
      </c>
      <c r="L41" s="173">
        <f t="shared" si="18"/>
        <v>0</v>
      </c>
      <c r="M41" s="173">
        <f t="shared" si="18"/>
        <v>0</v>
      </c>
      <c r="N41" s="173">
        <f t="shared" si="18"/>
        <v>0</v>
      </c>
      <c r="O41" s="173">
        <f t="shared" si="18"/>
        <v>4944888.6102610454</v>
      </c>
      <c r="P41" s="173">
        <f t="shared" si="18"/>
        <v>810797.83673242957</v>
      </c>
      <c r="Q41" s="173">
        <f t="shared" si="18"/>
        <v>810797.83673242957</v>
      </c>
      <c r="R41" s="173">
        <f t="shared" si="18"/>
        <v>810797.83673242957</v>
      </c>
      <c r="S41" s="173">
        <f t="shared" si="18"/>
        <v>810797.83673242957</v>
      </c>
      <c r="T41" s="173">
        <f t="shared" si="18"/>
        <v>810797.83673242957</v>
      </c>
      <c r="U41"/>
      <c r="V41"/>
      <c r="W41"/>
      <c r="X41"/>
      <c r="Y41"/>
    </row>
    <row r="42" spans="1:26" x14ac:dyDescent="0.25">
      <c r="A42" s="271" t="s">
        <v>325</v>
      </c>
      <c r="C42" s="180">
        <f>C40-C8</f>
        <v>0</v>
      </c>
      <c r="D42" s="180">
        <f t="shared" ref="D42:T42" si="19">D40-D8</f>
        <v>0</v>
      </c>
      <c r="E42" s="180">
        <f t="shared" si="19"/>
        <v>0</v>
      </c>
      <c r="F42" s="180">
        <f t="shared" si="19"/>
        <v>0</v>
      </c>
      <c r="G42" s="180">
        <f t="shared" si="19"/>
        <v>0</v>
      </c>
      <c r="H42" s="180">
        <f t="shared" si="19"/>
        <v>0</v>
      </c>
      <c r="I42" s="180">
        <f t="shared" si="19"/>
        <v>0</v>
      </c>
      <c r="J42" s="180">
        <f t="shared" si="19"/>
        <v>0</v>
      </c>
      <c r="K42" s="180">
        <f t="shared" si="19"/>
        <v>0</v>
      </c>
      <c r="L42" s="180">
        <f t="shared" si="19"/>
        <v>0</v>
      </c>
      <c r="M42" s="180">
        <f t="shared" si="19"/>
        <v>0</v>
      </c>
      <c r="N42" s="180">
        <f t="shared" si="19"/>
        <v>0</v>
      </c>
      <c r="O42" s="180">
        <f t="shared" si="19"/>
        <v>0</v>
      </c>
      <c r="P42" s="180">
        <f t="shared" si="19"/>
        <v>0</v>
      </c>
      <c r="Q42" s="180">
        <f t="shared" si="19"/>
        <v>0</v>
      </c>
      <c r="R42" s="180">
        <f t="shared" si="19"/>
        <v>0</v>
      </c>
      <c r="S42" s="180">
        <f t="shared" si="19"/>
        <v>0</v>
      </c>
      <c r="T42" s="180">
        <f t="shared" si="19"/>
        <v>0</v>
      </c>
      <c r="U42"/>
      <c r="V42"/>
      <c r="W42"/>
      <c r="X42"/>
      <c r="Y42"/>
    </row>
    <row r="43" spans="1:26" x14ac:dyDescent="0.25">
      <c r="C43" s="173"/>
      <c r="D43" s="173"/>
      <c r="E43" s="173"/>
      <c r="F43" s="173"/>
      <c r="G43" s="173"/>
      <c r="H43" s="173"/>
      <c r="I43" s="173"/>
      <c r="J43" s="173"/>
      <c r="K43" s="173"/>
      <c r="L43" s="173"/>
      <c r="M43" s="173"/>
      <c r="N43" s="173"/>
      <c r="O43" s="173"/>
      <c r="P43" s="173"/>
      <c r="Q43" s="173"/>
      <c r="R43" s="173"/>
      <c r="S43" s="173"/>
      <c r="T43" s="173"/>
      <c r="U43"/>
      <c r="V43"/>
      <c r="W43"/>
      <c r="X43"/>
      <c r="Y43"/>
    </row>
    <row r="44" spans="1:26" x14ac:dyDescent="0.25">
      <c r="C44" s="228">
        <f>+C1</f>
        <v>2008</v>
      </c>
      <c r="D44" s="228">
        <f t="shared" ref="D44:T44" si="20">+D1</f>
        <v>2009</v>
      </c>
      <c r="E44" s="228">
        <f t="shared" si="20"/>
        <v>2010</v>
      </c>
      <c r="F44" s="228">
        <f t="shared" si="20"/>
        <v>2011</v>
      </c>
      <c r="G44" s="228">
        <f t="shared" si="20"/>
        <v>2012</v>
      </c>
      <c r="H44" s="228">
        <f t="shared" si="20"/>
        <v>2013</v>
      </c>
      <c r="I44" s="228">
        <f t="shared" si="20"/>
        <v>2014</v>
      </c>
      <c r="J44" s="228">
        <f t="shared" si="20"/>
        <v>2015</v>
      </c>
      <c r="K44" s="228">
        <f t="shared" si="20"/>
        <v>2016</v>
      </c>
      <c r="L44" s="228">
        <f t="shared" si="20"/>
        <v>2017</v>
      </c>
      <c r="M44" s="228">
        <f t="shared" si="20"/>
        <v>2018</v>
      </c>
      <c r="N44" s="228">
        <f t="shared" si="20"/>
        <v>2019</v>
      </c>
      <c r="O44" s="228">
        <f t="shared" si="20"/>
        <v>2020</v>
      </c>
      <c r="P44" s="228">
        <f t="shared" si="20"/>
        <v>2021</v>
      </c>
      <c r="Q44" s="228">
        <f t="shared" si="20"/>
        <v>2022</v>
      </c>
      <c r="R44" s="228">
        <f t="shared" si="20"/>
        <v>2023</v>
      </c>
      <c r="S44" s="228">
        <f t="shared" si="20"/>
        <v>2024</v>
      </c>
      <c r="T44" s="228">
        <f t="shared" si="20"/>
        <v>2025</v>
      </c>
      <c r="U44" s="199" t="s">
        <v>43</v>
      </c>
      <c r="V44" s="199" t="s">
        <v>324</v>
      </c>
      <c r="W44" s="1" t="s">
        <v>323</v>
      </c>
      <c r="X44" s="1" t="s">
        <v>322</v>
      </c>
      <c r="Y44" s="1" t="s">
        <v>321</v>
      </c>
      <c r="Z44" s="1" t="s">
        <v>320</v>
      </c>
    </row>
    <row r="45" spans="1:26" x14ac:dyDescent="0.25">
      <c r="A45" s="256">
        <f>+C1</f>
        <v>2008</v>
      </c>
      <c r="B45" s="267" t="s">
        <v>317</v>
      </c>
      <c r="C45" s="252">
        <f t="shared" ref="C45:C57" si="21">+C15</f>
        <v>0</v>
      </c>
      <c r="D45" s="252"/>
      <c r="E45" s="263"/>
      <c r="F45" s="263"/>
      <c r="G45" s="263"/>
      <c r="H45" s="263"/>
      <c r="I45" s="267"/>
      <c r="J45" s="267"/>
      <c r="K45" s="267"/>
      <c r="L45" s="267"/>
      <c r="M45" s="267"/>
      <c r="N45" s="267"/>
      <c r="O45" s="267"/>
      <c r="P45" s="267"/>
      <c r="Q45" s="267"/>
      <c r="R45" s="267"/>
      <c r="S45" s="267"/>
      <c r="T45" s="267"/>
      <c r="U45" s="249">
        <f>SUM(C45:T45)</f>
        <v>0</v>
      </c>
      <c r="V45" s="250"/>
      <c r="W45" s="249"/>
      <c r="X45" s="249"/>
      <c r="Y45" s="248"/>
      <c r="Z45" s="247"/>
    </row>
    <row r="46" spans="1:26" x14ac:dyDescent="0.25">
      <c r="A46" s="244">
        <f>A45</f>
        <v>2008</v>
      </c>
      <c r="B46" s="265" t="s">
        <v>316</v>
      </c>
      <c r="C46" s="223">
        <f t="shared" si="21"/>
        <v>0</v>
      </c>
      <c r="D46" s="223"/>
      <c r="E46" s="262"/>
      <c r="F46" s="262"/>
      <c r="G46" s="262"/>
      <c r="H46" s="262"/>
      <c r="I46" s="265"/>
      <c r="J46" s="265"/>
      <c r="K46" s="265"/>
      <c r="L46" s="265"/>
      <c r="M46" s="265"/>
      <c r="N46" s="265"/>
      <c r="O46" s="265"/>
      <c r="P46" s="265"/>
      <c r="Q46" s="265"/>
      <c r="R46" s="265"/>
      <c r="S46" s="265"/>
      <c r="T46" s="265"/>
      <c r="U46" s="239">
        <f t="shared" ref="U46:U109" si="22">SUM(C46:T46)</f>
        <v>0</v>
      </c>
      <c r="V46" s="240"/>
      <c r="W46" s="239"/>
      <c r="X46" s="239"/>
      <c r="Y46" s="238"/>
      <c r="Z46" s="237"/>
    </row>
    <row r="47" spans="1:26" x14ac:dyDescent="0.25">
      <c r="A47" s="244">
        <f t="shared" ref="A47:A56" si="23">A46</f>
        <v>2008</v>
      </c>
      <c r="B47" s="265" t="s">
        <v>315</v>
      </c>
      <c r="C47" s="223">
        <f t="shared" si="21"/>
        <v>0</v>
      </c>
      <c r="D47" s="223"/>
      <c r="E47" s="262"/>
      <c r="F47" s="262"/>
      <c r="G47" s="262"/>
      <c r="H47" s="262"/>
      <c r="I47" s="265"/>
      <c r="J47" s="265"/>
      <c r="K47" s="265"/>
      <c r="L47" s="265"/>
      <c r="M47" s="265"/>
      <c r="N47" s="265"/>
      <c r="O47" s="265"/>
      <c r="P47" s="265"/>
      <c r="Q47" s="265"/>
      <c r="R47" s="265"/>
      <c r="S47" s="265"/>
      <c r="T47" s="265"/>
      <c r="U47" s="239">
        <f t="shared" si="22"/>
        <v>0</v>
      </c>
      <c r="V47" s="240"/>
      <c r="W47" s="239"/>
      <c r="X47" s="239"/>
      <c r="Y47" s="238"/>
      <c r="Z47" s="237"/>
    </row>
    <row r="48" spans="1:26" x14ac:dyDescent="0.25">
      <c r="A48" s="244">
        <f t="shared" si="23"/>
        <v>2008</v>
      </c>
      <c r="B48" s="265" t="s">
        <v>314</v>
      </c>
      <c r="C48" s="223">
        <f t="shared" si="21"/>
        <v>0</v>
      </c>
      <c r="D48" s="223"/>
      <c r="E48" s="262"/>
      <c r="F48" s="262"/>
      <c r="G48" s="265"/>
      <c r="H48" s="265"/>
      <c r="I48" s="265"/>
      <c r="J48" s="265"/>
      <c r="K48" s="265"/>
      <c r="L48" s="265"/>
      <c r="M48" s="265"/>
      <c r="N48" s="265"/>
      <c r="O48" s="265"/>
      <c r="P48" s="265"/>
      <c r="Q48" s="265"/>
      <c r="R48" s="265"/>
      <c r="S48" s="265"/>
      <c r="T48" s="265"/>
      <c r="U48" s="239">
        <f t="shared" si="22"/>
        <v>0</v>
      </c>
      <c r="V48" s="240"/>
      <c r="W48" s="239"/>
      <c r="X48" s="239"/>
      <c r="Y48" s="238"/>
      <c r="Z48" s="237"/>
    </row>
    <row r="49" spans="1:26" x14ac:dyDescent="0.25">
      <c r="A49" s="244">
        <f t="shared" si="23"/>
        <v>2008</v>
      </c>
      <c r="B49" s="265" t="s">
        <v>313</v>
      </c>
      <c r="C49" s="223">
        <f t="shared" si="21"/>
        <v>0</v>
      </c>
      <c r="D49" s="223"/>
      <c r="E49" s="262"/>
      <c r="F49" s="262"/>
      <c r="G49" s="265"/>
      <c r="H49" s="265"/>
      <c r="I49" s="265"/>
      <c r="J49" s="265"/>
      <c r="K49" s="265"/>
      <c r="L49" s="265"/>
      <c r="M49" s="265"/>
      <c r="N49" s="265"/>
      <c r="O49" s="265"/>
      <c r="P49" s="265"/>
      <c r="Q49" s="265"/>
      <c r="R49" s="265"/>
      <c r="S49" s="265"/>
      <c r="T49" s="265"/>
      <c r="U49" s="239">
        <f t="shared" si="22"/>
        <v>0</v>
      </c>
      <c r="V49" s="240"/>
      <c r="W49" s="239"/>
      <c r="X49" s="239"/>
      <c r="Y49" s="238"/>
      <c r="Z49" s="237"/>
    </row>
    <row r="50" spans="1:26" x14ac:dyDescent="0.25">
      <c r="A50" s="244">
        <f t="shared" si="23"/>
        <v>2008</v>
      </c>
      <c r="B50" s="265" t="s">
        <v>312</v>
      </c>
      <c r="C50" s="223">
        <f t="shared" si="21"/>
        <v>0</v>
      </c>
      <c r="D50" s="223"/>
      <c r="E50" s="262"/>
      <c r="F50" s="262"/>
      <c r="G50" s="265"/>
      <c r="H50" s="265"/>
      <c r="I50" s="265"/>
      <c r="J50" s="265"/>
      <c r="K50" s="265"/>
      <c r="L50" s="265"/>
      <c r="M50" s="265"/>
      <c r="N50" s="265"/>
      <c r="O50" s="265"/>
      <c r="P50" s="265"/>
      <c r="Q50" s="265"/>
      <c r="R50" s="265"/>
      <c r="S50" s="265"/>
      <c r="T50" s="265"/>
      <c r="U50" s="239">
        <f t="shared" si="22"/>
        <v>0</v>
      </c>
      <c r="V50" s="240"/>
      <c r="W50" s="239"/>
      <c r="X50" s="239"/>
      <c r="Y50" s="238"/>
      <c r="Z50" s="237"/>
    </row>
    <row r="51" spans="1:26" x14ac:dyDescent="0.25">
      <c r="A51" s="244">
        <f t="shared" si="23"/>
        <v>2008</v>
      </c>
      <c r="B51" s="265" t="s">
        <v>311</v>
      </c>
      <c r="C51" s="223">
        <f t="shared" si="21"/>
        <v>0</v>
      </c>
      <c r="D51" s="223"/>
      <c r="E51" s="262"/>
      <c r="F51" s="262"/>
      <c r="G51" s="265"/>
      <c r="H51" s="265"/>
      <c r="I51" s="265"/>
      <c r="J51" s="265"/>
      <c r="K51" s="265"/>
      <c r="L51" s="265"/>
      <c r="M51" s="265"/>
      <c r="N51" s="265"/>
      <c r="O51" s="265"/>
      <c r="P51" s="265"/>
      <c r="Q51" s="265"/>
      <c r="R51" s="265"/>
      <c r="S51" s="265"/>
      <c r="T51" s="265"/>
      <c r="U51" s="239">
        <f t="shared" si="22"/>
        <v>0</v>
      </c>
      <c r="V51" s="240"/>
      <c r="W51" s="239"/>
      <c r="X51" s="239"/>
      <c r="Y51" s="238"/>
      <c r="Z51" s="237"/>
    </row>
    <row r="52" spans="1:26" x14ac:dyDescent="0.25">
      <c r="A52" s="244">
        <f t="shared" si="23"/>
        <v>2008</v>
      </c>
      <c r="B52" s="265" t="s">
        <v>310</v>
      </c>
      <c r="C52" s="223">
        <f t="shared" si="21"/>
        <v>0</v>
      </c>
      <c r="D52" s="223"/>
      <c r="E52" s="262"/>
      <c r="F52" s="262"/>
      <c r="G52" s="265"/>
      <c r="H52" s="265"/>
      <c r="I52" s="265"/>
      <c r="J52" s="265"/>
      <c r="K52" s="265"/>
      <c r="L52" s="265"/>
      <c r="M52" s="265"/>
      <c r="N52" s="265"/>
      <c r="O52" s="265"/>
      <c r="P52" s="265"/>
      <c r="Q52" s="265"/>
      <c r="R52" s="265"/>
      <c r="S52" s="265"/>
      <c r="T52" s="265"/>
      <c r="U52" s="239">
        <f t="shared" si="22"/>
        <v>0</v>
      </c>
      <c r="V52" s="240"/>
      <c r="W52" s="239"/>
      <c r="X52" s="239"/>
      <c r="Y52" s="238"/>
      <c r="Z52" s="237"/>
    </row>
    <row r="53" spans="1:26" x14ac:dyDescent="0.25">
      <c r="A53" s="244">
        <f t="shared" si="23"/>
        <v>2008</v>
      </c>
      <c r="B53" s="265" t="s">
        <v>309</v>
      </c>
      <c r="C53" s="223">
        <f t="shared" si="21"/>
        <v>0</v>
      </c>
      <c r="D53" s="223"/>
      <c r="E53" s="262"/>
      <c r="F53" s="262"/>
      <c r="G53" s="265"/>
      <c r="H53" s="265"/>
      <c r="I53" s="265"/>
      <c r="J53" s="265"/>
      <c r="K53" s="265"/>
      <c r="L53" s="265"/>
      <c r="M53" s="265"/>
      <c r="N53" s="265"/>
      <c r="O53" s="265"/>
      <c r="P53" s="265"/>
      <c r="Q53" s="265"/>
      <c r="R53" s="265"/>
      <c r="S53" s="265"/>
      <c r="T53" s="265"/>
      <c r="U53" s="239">
        <f t="shared" si="22"/>
        <v>0</v>
      </c>
      <c r="V53" s="240"/>
      <c r="W53" s="239"/>
      <c r="X53" s="239"/>
      <c r="Y53" s="238"/>
      <c r="Z53" s="237"/>
    </row>
    <row r="54" spans="1:26" x14ac:dyDescent="0.25">
      <c r="A54" s="244">
        <f t="shared" si="23"/>
        <v>2008</v>
      </c>
      <c r="B54" s="265" t="s">
        <v>308</v>
      </c>
      <c r="C54" s="223">
        <f t="shared" si="21"/>
        <v>0</v>
      </c>
      <c r="D54" s="265"/>
      <c r="E54" s="262"/>
      <c r="F54" s="262"/>
      <c r="G54" s="265"/>
      <c r="H54" s="265"/>
      <c r="I54" s="265"/>
      <c r="J54" s="265"/>
      <c r="K54" s="265"/>
      <c r="L54" s="265"/>
      <c r="M54" s="265"/>
      <c r="N54" s="265"/>
      <c r="O54" s="265"/>
      <c r="P54" s="265"/>
      <c r="Q54" s="265"/>
      <c r="R54" s="265"/>
      <c r="S54" s="265"/>
      <c r="T54" s="265"/>
      <c r="U54" s="239">
        <f t="shared" si="22"/>
        <v>0</v>
      </c>
      <c r="V54" s="240"/>
      <c r="W54" s="239"/>
      <c r="X54" s="239"/>
      <c r="Y54" s="238"/>
      <c r="Z54" s="237"/>
    </row>
    <row r="55" spans="1:26" x14ac:dyDescent="0.25">
      <c r="A55" s="244">
        <f t="shared" si="23"/>
        <v>2008</v>
      </c>
      <c r="B55" s="265" t="s">
        <v>307</v>
      </c>
      <c r="C55" s="223">
        <f t="shared" si="21"/>
        <v>0</v>
      </c>
      <c r="D55" s="242"/>
      <c r="E55" s="265"/>
      <c r="F55" s="265"/>
      <c r="G55" s="265"/>
      <c r="H55" s="265"/>
      <c r="I55" s="265"/>
      <c r="J55" s="265"/>
      <c r="K55" s="265"/>
      <c r="L55" s="265"/>
      <c r="M55" s="265"/>
      <c r="N55" s="265"/>
      <c r="O55" s="265"/>
      <c r="P55" s="265"/>
      <c r="Q55" s="265"/>
      <c r="R55" s="265"/>
      <c r="S55" s="265"/>
      <c r="T55" s="265"/>
      <c r="U55" s="239">
        <f t="shared" si="22"/>
        <v>0</v>
      </c>
      <c r="V55" s="240"/>
      <c r="W55" s="239"/>
      <c r="X55" s="239"/>
      <c r="Y55" s="238"/>
      <c r="Z55" s="237"/>
    </row>
    <row r="56" spans="1:26" x14ac:dyDescent="0.25">
      <c r="A56" s="235">
        <f t="shared" si="23"/>
        <v>2008</v>
      </c>
      <c r="B56" s="268" t="s">
        <v>306</v>
      </c>
      <c r="C56" s="178">
        <f t="shared" si="21"/>
        <v>0</v>
      </c>
      <c r="D56" s="177"/>
      <c r="E56" s="268"/>
      <c r="F56" s="268"/>
      <c r="G56" s="268"/>
      <c r="H56" s="268"/>
      <c r="I56" s="268"/>
      <c r="J56" s="268"/>
      <c r="K56" s="268"/>
      <c r="L56" s="268"/>
      <c r="M56" s="268"/>
      <c r="N56" s="268"/>
      <c r="O56" s="268"/>
      <c r="P56" s="268"/>
      <c r="Q56" s="268"/>
      <c r="R56" s="268"/>
      <c r="S56" s="268"/>
      <c r="T56" s="268"/>
      <c r="U56" s="231">
        <f t="shared" si="22"/>
        <v>0</v>
      </c>
      <c r="V56" s="221">
        <f>SUM(U45:U56)</f>
        <v>0</v>
      </c>
      <c r="W56" s="231"/>
      <c r="X56" s="231"/>
      <c r="Y56" s="232"/>
      <c r="Z56" s="231">
        <f>SUM(Y45:Y56)</f>
        <v>0</v>
      </c>
    </row>
    <row r="57" spans="1:26" x14ac:dyDescent="0.25">
      <c r="A57" s="256">
        <f>A56+1</f>
        <v>2009</v>
      </c>
      <c r="B57" s="255" t="s">
        <v>317</v>
      </c>
      <c r="C57" s="252">
        <f t="shared" si="21"/>
        <v>0</v>
      </c>
      <c r="D57" s="254">
        <f t="shared" ref="D57:D69" si="24">+D15</f>
        <v>0</v>
      </c>
      <c r="E57" s="267"/>
      <c r="F57" s="267"/>
      <c r="G57" s="267"/>
      <c r="H57" s="267"/>
      <c r="I57" s="267"/>
      <c r="J57" s="267"/>
      <c r="K57" s="267"/>
      <c r="L57" s="267"/>
      <c r="M57" s="267"/>
      <c r="N57" s="267"/>
      <c r="O57" s="267"/>
      <c r="P57" s="267"/>
      <c r="Q57" s="267"/>
      <c r="R57" s="267"/>
      <c r="S57" s="267"/>
      <c r="T57" s="266"/>
      <c r="U57" s="249">
        <f t="shared" si="22"/>
        <v>0</v>
      </c>
      <c r="V57" s="250"/>
      <c r="W57" s="249">
        <f>C27-C15+D15</f>
        <v>0</v>
      </c>
      <c r="X57" s="249">
        <f t="shared" ref="X57:X120" si="25">W57+X45</f>
        <v>0</v>
      </c>
      <c r="Y57" s="248">
        <f t="shared" ref="Y57:Y120" si="26">AVERAGE(W52:W63)/1000</f>
        <v>0</v>
      </c>
      <c r="Z57" s="247"/>
    </row>
    <row r="58" spans="1:26" x14ac:dyDescent="0.25">
      <c r="A58" s="244">
        <f>A57</f>
        <v>2009</v>
      </c>
      <c r="B58" s="243" t="s">
        <v>316</v>
      </c>
      <c r="C58" s="245">
        <f>C57</f>
        <v>0</v>
      </c>
      <c r="D58" s="242">
        <f t="shared" si="24"/>
        <v>0</v>
      </c>
      <c r="E58" s="265"/>
      <c r="F58" s="265"/>
      <c r="G58" s="265"/>
      <c r="H58" s="265"/>
      <c r="I58" s="265"/>
      <c r="J58" s="265"/>
      <c r="K58" s="265"/>
      <c r="L58" s="265"/>
      <c r="M58" s="265"/>
      <c r="N58" s="265"/>
      <c r="O58" s="265"/>
      <c r="P58" s="265"/>
      <c r="Q58" s="265"/>
      <c r="R58" s="265"/>
      <c r="S58" s="265"/>
      <c r="T58" s="264"/>
      <c r="U58" s="239">
        <f t="shared" si="22"/>
        <v>0</v>
      </c>
      <c r="V58" s="240"/>
      <c r="W58" s="239">
        <f t="shared" ref="W58:W68" si="27">C28-C16+D16</f>
        <v>0</v>
      </c>
      <c r="X58" s="239">
        <f t="shared" si="25"/>
        <v>0</v>
      </c>
      <c r="Y58" s="238">
        <f t="shared" si="26"/>
        <v>0</v>
      </c>
      <c r="Z58" s="237"/>
    </row>
    <row r="59" spans="1:26" x14ac:dyDescent="0.25">
      <c r="A59" s="244">
        <f t="shared" ref="A59:A68" si="28">A58</f>
        <v>2009</v>
      </c>
      <c r="B59" s="243" t="s">
        <v>315</v>
      </c>
      <c r="C59" s="223">
        <f t="shared" ref="C59:D74" si="29">C58</f>
        <v>0</v>
      </c>
      <c r="D59" s="242">
        <f t="shared" si="24"/>
        <v>0</v>
      </c>
      <c r="E59" s="265"/>
      <c r="F59" s="265"/>
      <c r="G59" s="265"/>
      <c r="H59" s="265"/>
      <c r="I59" s="265"/>
      <c r="J59" s="265"/>
      <c r="K59" s="265"/>
      <c r="L59" s="265"/>
      <c r="M59" s="265"/>
      <c r="N59" s="265"/>
      <c r="O59" s="265"/>
      <c r="P59" s="265"/>
      <c r="Q59" s="265"/>
      <c r="R59" s="265"/>
      <c r="S59" s="265"/>
      <c r="T59" s="264"/>
      <c r="U59" s="239">
        <f t="shared" si="22"/>
        <v>0</v>
      </c>
      <c r="V59" s="240"/>
      <c r="W59" s="239">
        <f t="shared" si="27"/>
        <v>0</v>
      </c>
      <c r="X59" s="239">
        <f t="shared" si="25"/>
        <v>0</v>
      </c>
      <c r="Y59" s="238">
        <f t="shared" si="26"/>
        <v>0</v>
      </c>
      <c r="Z59" s="237"/>
    </row>
    <row r="60" spans="1:26" x14ac:dyDescent="0.25">
      <c r="A60" s="244">
        <f t="shared" si="28"/>
        <v>2009</v>
      </c>
      <c r="B60" s="243" t="s">
        <v>314</v>
      </c>
      <c r="C60" s="223">
        <f t="shared" si="29"/>
        <v>0</v>
      </c>
      <c r="D60" s="242">
        <f t="shared" si="24"/>
        <v>0</v>
      </c>
      <c r="E60" s="265"/>
      <c r="F60" s="265"/>
      <c r="G60" s="265"/>
      <c r="H60" s="265"/>
      <c r="I60" s="265"/>
      <c r="J60" s="265"/>
      <c r="K60" s="265"/>
      <c r="L60" s="265"/>
      <c r="M60" s="265"/>
      <c r="N60" s="265"/>
      <c r="O60" s="265"/>
      <c r="P60" s="265"/>
      <c r="Q60" s="265"/>
      <c r="R60" s="265"/>
      <c r="S60" s="265"/>
      <c r="T60" s="264"/>
      <c r="U60" s="239">
        <f t="shared" si="22"/>
        <v>0</v>
      </c>
      <c r="V60" s="240"/>
      <c r="W60" s="239">
        <f t="shared" si="27"/>
        <v>0</v>
      </c>
      <c r="X60" s="239">
        <f t="shared" si="25"/>
        <v>0</v>
      </c>
      <c r="Y60" s="238">
        <f t="shared" si="26"/>
        <v>0</v>
      </c>
      <c r="Z60" s="237"/>
    </row>
    <row r="61" spans="1:26" x14ac:dyDescent="0.25">
      <c r="A61" s="244">
        <f t="shared" si="28"/>
        <v>2009</v>
      </c>
      <c r="B61" s="243" t="s">
        <v>313</v>
      </c>
      <c r="C61" s="223">
        <f t="shared" si="29"/>
        <v>0</v>
      </c>
      <c r="D61" s="242">
        <f t="shared" si="24"/>
        <v>0</v>
      </c>
      <c r="E61" s="265"/>
      <c r="F61" s="265"/>
      <c r="G61" s="265"/>
      <c r="H61" s="265"/>
      <c r="I61" s="265"/>
      <c r="J61" s="265"/>
      <c r="K61" s="265"/>
      <c r="L61" s="265"/>
      <c r="M61" s="265"/>
      <c r="N61" s="265"/>
      <c r="O61" s="265"/>
      <c r="P61" s="265"/>
      <c r="Q61" s="265"/>
      <c r="R61" s="265"/>
      <c r="S61" s="265"/>
      <c r="T61" s="264"/>
      <c r="U61" s="239">
        <f t="shared" si="22"/>
        <v>0</v>
      </c>
      <c r="V61" s="240"/>
      <c r="W61" s="239">
        <f t="shared" si="27"/>
        <v>0</v>
      </c>
      <c r="X61" s="239">
        <f t="shared" si="25"/>
        <v>0</v>
      </c>
      <c r="Y61" s="238">
        <f t="shared" si="26"/>
        <v>0</v>
      </c>
      <c r="Z61" s="237"/>
    </row>
    <row r="62" spans="1:26" x14ac:dyDescent="0.25">
      <c r="A62" s="244">
        <f t="shared" si="28"/>
        <v>2009</v>
      </c>
      <c r="B62" s="243" t="s">
        <v>312</v>
      </c>
      <c r="C62" s="223">
        <f t="shared" si="29"/>
        <v>0</v>
      </c>
      <c r="D62" s="242">
        <f t="shared" si="24"/>
        <v>0</v>
      </c>
      <c r="E62" s="265"/>
      <c r="F62" s="265"/>
      <c r="G62" s="265"/>
      <c r="H62" s="265"/>
      <c r="I62" s="265"/>
      <c r="J62" s="265"/>
      <c r="K62" s="265"/>
      <c r="L62" s="265"/>
      <c r="M62" s="265"/>
      <c r="N62" s="265"/>
      <c r="O62" s="265"/>
      <c r="P62" s="265"/>
      <c r="Q62" s="265"/>
      <c r="R62" s="265"/>
      <c r="S62" s="265"/>
      <c r="T62" s="264"/>
      <c r="U62" s="239">
        <f t="shared" si="22"/>
        <v>0</v>
      </c>
      <c r="V62" s="240"/>
      <c r="W62" s="239">
        <f t="shared" si="27"/>
        <v>0</v>
      </c>
      <c r="X62" s="239">
        <f t="shared" si="25"/>
        <v>0</v>
      </c>
      <c r="Y62" s="238">
        <f t="shared" si="26"/>
        <v>0</v>
      </c>
      <c r="Z62" s="237"/>
    </row>
    <row r="63" spans="1:26" x14ac:dyDescent="0.25">
      <c r="A63" s="244">
        <f t="shared" si="28"/>
        <v>2009</v>
      </c>
      <c r="B63" s="243" t="s">
        <v>311</v>
      </c>
      <c r="C63" s="223">
        <f t="shared" si="29"/>
        <v>0</v>
      </c>
      <c r="D63" s="242">
        <f t="shared" si="24"/>
        <v>0</v>
      </c>
      <c r="E63" s="265"/>
      <c r="F63" s="265"/>
      <c r="G63" s="265"/>
      <c r="H63" s="265"/>
      <c r="I63" s="265"/>
      <c r="J63" s="265"/>
      <c r="K63" s="265"/>
      <c r="L63" s="265"/>
      <c r="M63" s="265"/>
      <c r="N63" s="265"/>
      <c r="O63" s="265"/>
      <c r="P63" s="265"/>
      <c r="Q63" s="265"/>
      <c r="R63" s="265"/>
      <c r="S63" s="265"/>
      <c r="T63" s="264"/>
      <c r="U63" s="239">
        <f t="shared" si="22"/>
        <v>0</v>
      </c>
      <c r="V63" s="240"/>
      <c r="W63" s="239">
        <f t="shared" si="27"/>
        <v>0</v>
      </c>
      <c r="X63" s="239">
        <f t="shared" si="25"/>
        <v>0</v>
      </c>
      <c r="Y63" s="238">
        <f t="shared" si="26"/>
        <v>0</v>
      </c>
      <c r="Z63" s="237"/>
    </row>
    <row r="64" spans="1:26" x14ac:dyDescent="0.25">
      <c r="A64" s="244">
        <f t="shared" si="28"/>
        <v>2009</v>
      </c>
      <c r="B64" s="243" t="s">
        <v>310</v>
      </c>
      <c r="C64" s="223">
        <f t="shared" si="29"/>
        <v>0</v>
      </c>
      <c r="D64" s="242">
        <f t="shared" si="24"/>
        <v>0</v>
      </c>
      <c r="E64" s="265"/>
      <c r="F64" s="265"/>
      <c r="G64" s="265"/>
      <c r="H64" s="265"/>
      <c r="I64" s="265"/>
      <c r="J64" s="265"/>
      <c r="K64" s="265"/>
      <c r="L64" s="265"/>
      <c r="M64" s="265"/>
      <c r="N64" s="265"/>
      <c r="O64" s="265"/>
      <c r="P64" s="265"/>
      <c r="Q64" s="265"/>
      <c r="R64" s="265"/>
      <c r="S64" s="265"/>
      <c r="T64" s="264"/>
      <c r="U64" s="239">
        <f t="shared" si="22"/>
        <v>0</v>
      </c>
      <c r="V64" s="240"/>
      <c r="W64" s="239">
        <f t="shared" si="27"/>
        <v>0</v>
      </c>
      <c r="X64" s="239">
        <f t="shared" si="25"/>
        <v>0</v>
      </c>
      <c r="Y64" s="238">
        <f t="shared" si="26"/>
        <v>0</v>
      </c>
      <c r="Z64" s="237"/>
    </row>
    <row r="65" spans="1:26" x14ac:dyDescent="0.25">
      <c r="A65" s="244">
        <f t="shared" si="28"/>
        <v>2009</v>
      </c>
      <c r="B65" s="243" t="s">
        <v>309</v>
      </c>
      <c r="C65" s="223">
        <f t="shared" si="29"/>
        <v>0</v>
      </c>
      <c r="D65" s="242">
        <f t="shared" si="24"/>
        <v>0</v>
      </c>
      <c r="E65" s="265"/>
      <c r="F65" s="265"/>
      <c r="G65" s="265"/>
      <c r="H65" s="265"/>
      <c r="I65" s="265"/>
      <c r="J65" s="265"/>
      <c r="K65" s="265"/>
      <c r="L65" s="265"/>
      <c r="M65" s="265"/>
      <c r="N65" s="265"/>
      <c r="O65" s="265"/>
      <c r="P65" s="265"/>
      <c r="Q65" s="265"/>
      <c r="R65" s="265"/>
      <c r="S65" s="265"/>
      <c r="T65" s="264"/>
      <c r="U65" s="239">
        <f t="shared" si="22"/>
        <v>0</v>
      </c>
      <c r="V65" s="240"/>
      <c r="W65" s="239">
        <f t="shared" si="27"/>
        <v>0</v>
      </c>
      <c r="X65" s="239">
        <f t="shared" si="25"/>
        <v>0</v>
      </c>
      <c r="Y65" s="238">
        <f t="shared" si="26"/>
        <v>0</v>
      </c>
      <c r="Z65" s="237"/>
    </row>
    <row r="66" spans="1:26" x14ac:dyDescent="0.25">
      <c r="A66" s="244">
        <f t="shared" si="28"/>
        <v>2009</v>
      </c>
      <c r="B66" s="243" t="s">
        <v>308</v>
      </c>
      <c r="C66" s="223">
        <f t="shared" si="29"/>
        <v>0</v>
      </c>
      <c r="D66" s="242">
        <f t="shared" si="24"/>
        <v>0</v>
      </c>
      <c r="E66" s="265"/>
      <c r="F66" s="265"/>
      <c r="G66" s="265"/>
      <c r="H66" s="265"/>
      <c r="I66" s="265"/>
      <c r="J66" s="265"/>
      <c r="K66" s="265"/>
      <c r="L66" s="265"/>
      <c r="M66" s="265"/>
      <c r="N66" s="265"/>
      <c r="O66" s="265"/>
      <c r="P66" s="265"/>
      <c r="Q66" s="265"/>
      <c r="R66" s="265"/>
      <c r="S66" s="265"/>
      <c r="T66" s="264"/>
      <c r="U66" s="239">
        <f t="shared" si="22"/>
        <v>0</v>
      </c>
      <c r="V66" s="240"/>
      <c r="W66" s="239">
        <f t="shared" si="27"/>
        <v>0</v>
      </c>
      <c r="X66" s="239">
        <f t="shared" si="25"/>
        <v>0</v>
      </c>
      <c r="Y66" s="238">
        <f t="shared" si="26"/>
        <v>0</v>
      </c>
      <c r="Z66" s="237"/>
    </row>
    <row r="67" spans="1:26" x14ac:dyDescent="0.25">
      <c r="A67" s="244">
        <f t="shared" si="28"/>
        <v>2009</v>
      </c>
      <c r="B67" s="243" t="s">
        <v>307</v>
      </c>
      <c r="C67" s="223">
        <f t="shared" si="29"/>
        <v>0</v>
      </c>
      <c r="D67" s="242">
        <f t="shared" si="24"/>
        <v>0</v>
      </c>
      <c r="E67" s="265"/>
      <c r="F67" s="265"/>
      <c r="G67" s="265"/>
      <c r="H67" s="265"/>
      <c r="I67" s="265"/>
      <c r="J67" s="265"/>
      <c r="K67" s="265"/>
      <c r="L67" s="265"/>
      <c r="M67" s="265"/>
      <c r="N67" s="265"/>
      <c r="O67" s="265"/>
      <c r="P67" s="265"/>
      <c r="Q67" s="265"/>
      <c r="R67" s="265"/>
      <c r="S67" s="265"/>
      <c r="T67" s="264"/>
      <c r="U67" s="239">
        <f t="shared" si="22"/>
        <v>0</v>
      </c>
      <c r="V67" s="240"/>
      <c r="W67" s="239">
        <f t="shared" si="27"/>
        <v>0</v>
      </c>
      <c r="X67" s="239">
        <f t="shared" si="25"/>
        <v>0</v>
      </c>
      <c r="Y67" s="238">
        <f t="shared" si="26"/>
        <v>0</v>
      </c>
      <c r="Z67" s="237"/>
    </row>
    <row r="68" spans="1:26" x14ac:dyDescent="0.25">
      <c r="A68" s="235">
        <f t="shared" si="28"/>
        <v>2009</v>
      </c>
      <c r="B68" s="234" t="s">
        <v>306</v>
      </c>
      <c r="C68" s="178">
        <f t="shared" si="29"/>
        <v>0</v>
      </c>
      <c r="D68" s="177">
        <f t="shared" si="24"/>
        <v>0</v>
      </c>
      <c r="E68" s="268"/>
      <c r="F68" s="268"/>
      <c r="G68" s="268"/>
      <c r="H68" s="268"/>
      <c r="I68" s="268"/>
      <c r="J68" s="268"/>
      <c r="K68" s="268"/>
      <c r="L68" s="268"/>
      <c r="M68" s="268"/>
      <c r="N68" s="268"/>
      <c r="O68" s="268"/>
      <c r="P68" s="268"/>
      <c r="Q68" s="268"/>
      <c r="R68" s="268"/>
      <c r="S68" s="268"/>
      <c r="T68" s="270"/>
      <c r="U68" s="231">
        <f t="shared" si="22"/>
        <v>0</v>
      </c>
      <c r="V68" s="221">
        <f>SUM(U57:U68)</f>
        <v>0</v>
      </c>
      <c r="W68" s="231">
        <f t="shared" si="27"/>
        <v>0</v>
      </c>
      <c r="X68" s="231">
        <f t="shared" si="25"/>
        <v>0</v>
      </c>
      <c r="Y68" s="232">
        <f t="shared" si="26"/>
        <v>0</v>
      </c>
      <c r="Z68" s="231">
        <f>SUM(Y57:Y68)</f>
        <v>0</v>
      </c>
    </row>
    <row r="69" spans="1:26" x14ac:dyDescent="0.25">
      <c r="A69" s="256">
        <f>A68+1</f>
        <v>2010</v>
      </c>
      <c r="B69" s="255" t="s">
        <v>317</v>
      </c>
      <c r="C69" s="252">
        <f t="shared" si="29"/>
        <v>0</v>
      </c>
      <c r="D69" s="254">
        <f t="shared" si="24"/>
        <v>0</v>
      </c>
      <c r="E69" s="252">
        <f t="shared" ref="E69:E81" si="30">+E15</f>
        <v>0</v>
      </c>
      <c r="F69" s="267"/>
      <c r="G69" s="267"/>
      <c r="H69" s="267"/>
      <c r="I69" s="267"/>
      <c r="J69" s="267"/>
      <c r="K69" s="267"/>
      <c r="L69" s="267"/>
      <c r="M69" s="267"/>
      <c r="N69" s="267"/>
      <c r="O69" s="267"/>
      <c r="P69" s="267"/>
      <c r="Q69" s="267"/>
      <c r="R69" s="267"/>
      <c r="S69" s="267"/>
      <c r="T69" s="267"/>
      <c r="U69" s="249">
        <f t="shared" si="22"/>
        <v>0</v>
      </c>
      <c r="V69" s="250"/>
      <c r="W69" s="249">
        <f>D27-D15+E15</f>
        <v>0</v>
      </c>
      <c r="X69" s="249">
        <f t="shared" si="25"/>
        <v>0</v>
      </c>
      <c r="Y69" s="248">
        <f t="shared" si="26"/>
        <v>0</v>
      </c>
      <c r="Z69" s="247"/>
    </row>
    <row r="70" spans="1:26" x14ac:dyDescent="0.25">
      <c r="A70" s="244">
        <f>A69</f>
        <v>2010</v>
      </c>
      <c r="B70" s="243" t="s">
        <v>316</v>
      </c>
      <c r="C70" s="223">
        <f t="shared" si="29"/>
        <v>0</v>
      </c>
      <c r="D70" s="269">
        <f>D69</f>
        <v>0</v>
      </c>
      <c r="E70" s="223">
        <f t="shared" si="30"/>
        <v>0</v>
      </c>
      <c r="F70" s="265"/>
      <c r="G70" s="265"/>
      <c r="H70" s="265"/>
      <c r="I70" s="265"/>
      <c r="J70" s="265"/>
      <c r="K70" s="265"/>
      <c r="L70" s="265"/>
      <c r="M70" s="265"/>
      <c r="N70" s="265"/>
      <c r="O70" s="265"/>
      <c r="P70" s="265"/>
      <c r="Q70" s="265"/>
      <c r="R70" s="265"/>
      <c r="S70" s="265"/>
      <c r="T70" s="265"/>
      <c r="U70" s="239">
        <f t="shared" si="22"/>
        <v>0</v>
      </c>
      <c r="V70" s="240"/>
      <c r="W70" s="239">
        <f t="shared" ref="W70:W80" si="31">D28-D16+E16</f>
        <v>0</v>
      </c>
      <c r="X70" s="239">
        <f t="shared" si="25"/>
        <v>0</v>
      </c>
      <c r="Y70" s="238">
        <f t="shared" si="26"/>
        <v>0</v>
      </c>
      <c r="Z70" s="237"/>
    </row>
    <row r="71" spans="1:26" x14ac:dyDescent="0.25">
      <c r="A71" s="244">
        <f t="shared" ref="A71:A80" si="32">A70</f>
        <v>2010</v>
      </c>
      <c r="B71" s="243" t="s">
        <v>315</v>
      </c>
      <c r="C71" s="223">
        <f t="shared" si="29"/>
        <v>0</v>
      </c>
      <c r="D71" s="242">
        <f t="shared" si="29"/>
        <v>0</v>
      </c>
      <c r="E71" s="223">
        <f t="shared" si="30"/>
        <v>0</v>
      </c>
      <c r="F71" s="265"/>
      <c r="G71" s="265"/>
      <c r="H71" s="265"/>
      <c r="I71" s="265"/>
      <c r="J71" s="265"/>
      <c r="K71" s="265"/>
      <c r="L71" s="265"/>
      <c r="M71" s="265"/>
      <c r="N71" s="265"/>
      <c r="O71" s="265"/>
      <c r="P71" s="265"/>
      <c r="Q71" s="265"/>
      <c r="R71" s="265"/>
      <c r="S71" s="265"/>
      <c r="T71" s="265"/>
      <c r="U71" s="239">
        <f t="shared" si="22"/>
        <v>0</v>
      </c>
      <c r="V71" s="240"/>
      <c r="W71" s="239">
        <f t="shared" si="31"/>
        <v>0</v>
      </c>
      <c r="X71" s="239">
        <f t="shared" si="25"/>
        <v>0</v>
      </c>
      <c r="Y71" s="238">
        <f t="shared" si="26"/>
        <v>0</v>
      </c>
      <c r="Z71" s="237"/>
    </row>
    <row r="72" spans="1:26" x14ac:dyDescent="0.25">
      <c r="A72" s="244">
        <f t="shared" si="32"/>
        <v>2010</v>
      </c>
      <c r="B72" s="243" t="s">
        <v>314</v>
      </c>
      <c r="C72" s="223">
        <f t="shared" si="29"/>
        <v>0</v>
      </c>
      <c r="D72" s="242">
        <f t="shared" si="29"/>
        <v>0</v>
      </c>
      <c r="E72" s="223">
        <f t="shared" si="30"/>
        <v>0</v>
      </c>
      <c r="F72" s="265"/>
      <c r="G72" s="265"/>
      <c r="H72" s="265"/>
      <c r="I72" s="265"/>
      <c r="J72" s="265"/>
      <c r="K72" s="265"/>
      <c r="L72" s="265"/>
      <c r="M72" s="265"/>
      <c r="N72" s="265"/>
      <c r="O72" s="265"/>
      <c r="P72" s="265"/>
      <c r="Q72" s="265"/>
      <c r="R72" s="265"/>
      <c r="S72" s="265"/>
      <c r="T72" s="265"/>
      <c r="U72" s="239">
        <f t="shared" si="22"/>
        <v>0</v>
      </c>
      <c r="V72" s="240"/>
      <c r="W72" s="239">
        <f t="shared" si="31"/>
        <v>0</v>
      </c>
      <c r="X72" s="239">
        <f t="shared" si="25"/>
        <v>0</v>
      </c>
      <c r="Y72" s="238">
        <f t="shared" si="26"/>
        <v>0</v>
      </c>
      <c r="Z72" s="237"/>
    </row>
    <row r="73" spans="1:26" x14ac:dyDescent="0.25">
      <c r="A73" s="244">
        <f t="shared" si="32"/>
        <v>2010</v>
      </c>
      <c r="B73" s="243" t="s">
        <v>313</v>
      </c>
      <c r="C73" s="223">
        <f t="shared" si="29"/>
        <v>0</v>
      </c>
      <c r="D73" s="242">
        <f t="shared" si="29"/>
        <v>0</v>
      </c>
      <c r="E73" s="223">
        <f t="shared" si="30"/>
        <v>0</v>
      </c>
      <c r="F73" s="265"/>
      <c r="G73" s="265"/>
      <c r="H73" s="265"/>
      <c r="I73" s="265"/>
      <c r="J73" s="265"/>
      <c r="K73" s="265"/>
      <c r="L73" s="265"/>
      <c r="M73" s="265"/>
      <c r="N73" s="265"/>
      <c r="O73" s="265"/>
      <c r="P73" s="265"/>
      <c r="Q73" s="265"/>
      <c r="R73" s="265"/>
      <c r="S73" s="265"/>
      <c r="T73" s="265"/>
      <c r="U73" s="239">
        <f t="shared" si="22"/>
        <v>0</v>
      </c>
      <c r="V73" s="240"/>
      <c r="W73" s="239">
        <f t="shared" si="31"/>
        <v>0</v>
      </c>
      <c r="X73" s="239">
        <f t="shared" si="25"/>
        <v>0</v>
      </c>
      <c r="Y73" s="238">
        <f t="shared" si="26"/>
        <v>0</v>
      </c>
      <c r="Z73" s="237"/>
    </row>
    <row r="74" spans="1:26" x14ac:dyDescent="0.25">
      <c r="A74" s="244">
        <f t="shared" si="32"/>
        <v>2010</v>
      </c>
      <c r="B74" s="243" t="s">
        <v>312</v>
      </c>
      <c r="C74" s="223">
        <f t="shared" si="29"/>
        <v>0</v>
      </c>
      <c r="D74" s="242">
        <f t="shared" si="29"/>
        <v>0</v>
      </c>
      <c r="E74" s="223">
        <f t="shared" si="30"/>
        <v>0</v>
      </c>
      <c r="F74" s="265"/>
      <c r="G74" s="265"/>
      <c r="H74" s="265"/>
      <c r="I74" s="265"/>
      <c r="J74" s="265"/>
      <c r="K74" s="265"/>
      <c r="L74" s="265"/>
      <c r="M74" s="265"/>
      <c r="N74" s="265"/>
      <c r="O74" s="265"/>
      <c r="P74" s="265"/>
      <c r="Q74" s="265"/>
      <c r="R74" s="265"/>
      <c r="S74" s="265"/>
      <c r="T74" s="265"/>
      <c r="U74" s="239">
        <f t="shared" si="22"/>
        <v>0</v>
      </c>
      <c r="V74" s="240"/>
      <c r="W74" s="239">
        <f t="shared" si="31"/>
        <v>0</v>
      </c>
      <c r="X74" s="239">
        <f t="shared" si="25"/>
        <v>0</v>
      </c>
      <c r="Y74" s="238">
        <f t="shared" si="26"/>
        <v>0</v>
      </c>
      <c r="Z74" s="237"/>
    </row>
    <row r="75" spans="1:26" x14ac:dyDescent="0.25">
      <c r="A75" s="244">
        <f t="shared" si="32"/>
        <v>2010</v>
      </c>
      <c r="B75" s="243" t="s">
        <v>311</v>
      </c>
      <c r="C75" s="223">
        <f t="shared" ref="C75:E90" si="33">C74</f>
        <v>0</v>
      </c>
      <c r="D75" s="242">
        <f t="shared" si="33"/>
        <v>0</v>
      </c>
      <c r="E75" s="223">
        <f t="shared" si="30"/>
        <v>0</v>
      </c>
      <c r="F75" s="265"/>
      <c r="G75" s="265"/>
      <c r="H75" s="265"/>
      <c r="I75" s="265"/>
      <c r="J75" s="265"/>
      <c r="K75" s="265"/>
      <c r="L75" s="265"/>
      <c r="M75" s="265"/>
      <c r="N75" s="265"/>
      <c r="O75" s="265"/>
      <c r="P75" s="265"/>
      <c r="Q75" s="265"/>
      <c r="R75" s="265"/>
      <c r="S75" s="265"/>
      <c r="T75" s="265"/>
      <c r="U75" s="239">
        <f t="shared" si="22"/>
        <v>0</v>
      </c>
      <c r="V75" s="240"/>
      <c r="W75" s="239">
        <f t="shared" si="31"/>
        <v>0</v>
      </c>
      <c r="X75" s="239">
        <f t="shared" si="25"/>
        <v>0</v>
      </c>
      <c r="Y75" s="238">
        <f t="shared" si="26"/>
        <v>0</v>
      </c>
      <c r="Z75" s="237"/>
    </row>
    <row r="76" spans="1:26" x14ac:dyDescent="0.25">
      <c r="A76" s="244">
        <f t="shared" si="32"/>
        <v>2010</v>
      </c>
      <c r="B76" s="243" t="s">
        <v>310</v>
      </c>
      <c r="C76" s="223">
        <f t="shared" si="33"/>
        <v>0</v>
      </c>
      <c r="D76" s="242">
        <f t="shared" si="33"/>
        <v>0</v>
      </c>
      <c r="E76" s="223">
        <f t="shared" si="30"/>
        <v>0</v>
      </c>
      <c r="F76" s="265"/>
      <c r="G76" s="265"/>
      <c r="H76" s="265"/>
      <c r="I76" s="265"/>
      <c r="J76" s="265"/>
      <c r="K76" s="265"/>
      <c r="L76" s="265"/>
      <c r="M76" s="265"/>
      <c r="N76" s="265"/>
      <c r="O76" s="265"/>
      <c r="P76" s="265"/>
      <c r="Q76" s="265"/>
      <c r="R76" s="265"/>
      <c r="S76" s="265"/>
      <c r="T76" s="265"/>
      <c r="U76" s="239">
        <f t="shared" si="22"/>
        <v>0</v>
      </c>
      <c r="V76" s="240"/>
      <c r="W76" s="239">
        <f t="shared" si="31"/>
        <v>0</v>
      </c>
      <c r="X76" s="239">
        <f t="shared" si="25"/>
        <v>0</v>
      </c>
      <c r="Y76" s="238">
        <f t="shared" si="26"/>
        <v>0</v>
      </c>
      <c r="Z76" s="237"/>
    </row>
    <row r="77" spans="1:26" x14ac:dyDescent="0.25">
      <c r="A77" s="244">
        <f t="shared" si="32"/>
        <v>2010</v>
      </c>
      <c r="B77" s="243" t="s">
        <v>309</v>
      </c>
      <c r="C77" s="223">
        <f t="shared" si="33"/>
        <v>0</v>
      </c>
      <c r="D77" s="242">
        <f t="shared" si="33"/>
        <v>0</v>
      </c>
      <c r="E77" s="223">
        <f t="shared" si="30"/>
        <v>0</v>
      </c>
      <c r="F77" s="265"/>
      <c r="G77" s="265"/>
      <c r="H77" s="265"/>
      <c r="I77" s="265"/>
      <c r="J77" s="265"/>
      <c r="K77" s="265"/>
      <c r="L77" s="265"/>
      <c r="M77" s="265"/>
      <c r="N77" s="265"/>
      <c r="O77" s="265"/>
      <c r="P77" s="265"/>
      <c r="Q77" s="265"/>
      <c r="R77" s="265"/>
      <c r="S77" s="265"/>
      <c r="T77" s="265"/>
      <c r="U77" s="239">
        <f t="shared" si="22"/>
        <v>0</v>
      </c>
      <c r="V77" s="240"/>
      <c r="W77" s="239">
        <f t="shared" si="31"/>
        <v>0</v>
      </c>
      <c r="X77" s="239">
        <f t="shared" si="25"/>
        <v>0</v>
      </c>
      <c r="Y77" s="238">
        <f t="shared" si="26"/>
        <v>0</v>
      </c>
      <c r="Z77" s="237"/>
    </row>
    <row r="78" spans="1:26" x14ac:dyDescent="0.25">
      <c r="A78" s="244">
        <f t="shared" si="32"/>
        <v>2010</v>
      </c>
      <c r="B78" s="243" t="s">
        <v>308</v>
      </c>
      <c r="C78" s="223">
        <f t="shared" si="33"/>
        <v>0</v>
      </c>
      <c r="D78" s="242">
        <f t="shared" si="33"/>
        <v>0</v>
      </c>
      <c r="E78" s="223">
        <f t="shared" si="30"/>
        <v>0</v>
      </c>
      <c r="F78" s="265"/>
      <c r="G78" s="265"/>
      <c r="H78" s="265"/>
      <c r="I78" s="265"/>
      <c r="J78" s="265"/>
      <c r="K78" s="265"/>
      <c r="L78" s="265"/>
      <c r="M78" s="265"/>
      <c r="N78" s="265"/>
      <c r="O78" s="265"/>
      <c r="P78" s="265"/>
      <c r="Q78" s="265"/>
      <c r="R78" s="265"/>
      <c r="S78" s="265"/>
      <c r="T78" s="265"/>
      <c r="U78" s="239">
        <f t="shared" si="22"/>
        <v>0</v>
      </c>
      <c r="V78" s="240"/>
      <c r="W78" s="239">
        <f t="shared" si="31"/>
        <v>0</v>
      </c>
      <c r="X78" s="239">
        <f t="shared" si="25"/>
        <v>0</v>
      </c>
      <c r="Y78" s="238">
        <f t="shared" si="26"/>
        <v>0</v>
      </c>
      <c r="Z78" s="237"/>
    </row>
    <row r="79" spans="1:26" x14ac:dyDescent="0.25">
      <c r="A79" s="244">
        <f t="shared" si="32"/>
        <v>2010</v>
      </c>
      <c r="B79" s="243" t="s">
        <v>307</v>
      </c>
      <c r="C79" s="223">
        <f t="shared" si="33"/>
        <v>0</v>
      </c>
      <c r="D79" s="242">
        <f t="shared" si="33"/>
        <v>0</v>
      </c>
      <c r="E79" s="223">
        <f t="shared" si="30"/>
        <v>0</v>
      </c>
      <c r="F79" s="265"/>
      <c r="G79" s="265"/>
      <c r="H79" s="265"/>
      <c r="I79" s="265"/>
      <c r="J79" s="265"/>
      <c r="K79" s="265"/>
      <c r="L79" s="265"/>
      <c r="M79" s="265"/>
      <c r="N79" s="265"/>
      <c r="O79" s="265"/>
      <c r="P79" s="265"/>
      <c r="Q79" s="265"/>
      <c r="R79" s="265"/>
      <c r="S79" s="265"/>
      <c r="T79" s="265"/>
      <c r="U79" s="239">
        <f t="shared" si="22"/>
        <v>0</v>
      </c>
      <c r="V79" s="240"/>
      <c r="W79" s="239">
        <f t="shared" si="31"/>
        <v>0</v>
      </c>
      <c r="X79" s="239">
        <f t="shared" si="25"/>
        <v>0</v>
      </c>
      <c r="Y79" s="238">
        <f t="shared" si="26"/>
        <v>0</v>
      </c>
      <c r="Z79" s="237"/>
    </row>
    <row r="80" spans="1:26" x14ac:dyDescent="0.25">
      <c r="A80" s="235">
        <f t="shared" si="32"/>
        <v>2010</v>
      </c>
      <c r="B80" s="234" t="s">
        <v>306</v>
      </c>
      <c r="C80" s="178">
        <f t="shared" si="33"/>
        <v>0</v>
      </c>
      <c r="D80" s="177">
        <f t="shared" si="33"/>
        <v>0</v>
      </c>
      <c r="E80" s="178">
        <f t="shared" si="30"/>
        <v>0</v>
      </c>
      <c r="F80" s="268"/>
      <c r="G80" s="268"/>
      <c r="H80" s="268"/>
      <c r="I80" s="268"/>
      <c r="J80" s="268"/>
      <c r="K80" s="268"/>
      <c r="L80" s="268"/>
      <c r="M80" s="268"/>
      <c r="N80" s="268"/>
      <c r="O80" s="268"/>
      <c r="P80" s="268"/>
      <c r="Q80" s="268"/>
      <c r="R80" s="268"/>
      <c r="S80" s="268"/>
      <c r="T80" s="268"/>
      <c r="U80" s="231">
        <f t="shared" si="22"/>
        <v>0</v>
      </c>
      <c r="V80" s="221">
        <f>SUM(U69:U80)</f>
        <v>0</v>
      </c>
      <c r="W80" s="231">
        <f t="shared" si="31"/>
        <v>0</v>
      </c>
      <c r="X80" s="231">
        <f t="shared" si="25"/>
        <v>0</v>
      </c>
      <c r="Y80" s="232">
        <f t="shared" si="26"/>
        <v>0</v>
      </c>
      <c r="Z80" s="231">
        <f>SUM(Y69:Y80)</f>
        <v>0</v>
      </c>
    </row>
    <row r="81" spans="1:28" x14ac:dyDescent="0.25">
      <c r="A81" s="256">
        <f>A80+1</f>
        <v>2011</v>
      </c>
      <c r="B81" s="255" t="s">
        <v>317</v>
      </c>
      <c r="C81" s="252">
        <f t="shared" si="33"/>
        <v>0</v>
      </c>
      <c r="D81" s="254">
        <f t="shared" si="33"/>
        <v>0</v>
      </c>
      <c r="E81" s="252">
        <f t="shared" si="30"/>
        <v>0</v>
      </c>
      <c r="F81" s="252">
        <f t="shared" ref="F81:F93" si="34">+F15</f>
        <v>0</v>
      </c>
      <c r="G81" s="267"/>
      <c r="H81" s="267"/>
      <c r="I81" s="267"/>
      <c r="J81" s="267"/>
      <c r="K81" s="267"/>
      <c r="L81" s="267"/>
      <c r="M81" s="267"/>
      <c r="N81" s="267"/>
      <c r="O81" s="267"/>
      <c r="P81" s="267"/>
      <c r="Q81" s="267"/>
      <c r="R81" s="267"/>
      <c r="S81" s="267"/>
      <c r="T81" s="266"/>
      <c r="U81" s="249">
        <f t="shared" si="22"/>
        <v>0</v>
      </c>
      <c r="V81" s="250"/>
      <c r="W81" s="249">
        <f>E27-E15+F15</f>
        <v>0</v>
      </c>
      <c r="X81" s="249">
        <f t="shared" si="25"/>
        <v>0</v>
      </c>
      <c r="Y81" s="248">
        <f t="shared" si="26"/>
        <v>0</v>
      </c>
      <c r="Z81" s="247"/>
      <c r="AA81" s="173"/>
      <c r="AB81" s="173"/>
    </row>
    <row r="82" spans="1:28" x14ac:dyDescent="0.25">
      <c r="A82" s="244">
        <f>A81</f>
        <v>2011</v>
      </c>
      <c r="B82" s="243" t="s">
        <v>316</v>
      </c>
      <c r="C82" s="223">
        <f t="shared" si="33"/>
        <v>0</v>
      </c>
      <c r="D82" s="242">
        <f t="shared" si="33"/>
        <v>0</v>
      </c>
      <c r="E82" s="245">
        <f>E81</f>
        <v>0</v>
      </c>
      <c r="F82" s="223">
        <f t="shared" si="34"/>
        <v>0</v>
      </c>
      <c r="G82" s="265"/>
      <c r="H82" s="265"/>
      <c r="I82" s="265"/>
      <c r="J82" s="265"/>
      <c r="K82" s="265"/>
      <c r="L82" s="265"/>
      <c r="M82" s="265"/>
      <c r="N82" s="265"/>
      <c r="O82" s="265"/>
      <c r="P82" s="265"/>
      <c r="Q82" s="265"/>
      <c r="R82" s="265"/>
      <c r="S82" s="265"/>
      <c r="T82" s="264"/>
      <c r="U82" s="239">
        <f t="shared" si="22"/>
        <v>0</v>
      </c>
      <c r="V82" s="240"/>
      <c r="W82" s="239">
        <f t="shared" ref="W82:W92" si="35">E28-E16+F16</f>
        <v>0</v>
      </c>
      <c r="X82" s="239">
        <f t="shared" si="25"/>
        <v>0</v>
      </c>
      <c r="Y82" s="238">
        <f t="shared" si="26"/>
        <v>0</v>
      </c>
      <c r="Z82" s="237"/>
      <c r="AA82" s="173"/>
      <c r="AB82" s="173"/>
    </row>
    <row r="83" spans="1:28" x14ac:dyDescent="0.25">
      <c r="A83" s="244">
        <f t="shared" ref="A83:A92" si="36">A82</f>
        <v>2011</v>
      </c>
      <c r="B83" s="243" t="s">
        <v>315</v>
      </c>
      <c r="C83" s="223">
        <f t="shared" si="33"/>
        <v>0</v>
      </c>
      <c r="D83" s="242">
        <f t="shared" si="33"/>
        <v>0</v>
      </c>
      <c r="E83" s="223">
        <f t="shared" si="33"/>
        <v>0</v>
      </c>
      <c r="F83" s="223">
        <f t="shared" si="34"/>
        <v>0</v>
      </c>
      <c r="G83" s="265"/>
      <c r="H83" s="265"/>
      <c r="I83" s="265"/>
      <c r="J83" s="265"/>
      <c r="K83" s="265"/>
      <c r="L83" s="265"/>
      <c r="M83" s="265"/>
      <c r="N83" s="265"/>
      <c r="O83" s="265"/>
      <c r="P83" s="265"/>
      <c r="Q83" s="265"/>
      <c r="R83" s="265"/>
      <c r="S83" s="265"/>
      <c r="T83" s="264"/>
      <c r="U83" s="239">
        <f t="shared" si="22"/>
        <v>0</v>
      </c>
      <c r="V83" s="240"/>
      <c r="W83" s="239">
        <f t="shared" si="35"/>
        <v>0</v>
      </c>
      <c r="X83" s="239">
        <f t="shared" si="25"/>
        <v>0</v>
      </c>
      <c r="Y83" s="238">
        <f t="shared" si="26"/>
        <v>0</v>
      </c>
      <c r="Z83" s="237"/>
      <c r="AA83" s="173"/>
      <c r="AB83" s="173"/>
    </row>
    <row r="84" spans="1:28" x14ac:dyDescent="0.25">
      <c r="A84" s="244">
        <f t="shared" si="36"/>
        <v>2011</v>
      </c>
      <c r="B84" s="243" t="s">
        <v>314</v>
      </c>
      <c r="C84" s="223">
        <f t="shared" si="33"/>
        <v>0</v>
      </c>
      <c r="D84" s="242">
        <f t="shared" si="33"/>
        <v>0</v>
      </c>
      <c r="E84" s="223">
        <f t="shared" si="33"/>
        <v>0</v>
      </c>
      <c r="F84" s="223">
        <f t="shared" si="34"/>
        <v>0</v>
      </c>
      <c r="G84" s="265"/>
      <c r="H84" s="265"/>
      <c r="I84" s="265"/>
      <c r="J84" s="265"/>
      <c r="K84" s="265"/>
      <c r="L84" s="265"/>
      <c r="M84" s="265"/>
      <c r="N84" s="265"/>
      <c r="O84" s="265"/>
      <c r="P84" s="265"/>
      <c r="Q84" s="265"/>
      <c r="R84" s="265"/>
      <c r="S84" s="265"/>
      <c r="T84" s="264"/>
      <c r="U84" s="239">
        <f t="shared" si="22"/>
        <v>0</v>
      </c>
      <c r="V84" s="240"/>
      <c r="W84" s="239">
        <f t="shared" si="35"/>
        <v>0</v>
      </c>
      <c r="X84" s="239">
        <f t="shared" si="25"/>
        <v>0</v>
      </c>
      <c r="Y84" s="238">
        <f t="shared" si="26"/>
        <v>0</v>
      </c>
      <c r="Z84" s="237"/>
      <c r="AA84" s="173"/>
      <c r="AB84" s="173"/>
    </row>
    <row r="85" spans="1:28" x14ac:dyDescent="0.25">
      <c r="A85" s="244">
        <f t="shared" si="36"/>
        <v>2011</v>
      </c>
      <c r="B85" s="243" t="s">
        <v>313</v>
      </c>
      <c r="C85" s="223">
        <f t="shared" si="33"/>
        <v>0</v>
      </c>
      <c r="D85" s="242">
        <f t="shared" si="33"/>
        <v>0</v>
      </c>
      <c r="E85" s="223">
        <f t="shared" si="33"/>
        <v>0</v>
      </c>
      <c r="F85" s="223">
        <f t="shared" si="34"/>
        <v>0</v>
      </c>
      <c r="G85" s="265"/>
      <c r="H85" s="265"/>
      <c r="I85" s="265"/>
      <c r="J85" s="265"/>
      <c r="K85" s="265"/>
      <c r="L85" s="265"/>
      <c r="M85" s="265"/>
      <c r="N85" s="265"/>
      <c r="O85" s="265"/>
      <c r="P85" s="265"/>
      <c r="Q85" s="265"/>
      <c r="R85" s="265"/>
      <c r="S85" s="265"/>
      <c r="T85" s="264"/>
      <c r="U85" s="239">
        <f t="shared" si="22"/>
        <v>0</v>
      </c>
      <c r="V85" s="240"/>
      <c r="W85" s="239">
        <f t="shared" si="35"/>
        <v>0</v>
      </c>
      <c r="X85" s="239">
        <f t="shared" si="25"/>
        <v>0</v>
      </c>
      <c r="Y85" s="238">
        <f t="shared" si="26"/>
        <v>0</v>
      </c>
      <c r="Z85" s="237"/>
      <c r="AA85" s="173"/>
      <c r="AB85" s="173"/>
    </row>
    <row r="86" spans="1:28" x14ac:dyDescent="0.25">
      <c r="A86" s="244">
        <f t="shared" si="36"/>
        <v>2011</v>
      </c>
      <c r="B86" s="243" t="s">
        <v>312</v>
      </c>
      <c r="C86" s="223">
        <f t="shared" si="33"/>
        <v>0</v>
      </c>
      <c r="D86" s="242">
        <f t="shared" si="33"/>
        <v>0</v>
      </c>
      <c r="E86" s="223">
        <f t="shared" si="33"/>
        <v>0</v>
      </c>
      <c r="F86" s="223">
        <f t="shared" si="34"/>
        <v>0</v>
      </c>
      <c r="G86" s="265"/>
      <c r="H86" s="265"/>
      <c r="I86" s="265"/>
      <c r="J86" s="265"/>
      <c r="K86" s="265"/>
      <c r="L86" s="265"/>
      <c r="M86" s="265"/>
      <c r="N86" s="265"/>
      <c r="O86" s="265"/>
      <c r="P86" s="265"/>
      <c r="Q86" s="265"/>
      <c r="R86" s="265"/>
      <c r="S86" s="265"/>
      <c r="T86" s="264"/>
      <c r="U86" s="239">
        <f t="shared" si="22"/>
        <v>0</v>
      </c>
      <c r="V86" s="240"/>
      <c r="W86" s="239">
        <f t="shared" si="35"/>
        <v>0</v>
      </c>
      <c r="X86" s="239">
        <f t="shared" si="25"/>
        <v>0</v>
      </c>
      <c r="Y86" s="238">
        <f t="shared" si="26"/>
        <v>0</v>
      </c>
      <c r="Z86" s="237"/>
      <c r="AA86" s="173"/>
      <c r="AB86" s="173"/>
    </row>
    <row r="87" spans="1:28" x14ac:dyDescent="0.25">
      <c r="A87" s="244">
        <f t="shared" si="36"/>
        <v>2011</v>
      </c>
      <c r="B87" s="243" t="s">
        <v>311</v>
      </c>
      <c r="C87" s="223">
        <f t="shared" si="33"/>
        <v>0</v>
      </c>
      <c r="D87" s="242">
        <f t="shared" si="33"/>
        <v>0</v>
      </c>
      <c r="E87" s="223">
        <f t="shared" si="33"/>
        <v>0</v>
      </c>
      <c r="F87" s="223">
        <f t="shared" si="34"/>
        <v>0</v>
      </c>
      <c r="G87" s="265"/>
      <c r="H87" s="265"/>
      <c r="I87" s="265"/>
      <c r="J87" s="265"/>
      <c r="K87" s="265"/>
      <c r="L87" s="265"/>
      <c r="M87" s="265"/>
      <c r="N87" s="265"/>
      <c r="O87" s="265"/>
      <c r="P87" s="265"/>
      <c r="Q87" s="265"/>
      <c r="R87" s="265"/>
      <c r="S87" s="265"/>
      <c r="T87" s="264"/>
      <c r="U87" s="239">
        <f t="shared" si="22"/>
        <v>0</v>
      </c>
      <c r="V87" s="240"/>
      <c r="W87" s="239">
        <f t="shared" si="35"/>
        <v>0</v>
      </c>
      <c r="X87" s="239">
        <f t="shared" si="25"/>
        <v>0</v>
      </c>
      <c r="Y87" s="238">
        <f t="shared" si="26"/>
        <v>0</v>
      </c>
      <c r="Z87" s="237"/>
      <c r="AA87" s="173"/>
      <c r="AB87" s="173"/>
    </row>
    <row r="88" spans="1:28" x14ac:dyDescent="0.25">
      <c r="A88" s="244">
        <f t="shared" si="36"/>
        <v>2011</v>
      </c>
      <c r="B88" s="243" t="s">
        <v>310</v>
      </c>
      <c r="C88" s="223">
        <f t="shared" si="33"/>
        <v>0</v>
      </c>
      <c r="D88" s="242">
        <f t="shared" si="33"/>
        <v>0</v>
      </c>
      <c r="E88" s="223">
        <f t="shared" si="33"/>
        <v>0</v>
      </c>
      <c r="F88" s="223">
        <f t="shared" si="34"/>
        <v>0</v>
      </c>
      <c r="G88" s="262"/>
      <c r="H88" s="262"/>
      <c r="I88" s="262"/>
      <c r="J88" s="262"/>
      <c r="K88" s="262"/>
      <c r="L88" s="262"/>
      <c r="M88" s="262"/>
      <c r="N88" s="262"/>
      <c r="O88" s="262"/>
      <c r="P88" s="262"/>
      <c r="Q88" s="262"/>
      <c r="R88" s="262"/>
      <c r="S88" s="262"/>
      <c r="T88" s="258"/>
      <c r="U88" s="239">
        <f t="shared" si="22"/>
        <v>0</v>
      </c>
      <c r="V88" s="240"/>
      <c r="W88" s="239">
        <f t="shared" si="35"/>
        <v>0</v>
      </c>
      <c r="X88" s="239">
        <f t="shared" si="25"/>
        <v>0</v>
      </c>
      <c r="Y88" s="238">
        <f t="shared" si="26"/>
        <v>0</v>
      </c>
      <c r="Z88" s="237"/>
      <c r="AA88" s="173"/>
      <c r="AB88" s="173"/>
    </row>
    <row r="89" spans="1:28" x14ac:dyDescent="0.25">
      <c r="A89" s="244">
        <f t="shared" si="36"/>
        <v>2011</v>
      </c>
      <c r="B89" s="243" t="s">
        <v>309</v>
      </c>
      <c r="C89" s="223">
        <f t="shared" si="33"/>
        <v>0</v>
      </c>
      <c r="D89" s="242">
        <f t="shared" si="33"/>
        <v>0</v>
      </c>
      <c r="E89" s="223">
        <f t="shared" si="33"/>
        <v>0</v>
      </c>
      <c r="F89" s="223">
        <f t="shared" si="34"/>
        <v>0</v>
      </c>
      <c r="G89" s="262"/>
      <c r="H89" s="262"/>
      <c r="I89" s="262"/>
      <c r="J89" s="262"/>
      <c r="K89" s="262"/>
      <c r="L89" s="262"/>
      <c r="M89" s="262"/>
      <c r="N89" s="262"/>
      <c r="O89" s="262"/>
      <c r="P89" s="262"/>
      <c r="Q89" s="262"/>
      <c r="R89" s="262"/>
      <c r="S89" s="262"/>
      <c r="T89" s="258"/>
      <c r="U89" s="239">
        <f t="shared" si="22"/>
        <v>0</v>
      </c>
      <c r="V89" s="240"/>
      <c r="W89" s="239">
        <f t="shared" si="35"/>
        <v>0</v>
      </c>
      <c r="X89" s="239">
        <f t="shared" si="25"/>
        <v>0</v>
      </c>
      <c r="Y89" s="238">
        <f t="shared" si="26"/>
        <v>0</v>
      </c>
      <c r="Z89" s="237"/>
      <c r="AA89" s="173"/>
      <c r="AB89" s="173"/>
    </row>
    <row r="90" spans="1:28" x14ac:dyDescent="0.25">
      <c r="A90" s="244">
        <f t="shared" si="36"/>
        <v>2011</v>
      </c>
      <c r="B90" s="243" t="s">
        <v>308</v>
      </c>
      <c r="C90" s="223">
        <f t="shared" si="33"/>
        <v>0</v>
      </c>
      <c r="D90" s="242">
        <f t="shared" si="33"/>
        <v>0</v>
      </c>
      <c r="E90" s="223">
        <f t="shared" si="33"/>
        <v>0</v>
      </c>
      <c r="F90" s="223">
        <f t="shared" si="34"/>
        <v>0</v>
      </c>
      <c r="G90" s="262"/>
      <c r="H90" s="262"/>
      <c r="I90" s="262"/>
      <c r="J90" s="262"/>
      <c r="K90" s="262"/>
      <c r="L90" s="262"/>
      <c r="M90" s="262"/>
      <c r="N90" s="262"/>
      <c r="O90" s="262"/>
      <c r="P90" s="262"/>
      <c r="Q90" s="262"/>
      <c r="R90" s="262"/>
      <c r="S90" s="262"/>
      <c r="T90" s="258"/>
      <c r="U90" s="239">
        <f t="shared" si="22"/>
        <v>0</v>
      </c>
      <c r="V90" s="240"/>
      <c r="W90" s="239">
        <f t="shared" si="35"/>
        <v>0</v>
      </c>
      <c r="X90" s="239">
        <f t="shared" si="25"/>
        <v>0</v>
      </c>
      <c r="Y90" s="238">
        <f t="shared" si="26"/>
        <v>0</v>
      </c>
      <c r="Z90" s="237"/>
      <c r="AA90" s="173"/>
      <c r="AB90" s="173"/>
    </row>
    <row r="91" spans="1:28" x14ac:dyDescent="0.25">
      <c r="A91" s="244">
        <f t="shared" si="36"/>
        <v>2011</v>
      </c>
      <c r="B91" s="243" t="s">
        <v>307</v>
      </c>
      <c r="C91" s="223">
        <f t="shared" ref="C91:G106" si="37">C90</f>
        <v>0</v>
      </c>
      <c r="D91" s="242">
        <f t="shared" si="37"/>
        <v>0</v>
      </c>
      <c r="E91" s="223">
        <f t="shared" si="37"/>
        <v>0</v>
      </c>
      <c r="F91" s="223">
        <f t="shared" si="34"/>
        <v>0</v>
      </c>
      <c r="G91" s="262"/>
      <c r="H91" s="262"/>
      <c r="I91" s="262"/>
      <c r="J91" s="262"/>
      <c r="K91" s="262"/>
      <c r="L91" s="262"/>
      <c r="M91" s="262"/>
      <c r="N91" s="262"/>
      <c r="O91" s="262"/>
      <c r="P91" s="262"/>
      <c r="Q91" s="262"/>
      <c r="R91" s="262"/>
      <c r="S91" s="262"/>
      <c r="T91" s="258"/>
      <c r="U91" s="239">
        <f t="shared" si="22"/>
        <v>0</v>
      </c>
      <c r="V91" s="240"/>
      <c r="W91" s="239">
        <f t="shared" si="35"/>
        <v>0</v>
      </c>
      <c r="X91" s="239">
        <f t="shared" si="25"/>
        <v>0</v>
      </c>
      <c r="Y91" s="238">
        <f t="shared" si="26"/>
        <v>0</v>
      </c>
      <c r="Z91" s="237"/>
      <c r="AA91" s="173"/>
      <c r="AB91" s="173"/>
    </row>
    <row r="92" spans="1:28" x14ac:dyDescent="0.25">
      <c r="A92" s="235">
        <f t="shared" si="36"/>
        <v>2011</v>
      </c>
      <c r="B92" s="234" t="s">
        <v>306</v>
      </c>
      <c r="C92" s="178">
        <f t="shared" si="37"/>
        <v>0</v>
      </c>
      <c r="D92" s="177">
        <f t="shared" si="37"/>
        <v>0</v>
      </c>
      <c r="E92" s="178">
        <f t="shared" si="37"/>
        <v>0</v>
      </c>
      <c r="F92" s="178">
        <f t="shared" si="34"/>
        <v>0</v>
      </c>
      <c r="G92" s="261"/>
      <c r="H92" s="261"/>
      <c r="I92" s="261"/>
      <c r="J92" s="261"/>
      <c r="K92" s="261"/>
      <c r="L92" s="261"/>
      <c r="M92" s="261"/>
      <c r="N92" s="261"/>
      <c r="O92" s="261"/>
      <c r="P92" s="261"/>
      <c r="Q92" s="261"/>
      <c r="R92" s="261"/>
      <c r="S92" s="261"/>
      <c r="T92" s="257"/>
      <c r="U92" s="231">
        <f t="shared" si="22"/>
        <v>0</v>
      </c>
      <c r="V92" s="221">
        <f>SUM(U81:U92)</f>
        <v>0</v>
      </c>
      <c r="W92" s="231">
        <f t="shared" si="35"/>
        <v>0</v>
      </c>
      <c r="X92" s="231">
        <f t="shared" si="25"/>
        <v>0</v>
      </c>
      <c r="Y92" s="232">
        <f t="shared" si="26"/>
        <v>0</v>
      </c>
      <c r="Z92" s="231">
        <f>SUM(Y81:Y92)</f>
        <v>0</v>
      </c>
      <c r="AA92" s="173"/>
      <c r="AB92" s="173"/>
    </row>
    <row r="93" spans="1:28" x14ac:dyDescent="0.25">
      <c r="A93" s="256">
        <f>A92+1</f>
        <v>2012</v>
      </c>
      <c r="B93" s="255" t="s">
        <v>317</v>
      </c>
      <c r="C93" s="252">
        <f t="shared" si="37"/>
        <v>0</v>
      </c>
      <c r="D93" s="254">
        <f t="shared" si="37"/>
        <v>0</v>
      </c>
      <c r="E93" s="252">
        <f t="shared" si="37"/>
        <v>0</v>
      </c>
      <c r="F93" s="252">
        <f t="shared" si="34"/>
        <v>0</v>
      </c>
      <c r="G93" s="252">
        <f t="shared" ref="G93:G105" si="38">+G15</f>
        <v>0</v>
      </c>
      <c r="H93" s="263"/>
      <c r="I93" s="263"/>
      <c r="J93" s="263"/>
      <c r="K93" s="263"/>
      <c r="L93" s="263"/>
      <c r="M93" s="263"/>
      <c r="N93" s="263"/>
      <c r="O93" s="263"/>
      <c r="P93" s="263"/>
      <c r="Q93" s="263"/>
      <c r="R93" s="263"/>
      <c r="S93" s="263"/>
      <c r="T93" s="260"/>
      <c r="U93" s="249">
        <f t="shared" si="22"/>
        <v>0</v>
      </c>
      <c r="V93" s="250"/>
      <c r="W93" s="249">
        <f>F27-F15+G15</f>
        <v>0</v>
      </c>
      <c r="X93" s="249">
        <f t="shared" si="25"/>
        <v>0</v>
      </c>
      <c r="Y93" s="248">
        <f t="shared" si="26"/>
        <v>0</v>
      </c>
      <c r="Z93" s="247"/>
      <c r="AA93" s="173"/>
      <c r="AB93" s="173"/>
    </row>
    <row r="94" spans="1:28" x14ac:dyDescent="0.25">
      <c r="A94" s="244">
        <f>A93</f>
        <v>2012</v>
      </c>
      <c r="B94" s="243" t="s">
        <v>316</v>
      </c>
      <c r="C94" s="223">
        <f t="shared" si="37"/>
        <v>0</v>
      </c>
      <c r="D94" s="242">
        <f t="shared" si="37"/>
        <v>0</v>
      </c>
      <c r="E94" s="223">
        <f t="shared" si="37"/>
        <v>0</v>
      </c>
      <c r="F94" s="245">
        <f t="shared" si="37"/>
        <v>0</v>
      </c>
      <c r="G94" s="223">
        <f t="shared" si="38"/>
        <v>0</v>
      </c>
      <c r="H94" s="262"/>
      <c r="I94" s="262"/>
      <c r="J94" s="262"/>
      <c r="K94" s="262"/>
      <c r="L94" s="262"/>
      <c r="M94" s="262"/>
      <c r="N94" s="262"/>
      <c r="O94" s="262"/>
      <c r="P94" s="262"/>
      <c r="Q94" s="262"/>
      <c r="R94" s="262"/>
      <c r="S94" s="262"/>
      <c r="T94" s="258"/>
      <c r="U94" s="239">
        <f t="shared" si="22"/>
        <v>0</v>
      </c>
      <c r="V94" s="240"/>
      <c r="W94" s="239">
        <f t="shared" ref="W94:W104" si="39">F28-F16+G16</f>
        <v>0</v>
      </c>
      <c r="X94" s="239">
        <f t="shared" si="25"/>
        <v>0</v>
      </c>
      <c r="Y94" s="238">
        <f t="shared" si="26"/>
        <v>0</v>
      </c>
      <c r="Z94" s="237"/>
      <c r="AA94" s="173"/>
      <c r="AB94" s="173"/>
    </row>
    <row r="95" spans="1:28" x14ac:dyDescent="0.25">
      <c r="A95" s="244">
        <f t="shared" ref="A95:A104" si="40">A94</f>
        <v>2012</v>
      </c>
      <c r="B95" s="243" t="s">
        <v>315</v>
      </c>
      <c r="C95" s="223">
        <f t="shared" si="37"/>
        <v>0</v>
      </c>
      <c r="D95" s="242">
        <f t="shared" si="37"/>
        <v>0</v>
      </c>
      <c r="E95" s="223">
        <f t="shared" si="37"/>
        <v>0</v>
      </c>
      <c r="F95" s="223">
        <f t="shared" si="37"/>
        <v>0</v>
      </c>
      <c r="G95" s="223">
        <f t="shared" si="38"/>
        <v>0</v>
      </c>
      <c r="H95" s="262"/>
      <c r="I95" s="262"/>
      <c r="J95" s="262"/>
      <c r="K95" s="262"/>
      <c r="L95" s="262"/>
      <c r="M95" s="262"/>
      <c r="N95" s="262"/>
      <c r="O95" s="262"/>
      <c r="P95" s="262"/>
      <c r="Q95" s="262"/>
      <c r="R95" s="262"/>
      <c r="S95" s="262"/>
      <c r="T95" s="258"/>
      <c r="U95" s="239">
        <f t="shared" si="22"/>
        <v>0</v>
      </c>
      <c r="V95" s="240"/>
      <c r="W95" s="239">
        <f t="shared" si="39"/>
        <v>0</v>
      </c>
      <c r="X95" s="239">
        <f t="shared" si="25"/>
        <v>0</v>
      </c>
      <c r="Y95" s="238">
        <f t="shared" si="26"/>
        <v>0</v>
      </c>
      <c r="Z95" s="237"/>
      <c r="AA95" s="173"/>
      <c r="AB95" s="173"/>
    </row>
    <row r="96" spans="1:28" x14ac:dyDescent="0.25">
      <c r="A96" s="244">
        <f t="shared" si="40"/>
        <v>2012</v>
      </c>
      <c r="B96" s="243" t="s">
        <v>314</v>
      </c>
      <c r="C96" s="223">
        <f t="shared" si="37"/>
        <v>0</v>
      </c>
      <c r="D96" s="242">
        <f t="shared" si="37"/>
        <v>0</v>
      </c>
      <c r="E96" s="223">
        <f t="shared" si="37"/>
        <v>0</v>
      </c>
      <c r="F96" s="223">
        <f t="shared" si="37"/>
        <v>0</v>
      </c>
      <c r="G96" s="223">
        <f t="shared" si="38"/>
        <v>0</v>
      </c>
      <c r="H96" s="262"/>
      <c r="I96" s="262"/>
      <c r="J96" s="262"/>
      <c r="K96" s="262"/>
      <c r="L96" s="262"/>
      <c r="M96" s="262"/>
      <c r="N96" s="262"/>
      <c r="O96" s="262"/>
      <c r="P96" s="262"/>
      <c r="Q96" s="262"/>
      <c r="R96" s="262"/>
      <c r="S96" s="262"/>
      <c r="T96" s="258"/>
      <c r="U96" s="239">
        <f t="shared" si="22"/>
        <v>0</v>
      </c>
      <c r="V96" s="240"/>
      <c r="W96" s="239">
        <f t="shared" si="39"/>
        <v>0</v>
      </c>
      <c r="X96" s="239">
        <f t="shared" si="25"/>
        <v>0</v>
      </c>
      <c r="Y96" s="238">
        <f t="shared" si="26"/>
        <v>0</v>
      </c>
      <c r="Z96" s="237"/>
      <c r="AA96" s="173"/>
      <c r="AB96" s="173"/>
    </row>
    <row r="97" spans="1:28" x14ac:dyDescent="0.25">
      <c r="A97" s="244">
        <f t="shared" si="40"/>
        <v>2012</v>
      </c>
      <c r="B97" s="243" t="s">
        <v>313</v>
      </c>
      <c r="C97" s="223">
        <f t="shared" si="37"/>
        <v>0</v>
      </c>
      <c r="D97" s="242">
        <f t="shared" si="37"/>
        <v>0</v>
      </c>
      <c r="E97" s="223">
        <f t="shared" si="37"/>
        <v>0</v>
      </c>
      <c r="F97" s="223">
        <f t="shared" si="37"/>
        <v>0</v>
      </c>
      <c r="G97" s="223">
        <f t="shared" si="38"/>
        <v>0</v>
      </c>
      <c r="H97" s="262"/>
      <c r="I97" s="262"/>
      <c r="J97" s="262"/>
      <c r="K97" s="262"/>
      <c r="L97" s="262"/>
      <c r="M97" s="262"/>
      <c r="N97" s="262"/>
      <c r="O97" s="262"/>
      <c r="P97" s="262"/>
      <c r="Q97" s="262"/>
      <c r="R97" s="262"/>
      <c r="S97" s="262"/>
      <c r="T97" s="258"/>
      <c r="U97" s="239">
        <f t="shared" si="22"/>
        <v>0</v>
      </c>
      <c r="V97" s="240"/>
      <c r="W97" s="239">
        <f t="shared" si="39"/>
        <v>0</v>
      </c>
      <c r="X97" s="239">
        <f t="shared" si="25"/>
        <v>0</v>
      </c>
      <c r="Y97" s="238">
        <f t="shared" si="26"/>
        <v>0</v>
      </c>
      <c r="Z97" s="237"/>
      <c r="AA97" s="173"/>
      <c r="AB97" s="173"/>
    </row>
    <row r="98" spans="1:28" x14ac:dyDescent="0.25">
      <c r="A98" s="244">
        <f t="shared" si="40"/>
        <v>2012</v>
      </c>
      <c r="B98" s="243" t="s">
        <v>312</v>
      </c>
      <c r="C98" s="223">
        <f t="shared" si="37"/>
        <v>0</v>
      </c>
      <c r="D98" s="242">
        <f t="shared" si="37"/>
        <v>0</v>
      </c>
      <c r="E98" s="223">
        <f t="shared" si="37"/>
        <v>0</v>
      </c>
      <c r="F98" s="223">
        <f t="shared" si="37"/>
        <v>0</v>
      </c>
      <c r="G98" s="223">
        <f t="shared" si="38"/>
        <v>0</v>
      </c>
      <c r="H98" s="262"/>
      <c r="I98" s="262"/>
      <c r="J98" s="262"/>
      <c r="K98" s="262"/>
      <c r="L98" s="262"/>
      <c r="M98" s="262"/>
      <c r="N98" s="262"/>
      <c r="O98" s="262"/>
      <c r="P98" s="262"/>
      <c r="Q98" s="262"/>
      <c r="R98" s="262"/>
      <c r="S98" s="262"/>
      <c r="T98" s="258"/>
      <c r="U98" s="239">
        <f t="shared" si="22"/>
        <v>0</v>
      </c>
      <c r="V98" s="240"/>
      <c r="W98" s="239">
        <f t="shared" si="39"/>
        <v>0</v>
      </c>
      <c r="X98" s="239">
        <f t="shared" si="25"/>
        <v>0</v>
      </c>
      <c r="Y98" s="238">
        <f t="shared" si="26"/>
        <v>0</v>
      </c>
      <c r="Z98" s="237"/>
      <c r="AA98" s="173"/>
      <c r="AB98" s="173"/>
    </row>
    <row r="99" spans="1:28" x14ac:dyDescent="0.25">
      <c r="A99" s="244">
        <f t="shared" si="40"/>
        <v>2012</v>
      </c>
      <c r="B99" s="243" t="s">
        <v>311</v>
      </c>
      <c r="C99" s="223">
        <f t="shared" si="37"/>
        <v>0</v>
      </c>
      <c r="D99" s="242">
        <f t="shared" si="37"/>
        <v>0</v>
      </c>
      <c r="E99" s="223">
        <f t="shared" si="37"/>
        <v>0</v>
      </c>
      <c r="F99" s="223">
        <f t="shared" si="37"/>
        <v>0</v>
      </c>
      <c r="G99" s="223">
        <f t="shared" si="38"/>
        <v>0</v>
      </c>
      <c r="H99" s="262"/>
      <c r="I99" s="262"/>
      <c r="J99" s="262"/>
      <c r="K99" s="262"/>
      <c r="L99" s="262"/>
      <c r="M99" s="262"/>
      <c r="N99" s="262"/>
      <c r="O99" s="262"/>
      <c r="P99" s="262"/>
      <c r="Q99" s="262"/>
      <c r="R99" s="262"/>
      <c r="S99" s="262"/>
      <c r="T99" s="258"/>
      <c r="U99" s="239">
        <f t="shared" si="22"/>
        <v>0</v>
      </c>
      <c r="V99" s="240"/>
      <c r="W99" s="239">
        <f t="shared" si="39"/>
        <v>0</v>
      </c>
      <c r="X99" s="239">
        <f t="shared" si="25"/>
        <v>0</v>
      </c>
      <c r="Y99" s="238">
        <f t="shared" si="26"/>
        <v>0</v>
      </c>
      <c r="Z99" s="237"/>
      <c r="AA99" s="173"/>
      <c r="AB99" s="173"/>
    </row>
    <row r="100" spans="1:28" x14ac:dyDescent="0.25">
      <c r="A100" s="244">
        <f t="shared" si="40"/>
        <v>2012</v>
      </c>
      <c r="B100" s="243" t="s">
        <v>310</v>
      </c>
      <c r="C100" s="223">
        <f t="shared" si="37"/>
        <v>0</v>
      </c>
      <c r="D100" s="242">
        <f t="shared" si="37"/>
        <v>0</v>
      </c>
      <c r="E100" s="223">
        <f t="shared" si="37"/>
        <v>0</v>
      </c>
      <c r="F100" s="223">
        <f t="shared" si="37"/>
        <v>0</v>
      </c>
      <c r="G100" s="223">
        <f t="shared" si="38"/>
        <v>0</v>
      </c>
      <c r="H100" s="262"/>
      <c r="I100" s="262"/>
      <c r="J100" s="262"/>
      <c r="K100" s="262"/>
      <c r="L100" s="262"/>
      <c r="M100" s="262"/>
      <c r="N100" s="262"/>
      <c r="O100" s="262"/>
      <c r="P100" s="262"/>
      <c r="Q100" s="262"/>
      <c r="R100" s="262"/>
      <c r="S100" s="262"/>
      <c r="T100" s="258"/>
      <c r="U100" s="239">
        <f t="shared" si="22"/>
        <v>0</v>
      </c>
      <c r="V100" s="240"/>
      <c r="W100" s="239">
        <f t="shared" si="39"/>
        <v>0</v>
      </c>
      <c r="X100" s="239">
        <f t="shared" si="25"/>
        <v>0</v>
      </c>
      <c r="Y100" s="238">
        <f t="shared" si="26"/>
        <v>0</v>
      </c>
      <c r="Z100" s="237"/>
      <c r="AA100" s="173"/>
      <c r="AB100" s="173"/>
    </row>
    <row r="101" spans="1:28" x14ac:dyDescent="0.25">
      <c r="A101" s="244">
        <f t="shared" si="40"/>
        <v>2012</v>
      </c>
      <c r="B101" s="243" t="s">
        <v>309</v>
      </c>
      <c r="C101" s="223">
        <f t="shared" si="37"/>
        <v>0</v>
      </c>
      <c r="D101" s="242">
        <f t="shared" si="37"/>
        <v>0</v>
      </c>
      <c r="E101" s="223">
        <f t="shared" si="37"/>
        <v>0</v>
      </c>
      <c r="F101" s="223">
        <f t="shared" si="37"/>
        <v>0</v>
      </c>
      <c r="G101" s="223">
        <f t="shared" si="38"/>
        <v>0</v>
      </c>
      <c r="H101" s="262"/>
      <c r="I101" s="262"/>
      <c r="J101" s="262"/>
      <c r="K101" s="262"/>
      <c r="L101" s="262"/>
      <c r="M101" s="262"/>
      <c r="N101" s="262"/>
      <c r="O101" s="262"/>
      <c r="P101" s="262"/>
      <c r="Q101" s="262"/>
      <c r="R101" s="262"/>
      <c r="S101" s="262"/>
      <c r="T101" s="258"/>
      <c r="U101" s="239">
        <f t="shared" si="22"/>
        <v>0</v>
      </c>
      <c r="V101" s="240"/>
      <c r="W101" s="239">
        <f t="shared" si="39"/>
        <v>0</v>
      </c>
      <c r="X101" s="239">
        <f t="shared" si="25"/>
        <v>0</v>
      </c>
      <c r="Y101" s="238">
        <f t="shared" si="26"/>
        <v>0</v>
      </c>
      <c r="Z101" s="237"/>
      <c r="AA101" s="173"/>
      <c r="AB101" s="173"/>
    </row>
    <row r="102" spans="1:28" x14ac:dyDescent="0.25">
      <c r="A102" s="244">
        <f t="shared" si="40"/>
        <v>2012</v>
      </c>
      <c r="B102" s="243" t="s">
        <v>308</v>
      </c>
      <c r="C102" s="223">
        <f t="shared" si="37"/>
        <v>0</v>
      </c>
      <c r="D102" s="242">
        <f t="shared" si="37"/>
        <v>0</v>
      </c>
      <c r="E102" s="223">
        <f t="shared" si="37"/>
        <v>0</v>
      </c>
      <c r="F102" s="223">
        <f t="shared" si="37"/>
        <v>0</v>
      </c>
      <c r="G102" s="223">
        <f t="shared" si="38"/>
        <v>0</v>
      </c>
      <c r="H102" s="262"/>
      <c r="I102" s="262"/>
      <c r="J102" s="262"/>
      <c r="K102" s="262"/>
      <c r="L102" s="262"/>
      <c r="M102" s="262"/>
      <c r="N102" s="262"/>
      <c r="O102" s="262"/>
      <c r="P102" s="262"/>
      <c r="Q102" s="262"/>
      <c r="R102" s="262"/>
      <c r="S102" s="262"/>
      <c r="T102" s="258"/>
      <c r="U102" s="239">
        <f t="shared" si="22"/>
        <v>0</v>
      </c>
      <c r="V102" s="240"/>
      <c r="W102" s="239">
        <f t="shared" si="39"/>
        <v>0</v>
      </c>
      <c r="X102" s="239">
        <f t="shared" si="25"/>
        <v>0</v>
      </c>
      <c r="Y102" s="238">
        <f t="shared" si="26"/>
        <v>0</v>
      </c>
      <c r="Z102" s="237"/>
      <c r="AA102" s="173"/>
      <c r="AB102" s="173"/>
    </row>
    <row r="103" spans="1:28" x14ac:dyDescent="0.25">
      <c r="A103" s="244">
        <f t="shared" si="40"/>
        <v>2012</v>
      </c>
      <c r="B103" s="243" t="s">
        <v>307</v>
      </c>
      <c r="C103" s="223">
        <f t="shared" si="37"/>
        <v>0</v>
      </c>
      <c r="D103" s="242">
        <f t="shared" si="37"/>
        <v>0</v>
      </c>
      <c r="E103" s="223">
        <f t="shared" si="37"/>
        <v>0</v>
      </c>
      <c r="F103" s="223">
        <f t="shared" si="37"/>
        <v>0</v>
      </c>
      <c r="G103" s="223">
        <f t="shared" si="38"/>
        <v>0</v>
      </c>
      <c r="H103" s="262"/>
      <c r="I103" s="262"/>
      <c r="J103" s="262"/>
      <c r="K103" s="262"/>
      <c r="L103" s="262"/>
      <c r="M103" s="262"/>
      <c r="N103" s="262"/>
      <c r="O103" s="262"/>
      <c r="P103" s="262"/>
      <c r="Q103" s="262"/>
      <c r="R103" s="262"/>
      <c r="S103" s="262"/>
      <c r="T103" s="258"/>
      <c r="U103" s="239">
        <f t="shared" si="22"/>
        <v>0</v>
      </c>
      <c r="V103" s="240"/>
      <c r="W103" s="239">
        <f t="shared" si="39"/>
        <v>0</v>
      </c>
      <c r="X103" s="239">
        <f t="shared" si="25"/>
        <v>0</v>
      </c>
      <c r="Y103" s="238">
        <f t="shared" si="26"/>
        <v>0</v>
      </c>
      <c r="Z103" s="237"/>
      <c r="AA103" s="173"/>
      <c r="AB103" s="173"/>
    </row>
    <row r="104" spans="1:28" x14ac:dyDescent="0.25">
      <c r="A104" s="235">
        <f t="shared" si="40"/>
        <v>2012</v>
      </c>
      <c r="B104" s="234" t="s">
        <v>306</v>
      </c>
      <c r="C104" s="178">
        <f t="shared" si="37"/>
        <v>0</v>
      </c>
      <c r="D104" s="177">
        <f t="shared" si="37"/>
        <v>0</v>
      </c>
      <c r="E104" s="178">
        <f t="shared" si="37"/>
        <v>0</v>
      </c>
      <c r="F104" s="178">
        <f t="shared" si="37"/>
        <v>0</v>
      </c>
      <c r="G104" s="178">
        <f t="shared" si="38"/>
        <v>0</v>
      </c>
      <c r="H104" s="261"/>
      <c r="I104" s="261"/>
      <c r="J104" s="261"/>
      <c r="K104" s="261"/>
      <c r="L104" s="261"/>
      <c r="M104" s="261"/>
      <c r="N104" s="261"/>
      <c r="O104" s="261"/>
      <c r="P104" s="261"/>
      <c r="Q104" s="261"/>
      <c r="R104" s="261"/>
      <c r="S104" s="261"/>
      <c r="T104" s="257"/>
      <c r="U104" s="231">
        <f t="shared" si="22"/>
        <v>0</v>
      </c>
      <c r="V104" s="221">
        <f>SUM(U93:U104)</f>
        <v>0</v>
      </c>
      <c r="W104" s="231">
        <f t="shared" si="39"/>
        <v>0</v>
      </c>
      <c r="X104" s="231">
        <f t="shared" si="25"/>
        <v>0</v>
      </c>
      <c r="Y104" s="232">
        <f t="shared" si="26"/>
        <v>0</v>
      </c>
      <c r="Z104" s="231">
        <f>SUM(Y93:Y104)</f>
        <v>0</v>
      </c>
      <c r="AA104" s="173"/>
      <c r="AB104" s="173"/>
    </row>
    <row r="105" spans="1:28" x14ac:dyDescent="0.25">
      <c r="A105" s="256">
        <f>A104+1</f>
        <v>2013</v>
      </c>
      <c r="B105" s="255" t="s">
        <v>317</v>
      </c>
      <c r="C105" s="252">
        <f t="shared" si="37"/>
        <v>0</v>
      </c>
      <c r="D105" s="254">
        <f t="shared" si="37"/>
        <v>0</v>
      </c>
      <c r="E105" s="252">
        <f t="shared" si="37"/>
        <v>0</v>
      </c>
      <c r="F105" s="252">
        <f t="shared" si="37"/>
        <v>0</v>
      </c>
      <c r="G105" s="252">
        <f t="shared" si="38"/>
        <v>0</v>
      </c>
      <c r="H105" s="252">
        <f>+H$15</f>
        <v>0</v>
      </c>
      <c r="I105" s="263"/>
      <c r="J105" s="263"/>
      <c r="K105" s="263"/>
      <c r="L105" s="263"/>
      <c r="M105" s="263"/>
      <c r="N105" s="263"/>
      <c r="O105" s="263"/>
      <c r="P105" s="263"/>
      <c r="Q105" s="263"/>
      <c r="R105" s="263"/>
      <c r="S105" s="263"/>
      <c r="T105" s="260"/>
      <c r="U105" s="249">
        <f t="shared" si="22"/>
        <v>0</v>
      </c>
      <c r="V105" s="250"/>
      <c r="W105" s="249">
        <f>G27-G15+H15</f>
        <v>0</v>
      </c>
      <c r="X105" s="249">
        <f t="shared" si="25"/>
        <v>0</v>
      </c>
      <c r="Y105" s="248">
        <f t="shared" si="26"/>
        <v>0</v>
      </c>
      <c r="Z105" s="247"/>
      <c r="AA105" s="173"/>
      <c r="AB105" s="173"/>
    </row>
    <row r="106" spans="1:28" x14ac:dyDescent="0.25">
      <c r="A106" s="244">
        <f>A105</f>
        <v>2013</v>
      </c>
      <c r="B106" s="243" t="s">
        <v>316</v>
      </c>
      <c r="C106" s="223">
        <f t="shared" si="37"/>
        <v>0</v>
      </c>
      <c r="D106" s="242">
        <f t="shared" si="37"/>
        <v>0</v>
      </c>
      <c r="E106" s="223">
        <f t="shared" si="37"/>
        <v>0</v>
      </c>
      <c r="F106" s="223">
        <f t="shared" si="37"/>
        <v>0</v>
      </c>
      <c r="G106" s="245">
        <f t="shared" si="37"/>
        <v>0</v>
      </c>
      <c r="H106" s="223">
        <f t="shared" ref="H106:H117" si="41">+H16</f>
        <v>0</v>
      </c>
      <c r="I106" s="262"/>
      <c r="J106" s="262"/>
      <c r="K106" s="262"/>
      <c r="L106" s="262"/>
      <c r="M106" s="262"/>
      <c r="N106" s="262"/>
      <c r="O106" s="262"/>
      <c r="P106" s="262"/>
      <c r="Q106" s="262"/>
      <c r="R106" s="262"/>
      <c r="S106" s="262"/>
      <c r="T106" s="258"/>
      <c r="U106" s="239">
        <f t="shared" si="22"/>
        <v>0</v>
      </c>
      <c r="V106" s="240"/>
      <c r="W106" s="239">
        <f t="shared" ref="W106:W116" si="42">G28-G16+H16</f>
        <v>0</v>
      </c>
      <c r="X106" s="239">
        <f t="shared" si="25"/>
        <v>0</v>
      </c>
      <c r="Y106" s="238">
        <f t="shared" si="26"/>
        <v>0</v>
      </c>
      <c r="Z106" s="237"/>
      <c r="AA106" s="173"/>
      <c r="AB106" s="173"/>
    </row>
    <row r="107" spans="1:28" x14ac:dyDescent="0.25">
      <c r="A107" s="244">
        <f t="shared" ref="A107:A116" si="43">A106</f>
        <v>2013</v>
      </c>
      <c r="B107" s="243" t="s">
        <v>315</v>
      </c>
      <c r="C107" s="223">
        <f t="shared" ref="C107:H122" si="44">C106</f>
        <v>0</v>
      </c>
      <c r="D107" s="242">
        <f t="shared" si="44"/>
        <v>0</v>
      </c>
      <c r="E107" s="223">
        <f t="shared" si="44"/>
        <v>0</v>
      </c>
      <c r="F107" s="223">
        <f t="shared" si="44"/>
        <v>0</v>
      </c>
      <c r="G107" s="223">
        <f t="shared" si="44"/>
        <v>0</v>
      </c>
      <c r="H107" s="223">
        <f t="shared" si="41"/>
        <v>0</v>
      </c>
      <c r="I107" s="262"/>
      <c r="J107" s="262"/>
      <c r="K107" s="262"/>
      <c r="L107" s="262"/>
      <c r="M107" s="262"/>
      <c r="N107" s="262"/>
      <c r="O107" s="262"/>
      <c r="P107" s="262"/>
      <c r="Q107" s="262"/>
      <c r="R107" s="262"/>
      <c r="S107" s="262"/>
      <c r="T107" s="258"/>
      <c r="U107" s="239">
        <f t="shared" si="22"/>
        <v>0</v>
      </c>
      <c r="V107" s="240"/>
      <c r="W107" s="239">
        <f t="shared" si="42"/>
        <v>0</v>
      </c>
      <c r="X107" s="239">
        <f t="shared" si="25"/>
        <v>0</v>
      </c>
      <c r="Y107" s="238">
        <f t="shared" si="26"/>
        <v>0</v>
      </c>
      <c r="Z107" s="237"/>
      <c r="AA107" s="173"/>
      <c r="AB107" s="173"/>
    </row>
    <row r="108" spans="1:28" x14ac:dyDescent="0.25">
      <c r="A108" s="244">
        <f t="shared" si="43"/>
        <v>2013</v>
      </c>
      <c r="B108" s="243" t="s">
        <v>314</v>
      </c>
      <c r="C108" s="223">
        <f t="shared" si="44"/>
        <v>0</v>
      </c>
      <c r="D108" s="242">
        <f t="shared" si="44"/>
        <v>0</v>
      </c>
      <c r="E108" s="223">
        <f t="shared" si="44"/>
        <v>0</v>
      </c>
      <c r="F108" s="223">
        <f t="shared" si="44"/>
        <v>0</v>
      </c>
      <c r="G108" s="223">
        <f t="shared" si="44"/>
        <v>0</v>
      </c>
      <c r="H108" s="223">
        <f t="shared" si="41"/>
        <v>0</v>
      </c>
      <c r="I108" s="262"/>
      <c r="J108" s="262"/>
      <c r="K108" s="262"/>
      <c r="L108" s="262"/>
      <c r="M108" s="262"/>
      <c r="N108" s="262"/>
      <c r="O108" s="262"/>
      <c r="P108" s="262"/>
      <c r="Q108" s="262"/>
      <c r="R108" s="262"/>
      <c r="S108" s="262"/>
      <c r="T108" s="258"/>
      <c r="U108" s="239">
        <f t="shared" si="22"/>
        <v>0</v>
      </c>
      <c r="V108" s="240"/>
      <c r="W108" s="239">
        <f t="shared" si="42"/>
        <v>0</v>
      </c>
      <c r="X108" s="239">
        <f t="shared" si="25"/>
        <v>0</v>
      </c>
      <c r="Y108" s="238">
        <f t="shared" si="26"/>
        <v>0</v>
      </c>
      <c r="Z108" s="237"/>
      <c r="AA108" s="173"/>
      <c r="AB108" s="173"/>
    </row>
    <row r="109" spans="1:28" x14ac:dyDescent="0.25">
      <c r="A109" s="244">
        <f t="shared" si="43"/>
        <v>2013</v>
      </c>
      <c r="B109" s="243" t="s">
        <v>313</v>
      </c>
      <c r="C109" s="223">
        <f t="shared" si="44"/>
        <v>0</v>
      </c>
      <c r="D109" s="242">
        <f t="shared" si="44"/>
        <v>0</v>
      </c>
      <c r="E109" s="223">
        <f t="shared" si="44"/>
        <v>0</v>
      </c>
      <c r="F109" s="223">
        <f t="shared" si="44"/>
        <v>0</v>
      </c>
      <c r="G109" s="223">
        <f t="shared" si="44"/>
        <v>0</v>
      </c>
      <c r="H109" s="223">
        <f t="shared" si="41"/>
        <v>0</v>
      </c>
      <c r="I109" s="262"/>
      <c r="J109" s="262"/>
      <c r="K109" s="262"/>
      <c r="L109" s="262"/>
      <c r="M109" s="262"/>
      <c r="N109" s="262"/>
      <c r="O109" s="262"/>
      <c r="P109" s="262"/>
      <c r="Q109" s="262"/>
      <c r="R109" s="262"/>
      <c r="S109" s="262"/>
      <c r="T109" s="258"/>
      <c r="U109" s="239">
        <f t="shared" si="22"/>
        <v>0</v>
      </c>
      <c r="V109" s="240"/>
      <c r="W109" s="239">
        <f t="shared" si="42"/>
        <v>0</v>
      </c>
      <c r="X109" s="239">
        <f t="shared" si="25"/>
        <v>0</v>
      </c>
      <c r="Y109" s="238">
        <f t="shared" si="26"/>
        <v>0</v>
      </c>
      <c r="Z109" s="237"/>
      <c r="AA109" s="173"/>
      <c r="AB109" s="173"/>
    </row>
    <row r="110" spans="1:28" x14ac:dyDescent="0.25">
      <c r="A110" s="244">
        <f t="shared" si="43"/>
        <v>2013</v>
      </c>
      <c r="B110" s="243" t="s">
        <v>312</v>
      </c>
      <c r="C110" s="223">
        <f t="shared" si="44"/>
        <v>0</v>
      </c>
      <c r="D110" s="242">
        <f t="shared" si="44"/>
        <v>0</v>
      </c>
      <c r="E110" s="223">
        <f t="shared" si="44"/>
        <v>0</v>
      </c>
      <c r="F110" s="223">
        <f t="shared" si="44"/>
        <v>0</v>
      </c>
      <c r="G110" s="223">
        <f t="shared" si="44"/>
        <v>0</v>
      </c>
      <c r="H110" s="223">
        <f t="shared" si="41"/>
        <v>0</v>
      </c>
      <c r="I110" s="262"/>
      <c r="J110" s="262"/>
      <c r="K110" s="262"/>
      <c r="L110" s="262"/>
      <c r="M110" s="262"/>
      <c r="N110" s="262"/>
      <c r="O110" s="262"/>
      <c r="P110" s="262"/>
      <c r="Q110" s="262"/>
      <c r="R110" s="262"/>
      <c r="S110" s="262"/>
      <c r="T110" s="258"/>
      <c r="U110" s="239">
        <f t="shared" ref="U110:U173" si="45">SUM(C110:T110)</f>
        <v>0</v>
      </c>
      <c r="V110" s="240"/>
      <c r="W110" s="239">
        <f t="shared" si="42"/>
        <v>0</v>
      </c>
      <c r="X110" s="239">
        <f t="shared" si="25"/>
        <v>0</v>
      </c>
      <c r="Y110" s="238">
        <f t="shared" si="26"/>
        <v>0</v>
      </c>
      <c r="Z110" s="237"/>
      <c r="AA110" s="173"/>
      <c r="AB110" s="173"/>
    </row>
    <row r="111" spans="1:28" x14ac:dyDescent="0.25">
      <c r="A111" s="244">
        <f t="shared" si="43"/>
        <v>2013</v>
      </c>
      <c r="B111" s="243" t="s">
        <v>311</v>
      </c>
      <c r="C111" s="223">
        <f t="shared" si="44"/>
        <v>0</v>
      </c>
      <c r="D111" s="242">
        <f t="shared" si="44"/>
        <v>0</v>
      </c>
      <c r="E111" s="223">
        <f t="shared" si="44"/>
        <v>0</v>
      </c>
      <c r="F111" s="223">
        <f t="shared" si="44"/>
        <v>0</v>
      </c>
      <c r="G111" s="223">
        <f t="shared" si="44"/>
        <v>0</v>
      </c>
      <c r="H111" s="223">
        <f t="shared" si="41"/>
        <v>0</v>
      </c>
      <c r="I111" s="262"/>
      <c r="J111" s="262"/>
      <c r="K111" s="262"/>
      <c r="L111" s="262"/>
      <c r="M111" s="262"/>
      <c r="N111" s="262"/>
      <c r="O111" s="262"/>
      <c r="P111" s="262"/>
      <c r="Q111" s="262"/>
      <c r="R111" s="262"/>
      <c r="S111" s="262"/>
      <c r="T111" s="258"/>
      <c r="U111" s="239">
        <f t="shared" si="45"/>
        <v>0</v>
      </c>
      <c r="V111" s="240"/>
      <c r="W111" s="239">
        <f t="shared" si="42"/>
        <v>0</v>
      </c>
      <c r="X111" s="239">
        <f t="shared" si="25"/>
        <v>0</v>
      </c>
      <c r="Y111" s="238">
        <f t="shared" si="26"/>
        <v>0</v>
      </c>
      <c r="Z111" s="237"/>
      <c r="AA111" s="173"/>
      <c r="AB111" s="173"/>
    </row>
    <row r="112" spans="1:28" x14ac:dyDescent="0.25">
      <c r="A112" s="244">
        <f t="shared" si="43"/>
        <v>2013</v>
      </c>
      <c r="B112" s="243" t="s">
        <v>310</v>
      </c>
      <c r="C112" s="223">
        <f t="shared" si="44"/>
        <v>0</v>
      </c>
      <c r="D112" s="242">
        <f t="shared" si="44"/>
        <v>0</v>
      </c>
      <c r="E112" s="223">
        <f t="shared" si="44"/>
        <v>0</v>
      </c>
      <c r="F112" s="223">
        <f t="shared" si="44"/>
        <v>0</v>
      </c>
      <c r="G112" s="223">
        <f t="shared" si="44"/>
        <v>0</v>
      </c>
      <c r="H112" s="223">
        <f t="shared" si="41"/>
        <v>0</v>
      </c>
      <c r="I112" s="262"/>
      <c r="J112" s="262"/>
      <c r="K112" s="262"/>
      <c r="L112" s="262"/>
      <c r="M112" s="262"/>
      <c r="N112" s="262"/>
      <c r="O112" s="262"/>
      <c r="P112" s="262"/>
      <c r="Q112" s="262"/>
      <c r="R112" s="262"/>
      <c r="S112" s="262"/>
      <c r="T112" s="258"/>
      <c r="U112" s="239">
        <f t="shared" si="45"/>
        <v>0</v>
      </c>
      <c r="V112" s="240"/>
      <c r="W112" s="239">
        <f t="shared" si="42"/>
        <v>0</v>
      </c>
      <c r="X112" s="239">
        <f t="shared" si="25"/>
        <v>0</v>
      </c>
      <c r="Y112" s="238">
        <f t="shared" si="26"/>
        <v>0</v>
      </c>
      <c r="Z112" s="237"/>
      <c r="AA112" s="173"/>
      <c r="AB112" s="173"/>
    </row>
    <row r="113" spans="1:28" x14ac:dyDescent="0.25">
      <c r="A113" s="244">
        <f t="shared" si="43"/>
        <v>2013</v>
      </c>
      <c r="B113" s="243" t="s">
        <v>309</v>
      </c>
      <c r="C113" s="223">
        <f t="shared" si="44"/>
        <v>0</v>
      </c>
      <c r="D113" s="242">
        <f t="shared" si="44"/>
        <v>0</v>
      </c>
      <c r="E113" s="223">
        <f t="shared" si="44"/>
        <v>0</v>
      </c>
      <c r="F113" s="223">
        <f t="shared" si="44"/>
        <v>0</v>
      </c>
      <c r="G113" s="223">
        <f t="shared" si="44"/>
        <v>0</v>
      </c>
      <c r="H113" s="223">
        <f t="shared" si="41"/>
        <v>0</v>
      </c>
      <c r="I113" s="262"/>
      <c r="J113" s="262"/>
      <c r="K113" s="262"/>
      <c r="L113" s="262"/>
      <c r="M113" s="262"/>
      <c r="N113" s="262"/>
      <c r="O113" s="262"/>
      <c r="P113" s="262"/>
      <c r="Q113" s="262"/>
      <c r="R113" s="262"/>
      <c r="S113" s="262"/>
      <c r="T113" s="258"/>
      <c r="U113" s="239">
        <f t="shared" si="45"/>
        <v>0</v>
      </c>
      <c r="V113" s="240"/>
      <c r="W113" s="239">
        <f t="shared" si="42"/>
        <v>0</v>
      </c>
      <c r="X113" s="239">
        <f t="shared" si="25"/>
        <v>0</v>
      </c>
      <c r="Y113" s="238">
        <f t="shared" si="26"/>
        <v>0</v>
      </c>
      <c r="Z113" s="237"/>
      <c r="AA113" s="173"/>
      <c r="AB113" s="173"/>
    </row>
    <row r="114" spans="1:28" x14ac:dyDescent="0.25">
      <c r="A114" s="244">
        <f t="shared" si="43"/>
        <v>2013</v>
      </c>
      <c r="B114" s="243" t="s">
        <v>308</v>
      </c>
      <c r="C114" s="223">
        <f t="shared" si="44"/>
        <v>0</v>
      </c>
      <c r="D114" s="242">
        <f t="shared" si="44"/>
        <v>0</v>
      </c>
      <c r="E114" s="223">
        <f t="shared" si="44"/>
        <v>0</v>
      </c>
      <c r="F114" s="223">
        <f t="shared" si="44"/>
        <v>0</v>
      </c>
      <c r="G114" s="223">
        <f t="shared" si="44"/>
        <v>0</v>
      </c>
      <c r="H114" s="223">
        <f t="shared" si="41"/>
        <v>0</v>
      </c>
      <c r="I114" s="262"/>
      <c r="J114" s="262"/>
      <c r="K114" s="262"/>
      <c r="L114" s="262"/>
      <c r="M114" s="262"/>
      <c r="N114" s="262"/>
      <c r="O114" s="262"/>
      <c r="P114" s="262"/>
      <c r="Q114" s="262"/>
      <c r="R114" s="262"/>
      <c r="S114" s="262"/>
      <c r="T114" s="258"/>
      <c r="U114" s="239">
        <f t="shared" si="45"/>
        <v>0</v>
      </c>
      <c r="V114" s="240"/>
      <c r="W114" s="239">
        <f t="shared" si="42"/>
        <v>0</v>
      </c>
      <c r="X114" s="239">
        <f t="shared" si="25"/>
        <v>0</v>
      </c>
      <c r="Y114" s="238">
        <f t="shared" si="26"/>
        <v>0</v>
      </c>
      <c r="Z114" s="237"/>
      <c r="AA114" s="173"/>
      <c r="AB114" s="173"/>
    </row>
    <row r="115" spans="1:28" x14ac:dyDescent="0.25">
      <c r="A115" s="244">
        <f t="shared" si="43"/>
        <v>2013</v>
      </c>
      <c r="B115" s="243" t="s">
        <v>307</v>
      </c>
      <c r="C115" s="223">
        <f t="shared" si="44"/>
        <v>0</v>
      </c>
      <c r="D115" s="242">
        <f t="shared" si="44"/>
        <v>0</v>
      </c>
      <c r="E115" s="223">
        <f t="shared" si="44"/>
        <v>0</v>
      </c>
      <c r="F115" s="223">
        <f t="shared" si="44"/>
        <v>0</v>
      </c>
      <c r="G115" s="223">
        <f t="shared" si="44"/>
        <v>0</v>
      </c>
      <c r="H115" s="223">
        <f t="shared" si="41"/>
        <v>0</v>
      </c>
      <c r="I115" s="262"/>
      <c r="J115" s="262"/>
      <c r="K115" s="262"/>
      <c r="L115" s="262"/>
      <c r="M115" s="262"/>
      <c r="N115" s="262"/>
      <c r="O115" s="262"/>
      <c r="P115" s="262"/>
      <c r="Q115" s="262"/>
      <c r="R115" s="262"/>
      <c r="S115" s="262"/>
      <c r="T115" s="258"/>
      <c r="U115" s="239">
        <f t="shared" si="45"/>
        <v>0</v>
      </c>
      <c r="V115" s="240"/>
      <c r="W115" s="239">
        <f t="shared" si="42"/>
        <v>0</v>
      </c>
      <c r="X115" s="239">
        <f t="shared" si="25"/>
        <v>0</v>
      </c>
      <c r="Y115" s="238">
        <f t="shared" si="26"/>
        <v>0</v>
      </c>
      <c r="Z115" s="237"/>
      <c r="AA115" s="173"/>
      <c r="AB115" s="173"/>
    </row>
    <row r="116" spans="1:28" x14ac:dyDescent="0.25">
      <c r="A116" s="235">
        <f t="shared" si="43"/>
        <v>2013</v>
      </c>
      <c r="B116" s="234" t="s">
        <v>306</v>
      </c>
      <c r="C116" s="178">
        <f t="shared" si="44"/>
        <v>0</v>
      </c>
      <c r="D116" s="177">
        <f t="shared" si="44"/>
        <v>0</v>
      </c>
      <c r="E116" s="178">
        <f t="shared" si="44"/>
        <v>0</v>
      </c>
      <c r="F116" s="178">
        <f t="shared" si="44"/>
        <v>0</v>
      </c>
      <c r="G116" s="178">
        <f t="shared" si="44"/>
        <v>0</v>
      </c>
      <c r="H116" s="178">
        <f t="shared" si="41"/>
        <v>0</v>
      </c>
      <c r="I116" s="261"/>
      <c r="J116" s="261"/>
      <c r="K116" s="261"/>
      <c r="L116" s="261"/>
      <c r="M116" s="261"/>
      <c r="N116" s="261"/>
      <c r="O116" s="261"/>
      <c r="P116" s="261"/>
      <c r="Q116" s="261"/>
      <c r="R116" s="261"/>
      <c r="S116" s="261"/>
      <c r="T116" s="257"/>
      <c r="U116" s="231">
        <f t="shared" si="45"/>
        <v>0</v>
      </c>
      <c r="V116" s="221">
        <f>SUM(U105:U116)</f>
        <v>0</v>
      </c>
      <c r="W116" s="231">
        <f t="shared" si="42"/>
        <v>0</v>
      </c>
      <c r="X116" s="231">
        <f t="shared" si="25"/>
        <v>0</v>
      </c>
      <c r="Y116" s="232">
        <f t="shared" si="26"/>
        <v>0</v>
      </c>
      <c r="Z116" s="231">
        <f>SUM(Y105:Y116)</f>
        <v>0</v>
      </c>
      <c r="AA116" s="173"/>
      <c r="AB116" s="173"/>
    </row>
    <row r="117" spans="1:28" x14ac:dyDescent="0.25">
      <c r="A117" s="256">
        <f>A116+1</f>
        <v>2014</v>
      </c>
      <c r="B117" s="255" t="s">
        <v>317</v>
      </c>
      <c r="C117" s="252">
        <f t="shared" si="44"/>
        <v>0</v>
      </c>
      <c r="D117" s="254">
        <f t="shared" si="44"/>
        <v>0</v>
      </c>
      <c r="E117" s="252">
        <f t="shared" si="44"/>
        <v>0</v>
      </c>
      <c r="F117" s="252">
        <f t="shared" si="44"/>
        <v>0</v>
      </c>
      <c r="G117" s="252">
        <f t="shared" si="44"/>
        <v>0</v>
      </c>
      <c r="H117" s="252">
        <f t="shared" si="41"/>
        <v>0</v>
      </c>
      <c r="I117" s="252">
        <f t="shared" ref="I117:I129" si="46">+I15</f>
        <v>0</v>
      </c>
      <c r="J117" s="263"/>
      <c r="K117" s="263"/>
      <c r="L117" s="263"/>
      <c r="M117" s="263"/>
      <c r="N117" s="263"/>
      <c r="O117" s="263"/>
      <c r="P117" s="263"/>
      <c r="Q117" s="263"/>
      <c r="R117" s="263"/>
      <c r="S117" s="263"/>
      <c r="T117" s="260"/>
      <c r="U117" s="249">
        <f t="shared" si="45"/>
        <v>0</v>
      </c>
      <c r="V117" s="250"/>
      <c r="W117" s="249">
        <f>H27-H15+I15</f>
        <v>0</v>
      </c>
      <c r="X117" s="249">
        <f t="shared" si="25"/>
        <v>0</v>
      </c>
      <c r="Y117" s="248">
        <f t="shared" si="26"/>
        <v>0</v>
      </c>
      <c r="Z117" s="247"/>
      <c r="AA117" s="173"/>
      <c r="AB117" s="173"/>
    </row>
    <row r="118" spans="1:28" x14ac:dyDescent="0.25">
      <c r="A118" s="244">
        <f>A117</f>
        <v>2014</v>
      </c>
      <c r="B118" s="243" t="s">
        <v>316</v>
      </c>
      <c r="C118" s="223">
        <f t="shared" si="44"/>
        <v>0</v>
      </c>
      <c r="D118" s="242">
        <f t="shared" si="44"/>
        <v>0</v>
      </c>
      <c r="E118" s="223">
        <f t="shared" si="44"/>
        <v>0</v>
      </c>
      <c r="F118" s="223">
        <f t="shared" si="44"/>
        <v>0</v>
      </c>
      <c r="G118" s="223">
        <f t="shared" si="44"/>
        <v>0</v>
      </c>
      <c r="H118" s="259">
        <f t="shared" si="44"/>
        <v>0</v>
      </c>
      <c r="I118" s="223">
        <f t="shared" si="46"/>
        <v>0</v>
      </c>
      <c r="J118" s="262"/>
      <c r="K118" s="262"/>
      <c r="L118" s="262"/>
      <c r="M118" s="262"/>
      <c r="N118" s="262"/>
      <c r="O118" s="262"/>
      <c r="P118" s="262"/>
      <c r="Q118" s="262"/>
      <c r="R118" s="262"/>
      <c r="S118" s="262"/>
      <c r="T118" s="258"/>
      <c r="U118" s="239">
        <f t="shared" si="45"/>
        <v>0</v>
      </c>
      <c r="V118" s="240"/>
      <c r="W118" s="239">
        <f t="shared" ref="W118:W128" si="47">H28-H16+I16</f>
        <v>0</v>
      </c>
      <c r="X118" s="239">
        <f t="shared" si="25"/>
        <v>0</v>
      </c>
      <c r="Y118" s="238">
        <f t="shared" si="26"/>
        <v>0</v>
      </c>
      <c r="Z118" s="237"/>
      <c r="AA118" s="173"/>
      <c r="AB118" s="173"/>
    </row>
    <row r="119" spans="1:28" x14ac:dyDescent="0.25">
      <c r="A119" s="244">
        <f t="shared" ref="A119:A128" si="48">A118</f>
        <v>2014</v>
      </c>
      <c r="B119" s="243" t="s">
        <v>315</v>
      </c>
      <c r="C119" s="223">
        <f t="shared" si="44"/>
        <v>0</v>
      </c>
      <c r="D119" s="242">
        <f t="shared" si="44"/>
        <v>0</v>
      </c>
      <c r="E119" s="223">
        <f t="shared" si="44"/>
        <v>0</v>
      </c>
      <c r="F119" s="223">
        <f t="shared" si="44"/>
        <v>0</v>
      </c>
      <c r="G119" s="223">
        <f t="shared" si="44"/>
        <v>0</v>
      </c>
      <c r="H119" s="223">
        <f t="shared" si="44"/>
        <v>0</v>
      </c>
      <c r="I119" s="223">
        <f t="shared" si="46"/>
        <v>0</v>
      </c>
      <c r="J119" s="262"/>
      <c r="K119" s="262"/>
      <c r="L119" s="262"/>
      <c r="M119" s="262"/>
      <c r="N119" s="262"/>
      <c r="O119" s="262"/>
      <c r="P119" s="262"/>
      <c r="Q119" s="262"/>
      <c r="R119" s="262"/>
      <c r="S119" s="262"/>
      <c r="T119" s="258"/>
      <c r="U119" s="239">
        <f t="shared" si="45"/>
        <v>0</v>
      </c>
      <c r="V119" s="240"/>
      <c r="W119" s="239">
        <f t="shared" si="47"/>
        <v>0</v>
      </c>
      <c r="X119" s="239">
        <f t="shared" si="25"/>
        <v>0</v>
      </c>
      <c r="Y119" s="238">
        <f t="shared" si="26"/>
        <v>0</v>
      </c>
      <c r="Z119" s="237"/>
      <c r="AA119" s="173"/>
      <c r="AB119" s="173"/>
    </row>
    <row r="120" spans="1:28" x14ac:dyDescent="0.25">
      <c r="A120" s="244">
        <f t="shared" si="48"/>
        <v>2014</v>
      </c>
      <c r="B120" s="243" t="s">
        <v>314</v>
      </c>
      <c r="C120" s="223">
        <f t="shared" si="44"/>
        <v>0</v>
      </c>
      <c r="D120" s="242">
        <f t="shared" si="44"/>
        <v>0</v>
      </c>
      <c r="E120" s="223">
        <f t="shared" si="44"/>
        <v>0</v>
      </c>
      <c r="F120" s="223">
        <f t="shared" si="44"/>
        <v>0</v>
      </c>
      <c r="G120" s="223">
        <f t="shared" si="44"/>
        <v>0</v>
      </c>
      <c r="H120" s="223">
        <f t="shared" si="44"/>
        <v>0</v>
      </c>
      <c r="I120" s="223">
        <f t="shared" si="46"/>
        <v>0</v>
      </c>
      <c r="J120" s="262"/>
      <c r="K120" s="262"/>
      <c r="L120" s="262"/>
      <c r="M120" s="262"/>
      <c r="N120" s="262"/>
      <c r="O120" s="262"/>
      <c r="P120" s="262"/>
      <c r="Q120" s="262"/>
      <c r="R120" s="262"/>
      <c r="S120" s="262"/>
      <c r="T120" s="258"/>
      <c r="U120" s="239">
        <f t="shared" si="45"/>
        <v>0</v>
      </c>
      <c r="V120" s="240"/>
      <c r="W120" s="239">
        <f t="shared" si="47"/>
        <v>0</v>
      </c>
      <c r="X120" s="239">
        <f t="shared" si="25"/>
        <v>0</v>
      </c>
      <c r="Y120" s="238">
        <f t="shared" si="26"/>
        <v>0</v>
      </c>
      <c r="Z120" s="237"/>
      <c r="AA120" s="173"/>
      <c r="AB120" s="173"/>
    </row>
    <row r="121" spans="1:28" x14ac:dyDescent="0.25">
      <c r="A121" s="244">
        <f t="shared" si="48"/>
        <v>2014</v>
      </c>
      <c r="B121" s="243" t="s">
        <v>313</v>
      </c>
      <c r="C121" s="223">
        <f t="shared" si="44"/>
        <v>0</v>
      </c>
      <c r="D121" s="242">
        <f t="shared" si="44"/>
        <v>0</v>
      </c>
      <c r="E121" s="223">
        <f t="shared" si="44"/>
        <v>0</v>
      </c>
      <c r="F121" s="223">
        <f t="shared" si="44"/>
        <v>0</v>
      </c>
      <c r="G121" s="223">
        <f t="shared" si="44"/>
        <v>0</v>
      </c>
      <c r="H121" s="223">
        <f t="shared" si="44"/>
        <v>0</v>
      </c>
      <c r="I121" s="223">
        <f t="shared" si="46"/>
        <v>0</v>
      </c>
      <c r="J121" s="262"/>
      <c r="K121" s="262"/>
      <c r="L121" s="262"/>
      <c r="M121" s="262"/>
      <c r="N121" s="262"/>
      <c r="O121" s="262"/>
      <c r="P121" s="262"/>
      <c r="Q121" s="262"/>
      <c r="R121" s="262"/>
      <c r="S121" s="262"/>
      <c r="T121" s="258"/>
      <c r="U121" s="239">
        <f t="shared" si="45"/>
        <v>0</v>
      </c>
      <c r="V121" s="240"/>
      <c r="W121" s="239">
        <f t="shared" si="47"/>
        <v>0</v>
      </c>
      <c r="X121" s="239">
        <f t="shared" ref="X121:X184" si="49">W121+X109</f>
        <v>0</v>
      </c>
      <c r="Y121" s="238">
        <f t="shared" ref="Y121:Y184" si="50">AVERAGE(W116:W127)/1000</f>
        <v>0</v>
      </c>
      <c r="Z121" s="237"/>
      <c r="AA121" s="173"/>
      <c r="AB121" s="173"/>
    </row>
    <row r="122" spans="1:28" x14ac:dyDescent="0.25">
      <c r="A122" s="244">
        <f t="shared" si="48"/>
        <v>2014</v>
      </c>
      <c r="B122" s="243" t="s">
        <v>312</v>
      </c>
      <c r="C122" s="223">
        <f t="shared" si="44"/>
        <v>0</v>
      </c>
      <c r="D122" s="242">
        <f t="shared" si="44"/>
        <v>0</v>
      </c>
      <c r="E122" s="223">
        <f t="shared" si="44"/>
        <v>0</v>
      </c>
      <c r="F122" s="223">
        <f t="shared" si="44"/>
        <v>0</v>
      </c>
      <c r="G122" s="223">
        <f t="shared" si="44"/>
        <v>0</v>
      </c>
      <c r="H122" s="223">
        <f t="shared" si="44"/>
        <v>0</v>
      </c>
      <c r="I122" s="223">
        <f t="shared" si="46"/>
        <v>0</v>
      </c>
      <c r="J122" s="262"/>
      <c r="K122" s="262"/>
      <c r="L122" s="262"/>
      <c r="M122" s="262"/>
      <c r="N122" s="262"/>
      <c r="O122" s="262"/>
      <c r="P122" s="262"/>
      <c r="Q122" s="262"/>
      <c r="R122" s="262"/>
      <c r="S122" s="262"/>
      <c r="T122" s="258"/>
      <c r="U122" s="239">
        <f t="shared" si="45"/>
        <v>0</v>
      </c>
      <c r="V122" s="240"/>
      <c r="W122" s="239">
        <f t="shared" si="47"/>
        <v>0</v>
      </c>
      <c r="X122" s="239">
        <f t="shared" si="49"/>
        <v>0</v>
      </c>
      <c r="Y122" s="238">
        <f t="shared" si="50"/>
        <v>0</v>
      </c>
      <c r="Z122" s="237"/>
      <c r="AA122" s="173"/>
      <c r="AB122" s="173"/>
    </row>
    <row r="123" spans="1:28" x14ac:dyDescent="0.25">
      <c r="A123" s="244">
        <f t="shared" si="48"/>
        <v>2014</v>
      </c>
      <c r="B123" s="243" t="s">
        <v>311</v>
      </c>
      <c r="C123" s="223">
        <f t="shared" ref="C123:I138" si="51">C122</f>
        <v>0</v>
      </c>
      <c r="D123" s="242">
        <f t="shared" si="51"/>
        <v>0</v>
      </c>
      <c r="E123" s="223">
        <f t="shared" si="51"/>
        <v>0</v>
      </c>
      <c r="F123" s="223">
        <f t="shared" si="51"/>
        <v>0</v>
      </c>
      <c r="G123" s="223">
        <f t="shared" si="51"/>
        <v>0</v>
      </c>
      <c r="H123" s="223">
        <f t="shared" si="51"/>
        <v>0</v>
      </c>
      <c r="I123" s="223">
        <f t="shared" si="46"/>
        <v>0</v>
      </c>
      <c r="J123" s="262"/>
      <c r="K123" s="262"/>
      <c r="L123" s="262"/>
      <c r="M123" s="262"/>
      <c r="N123" s="262"/>
      <c r="O123" s="262"/>
      <c r="P123" s="262"/>
      <c r="Q123" s="262"/>
      <c r="R123" s="262"/>
      <c r="S123" s="262"/>
      <c r="T123" s="258"/>
      <c r="U123" s="239">
        <f t="shared" si="45"/>
        <v>0</v>
      </c>
      <c r="V123" s="240"/>
      <c r="W123" s="239">
        <f t="shared" si="47"/>
        <v>0</v>
      </c>
      <c r="X123" s="239">
        <f t="shared" si="49"/>
        <v>0</v>
      </c>
      <c r="Y123" s="238">
        <f t="shared" si="50"/>
        <v>0</v>
      </c>
      <c r="Z123" s="237"/>
      <c r="AA123" s="173"/>
      <c r="AB123" s="173"/>
    </row>
    <row r="124" spans="1:28" x14ac:dyDescent="0.25">
      <c r="A124" s="244">
        <f t="shared" si="48"/>
        <v>2014</v>
      </c>
      <c r="B124" s="243" t="s">
        <v>310</v>
      </c>
      <c r="C124" s="223">
        <f t="shared" si="51"/>
        <v>0</v>
      </c>
      <c r="D124" s="242">
        <f t="shared" si="51"/>
        <v>0</v>
      </c>
      <c r="E124" s="223">
        <f t="shared" si="51"/>
        <v>0</v>
      </c>
      <c r="F124" s="223">
        <f t="shared" si="51"/>
        <v>0</v>
      </c>
      <c r="G124" s="223">
        <f t="shared" si="51"/>
        <v>0</v>
      </c>
      <c r="H124" s="223">
        <f t="shared" si="51"/>
        <v>0</v>
      </c>
      <c r="I124" s="223">
        <f t="shared" si="46"/>
        <v>0</v>
      </c>
      <c r="J124" s="262"/>
      <c r="K124" s="262"/>
      <c r="L124" s="262"/>
      <c r="M124" s="262"/>
      <c r="N124" s="262"/>
      <c r="O124" s="262"/>
      <c r="P124" s="262"/>
      <c r="Q124" s="262"/>
      <c r="R124" s="262"/>
      <c r="S124" s="262"/>
      <c r="T124" s="258"/>
      <c r="U124" s="239">
        <f t="shared" si="45"/>
        <v>0</v>
      </c>
      <c r="V124" s="240"/>
      <c r="W124" s="239">
        <f t="shared" si="47"/>
        <v>0</v>
      </c>
      <c r="X124" s="239">
        <f t="shared" si="49"/>
        <v>0</v>
      </c>
      <c r="Y124" s="238">
        <f t="shared" si="50"/>
        <v>0</v>
      </c>
      <c r="Z124" s="237"/>
      <c r="AA124" s="173"/>
      <c r="AB124" s="173"/>
    </row>
    <row r="125" spans="1:28" x14ac:dyDescent="0.25">
      <c r="A125" s="244">
        <f t="shared" si="48"/>
        <v>2014</v>
      </c>
      <c r="B125" s="243" t="s">
        <v>309</v>
      </c>
      <c r="C125" s="223">
        <f t="shared" si="51"/>
        <v>0</v>
      </c>
      <c r="D125" s="242">
        <f t="shared" si="51"/>
        <v>0</v>
      </c>
      <c r="E125" s="223">
        <f t="shared" si="51"/>
        <v>0</v>
      </c>
      <c r="F125" s="223">
        <f t="shared" si="51"/>
        <v>0</v>
      </c>
      <c r="G125" s="223">
        <f t="shared" si="51"/>
        <v>0</v>
      </c>
      <c r="H125" s="223">
        <f t="shared" si="51"/>
        <v>0</v>
      </c>
      <c r="I125" s="223">
        <f t="shared" si="46"/>
        <v>0</v>
      </c>
      <c r="J125" s="262"/>
      <c r="K125" s="262"/>
      <c r="L125" s="262"/>
      <c r="M125" s="262"/>
      <c r="N125" s="262"/>
      <c r="O125" s="262"/>
      <c r="P125" s="262"/>
      <c r="Q125" s="262"/>
      <c r="R125" s="262"/>
      <c r="S125" s="262"/>
      <c r="T125" s="258"/>
      <c r="U125" s="239">
        <f t="shared" si="45"/>
        <v>0</v>
      </c>
      <c r="V125" s="240"/>
      <c r="W125" s="239">
        <f t="shared" si="47"/>
        <v>0</v>
      </c>
      <c r="X125" s="239">
        <f t="shared" si="49"/>
        <v>0</v>
      </c>
      <c r="Y125" s="238">
        <f t="shared" si="50"/>
        <v>0</v>
      </c>
      <c r="Z125" s="237"/>
      <c r="AA125" s="173"/>
      <c r="AB125" s="173"/>
    </row>
    <row r="126" spans="1:28" x14ac:dyDescent="0.25">
      <c r="A126" s="244">
        <f t="shared" si="48"/>
        <v>2014</v>
      </c>
      <c r="B126" s="243" t="s">
        <v>308</v>
      </c>
      <c r="C126" s="223">
        <f t="shared" si="51"/>
        <v>0</v>
      </c>
      <c r="D126" s="242">
        <f t="shared" si="51"/>
        <v>0</v>
      </c>
      <c r="E126" s="223">
        <f t="shared" si="51"/>
        <v>0</v>
      </c>
      <c r="F126" s="223">
        <f t="shared" si="51"/>
        <v>0</v>
      </c>
      <c r="G126" s="223">
        <f t="shared" si="51"/>
        <v>0</v>
      </c>
      <c r="H126" s="223">
        <f t="shared" si="51"/>
        <v>0</v>
      </c>
      <c r="I126" s="223">
        <f t="shared" si="46"/>
        <v>0</v>
      </c>
      <c r="J126" s="262"/>
      <c r="K126" s="262"/>
      <c r="L126" s="262"/>
      <c r="M126" s="262"/>
      <c r="N126" s="262"/>
      <c r="O126" s="262"/>
      <c r="P126" s="262"/>
      <c r="Q126" s="262"/>
      <c r="R126" s="262"/>
      <c r="S126" s="262"/>
      <c r="T126" s="258"/>
      <c r="U126" s="239">
        <f t="shared" si="45"/>
        <v>0</v>
      </c>
      <c r="V126" s="240"/>
      <c r="W126" s="239">
        <f t="shared" si="47"/>
        <v>0</v>
      </c>
      <c r="X126" s="239">
        <f t="shared" si="49"/>
        <v>0</v>
      </c>
      <c r="Y126" s="238">
        <f t="shared" si="50"/>
        <v>0</v>
      </c>
      <c r="Z126" s="237"/>
      <c r="AA126" s="173"/>
      <c r="AB126" s="173"/>
    </row>
    <row r="127" spans="1:28" x14ac:dyDescent="0.25">
      <c r="A127" s="244">
        <f t="shared" si="48"/>
        <v>2014</v>
      </c>
      <c r="B127" s="243" t="s">
        <v>307</v>
      </c>
      <c r="C127" s="223">
        <f t="shared" si="51"/>
        <v>0</v>
      </c>
      <c r="D127" s="242">
        <f t="shared" si="51"/>
        <v>0</v>
      </c>
      <c r="E127" s="223">
        <f t="shared" si="51"/>
        <v>0</v>
      </c>
      <c r="F127" s="223">
        <f t="shared" si="51"/>
        <v>0</v>
      </c>
      <c r="G127" s="223">
        <f t="shared" si="51"/>
        <v>0</v>
      </c>
      <c r="H127" s="223">
        <f t="shared" si="51"/>
        <v>0</v>
      </c>
      <c r="I127" s="223">
        <f t="shared" si="46"/>
        <v>0</v>
      </c>
      <c r="J127" s="262"/>
      <c r="K127" s="262"/>
      <c r="L127" s="262"/>
      <c r="M127" s="262"/>
      <c r="N127" s="262"/>
      <c r="O127" s="262"/>
      <c r="P127" s="262"/>
      <c r="Q127" s="262"/>
      <c r="R127" s="262"/>
      <c r="S127" s="262"/>
      <c r="T127" s="258"/>
      <c r="U127" s="239">
        <f t="shared" si="45"/>
        <v>0</v>
      </c>
      <c r="V127" s="240"/>
      <c r="W127" s="239">
        <f t="shared" si="47"/>
        <v>0</v>
      </c>
      <c r="X127" s="239">
        <f t="shared" si="49"/>
        <v>0</v>
      </c>
      <c r="Y127" s="238">
        <f t="shared" si="50"/>
        <v>0</v>
      </c>
      <c r="Z127" s="237"/>
      <c r="AA127" s="173"/>
      <c r="AB127" s="173"/>
    </row>
    <row r="128" spans="1:28" x14ac:dyDescent="0.25">
      <c r="A128" s="235">
        <f t="shared" si="48"/>
        <v>2014</v>
      </c>
      <c r="B128" s="234" t="s">
        <v>306</v>
      </c>
      <c r="C128" s="178">
        <f t="shared" si="51"/>
        <v>0</v>
      </c>
      <c r="D128" s="177">
        <f t="shared" si="51"/>
        <v>0</v>
      </c>
      <c r="E128" s="178">
        <f t="shared" si="51"/>
        <v>0</v>
      </c>
      <c r="F128" s="178">
        <f t="shared" si="51"/>
        <v>0</v>
      </c>
      <c r="G128" s="178">
        <f t="shared" si="51"/>
        <v>0</v>
      </c>
      <c r="H128" s="178">
        <f t="shared" si="51"/>
        <v>0</v>
      </c>
      <c r="I128" s="178">
        <f t="shared" si="46"/>
        <v>0</v>
      </c>
      <c r="J128" s="261"/>
      <c r="K128" s="261"/>
      <c r="L128" s="261"/>
      <c r="M128" s="261"/>
      <c r="N128" s="261"/>
      <c r="O128" s="261"/>
      <c r="P128" s="261"/>
      <c r="Q128" s="261"/>
      <c r="R128" s="261"/>
      <c r="S128" s="261"/>
      <c r="T128" s="257"/>
      <c r="U128" s="231">
        <f t="shared" si="45"/>
        <v>0</v>
      </c>
      <c r="V128" s="221">
        <f>SUM(U117:U128)</f>
        <v>0</v>
      </c>
      <c r="W128" s="231">
        <f t="shared" si="47"/>
        <v>0</v>
      </c>
      <c r="X128" s="231">
        <f t="shared" si="49"/>
        <v>0</v>
      </c>
      <c r="Y128" s="232">
        <f t="shared" si="50"/>
        <v>0</v>
      </c>
      <c r="Z128" s="231">
        <f>SUM(Y117:Y128)</f>
        <v>0</v>
      </c>
      <c r="AA128" s="173"/>
      <c r="AB128" s="173"/>
    </row>
    <row r="129" spans="1:28" x14ac:dyDescent="0.25">
      <c r="A129" s="256">
        <f>A128+1</f>
        <v>2015</v>
      </c>
      <c r="B129" s="255" t="s">
        <v>317</v>
      </c>
      <c r="C129" s="252">
        <f t="shared" si="51"/>
        <v>0</v>
      </c>
      <c r="D129" s="254">
        <f t="shared" si="51"/>
        <v>0</v>
      </c>
      <c r="E129" s="252">
        <f t="shared" si="51"/>
        <v>0</v>
      </c>
      <c r="F129" s="252">
        <f t="shared" si="51"/>
        <v>0</v>
      </c>
      <c r="G129" s="252">
        <f t="shared" si="51"/>
        <v>0</v>
      </c>
      <c r="H129" s="252">
        <f t="shared" si="51"/>
        <v>0</v>
      </c>
      <c r="I129" s="252">
        <f t="shared" si="46"/>
        <v>0</v>
      </c>
      <c r="J129" s="252">
        <f t="shared" ref="J129:J141" si="52">+J15</f>
        <v>0</v>
      </c>
      <c r="K129" s="263"/>
      <c r="L129" s="263"/>
      <c r="M129" s="263"/>
      <c r="N129" s="263"/>
      <c r="O129" s="263"/>
      <c r="P129" s="263"/>
      <c r="Q129" s="263"/>
      <c r="R129" s="263"/>
      <c r="S129" s="263"/>
      <c r="T129" s="260"/>
      <c r="U129" s="249">
        <f t="shared" si="45"/>
        <v>0</v>
      </c>
      <c r="V129" s="250"/>
      <c r="W129" s="249">
        <f>I27-I15+J15</f>
        <v>0</v>
      </c>
      <c r="X129" s="249">
        <f t="shared" si="49"/>
        <v>0</v>
      </c>
      <c r="Y129" s="248">
        <f t="shared" si="50"/>
        <v>0</v>
      </c>
      <c r="Z129" s="247"/>
      <c r="AA129" s="173"/>
      <c r="AB129" s="173"/>
    </row>
    <row r="130" spans="1:28" x14ac:dyDescent="0.25">
      <c r="A130" s="244">
        <f>A129</f>
        <v>2015</v>
      </c>
      <c r="B130" s="243" t="s">
        <v>316</v>
      </c>
      <c r="C130" s="223">
        <f t="shared" si="51"/>
        <v>0</v>
      </c>
      <c r="D130" s="242">
        <f t="shared" si="51"/>
        <v>0</v>
      </c>
      <c r="E130" s="223">
        <f t="shared" si="51"/>
        <v>0</v>
      </c>
      <c r="F130" s="223">
        <f t="shared" si="51"/>
        <v>0</v>
      </c>
      <c r="G130" s="223">
        <f t="shared" si="51"/>
        <v>0</v>
      </c>
      <c r="H130" s="223">
        <f t="shared" si="51"/>
        <v>0</v>
      </c>
      <c r="I130" s="223">
        <f>I129</f>
        <v>0</v>
      </c>
      <c r="J130" s="223">
        <f t="shared" si="52"/>
        <v>0</v>
      </c>
      <c r="K130" s="262"/>
      <c r="L130" s="262"/>
      <c r="M130" s="262"/>
      <c r="N130" s="262"/>
      <c r="O130" s="262"/>
      <c r="P130" s="262"/>
      <c r="Q130" s="262"/>
      <c r="R130" s="262"/>
      <c r="S130" s="262"/>
      <c r="T130" s="258"/>
      <c r="U130" s="239">
        <f t="shared" si="45"/>
        <v>0</v>
      </c>
      <c r="V130" s="240"/>
      <c r="W130" s="239">
        <f t="shared" ref="W130:W140" si="53">I28-I16+J16</f>
        <v>0</v>
      </c>
      <c r="X130" s="239">
        <f t="shared" si="49"/>
        <v>0</v>
      </c>
      <c r="Y130" s="238">
        <f t="shared" si="50"/>
        <v>0</v>
      </c>
      <c r="Z130" s="237"/>
      <c r="AA130" s="173"/>
      <c r="AB130" s="173"/>
    </row>
    <row r="131" spans="1:28" x14ac:dyDescent="0.25">
      <c r="A131" s="244">
        <f t="shared" ref="A131:A140" si="54">A130</f>
        <v>2015</v>
      </c>
      <c r="B131" s="243" t="s">
        <v>315</v>
      </c>
      <c r="C131" s="223">
        <f t="shared" si="51"/>
        <v>0</v>
      </c>
      <c r="D131" s="242">
        <f t="shared" si="51"/>
        <v>0</v>
      </c>
      <c r="E131" s="223">
        <f t="shared" si="51"/>
        <v>0</v>
      </c>
      <c r="F131" s="223">
        <f t="shared" si="51"/>
        <v>0</v>
      </c>
      <c r="G131" s="223">
        <f t="shared" si="51"/>
        <v>0</v>
      </c>
      <c r="H131" s="223">
        <f t="shared" si="51"/>
        <v>0</v>
      </c>
      <c r="I131" s="223">
        <f t="shared" si="51"/>
        <v>0</v>
      </c>
      <c r="J131" s="223">
        <f t="shared" si="52"/>
        <v>0</v>
      </c>
      <c r="K131" s="262"/>
      <c r="L131" s="262"/>
      <c r="M131" s="262"/>
      <c r="N131" s="262"/>
      <c r="O131" s="262"/>
      <c r="P131" s="262"/>
      <c r="Q131" s="262"/>
      <c r="R131" s="262"/>
      <c r="S131" s="262"/>
      <c r="T131" s="258"/>
      <c r="U131" s="239">
        <f t="shared" si="45"/>
        <v>0</v>
      </c>
      <c r="V131" s="240"/>
      <c r="W131" s="239">
        <f t="shared" si="53"/>
        <v>0</v>
      </c>
      <c r="X131" s="239">
        <f t="shared" si="49"/>
        <v>0</v>
      </c>
      <c r="Y131" s="238">
        <f t="shared" si="50"/>
        <v>0</v>
      </c>
      <c r="Z131" s="237"/>
      <c r="AA131" s="173"/>
      <c r="AB131" s="173"/>
    </row>
    <row r="132" spans="1:28" x14ac:dyDescent="0.25">
      <c r="A132" s="244">
        <f t="shared" si="54"/>
        <v>2015</v>
      </c>
      <c r="B132" s="243" t="s">
        <v>314</v>
      </c>
      <c r="C132" s="223">
        <f t="shared" si="51"/>
        <v>0</v>
      </c>
      <c r="D132" s="242">
        <f t="shared" si="51"/>
        <v>0</v>
      </c>
      <c r="E132" s="223">
        <f t="shared" si="51"/>
        <v>0</v>
      </c>
      <c r="F132" s="223">
        <f t="shared" si="51"/>
        <v>0</v>
      </c>
      <c r="G132" s="223">
        <f t="shared" si="51"/>
        <v>0</v>
      </c>
      <c r="H132" s="223">
        <f t="shared" si="51"/>
        <v>0</v>
      </c>
      <c r="I132" s="223">
        <f t="shared" si="51"/>
        <v>0</v>
      </c>
      <c r="J132" s="223">
        <f t="shared" si="52"/>
        <v>0</v>
      </c>
      <c r="K132" s="262"/>
      <c r="L132" s="262"/>
      <c r="M132" s="262"/>
      <c r="N132" s="262"/>
      <c r="O132" s="262"/>
      <c r="P132" s="262"/>
      <c r="Q132" s="262"/>
      <c r="R132" s="262"/>
      <c r="S132" s="262"/>
      <c r="T132" s="258"/>
      <c r="U132" s="239">
        <f t="shared" si="45"/>
        <v>0</v>
      </c>
      <c r="V132" s="240"/>
      <c r="W132" s="239">
        <f t="shared" si="53"/>
        <v>0</v>
      </c>
      <c r="X132" s="239">
        <f t="shared" si="49"/>
        <v>0</v>
      </c>
      <c r="Y132" s="238">
        <f t="shared" si="50"/>
        <v>0</v>
      </c>
      <c r="Z132" s="237"/>
      <c r="AA132" s="173"/>
      <c r="AB132" s="173"/>
    </row>
    <row r="133" spans="1:28" x14ac:dyDescent="0.25">
      <c r="A133" s="244">
        <f t="shared" si="54"/>
        <v>2015</v>
      </c>
      <c r="B133" s="243" t="s">
        <v>313</v>
      </c>
      <c r="C133" s="223">
        <f t="shared" si="51"/>
        <v>0</v>
      </c>
      <c r="D133" s="242">
        <f t="shared" si="51"/>
        <v>0</v>
      </c>
      <c r="E133" s="223">
        <f t="shared" si="51"/>
        <v>0</v>
      </c>
      <c r="F133" s="223">
        <f t="shared" si="51"/>
        <v>0</v>
      </c>
      <c r="G133" s="223">
        <f t="shared" si="51"/>
        <v>0</v>
      </c>
      <c r="H133" s="223">
        <f t="shared" si="51"/>
        <v>0</v>
      </c>
      <c r="I133" s="223">
        <f t="shared" si="51"/>
        <v>0</v>
      </c>
      <c r="J133" s="223">
        <f t="shared" si="52"/>
        <v>0</v>
      </c>
      <c r="K133" s="262"/>
      <c r="L133" s="262"/>
      <c r="M133" s="262"/>
      <c r="N133" s="262"/>
      <c r="O133" s="262"/>
      <c r="P133" s="262"/>
      <c r="Q133" s="262"/>
      <c r="R133" s="262"/>
      <c r="S133" s="262"/>
      <c r="T133" s="258"/>
      <c r="U133" s="239">
        <f t="shared" si="45"/>
        <v>0</v>
      </c>
      <c r="V133" s="240"/>
      <c r="W133" s="239">
        <f t="shared" si="53"/>
        <v>0</v>
      </c>
      <c r="X133" s="239">
        <f t="shared" si="49"/>
        <v>0</v>
      </c>
      <c r="Y133" s="238">
        <f t="shared" si="50"/>
        <v>0</v>
      </c>
      <c r="Z133" s="237"/>
      <c r="AA133" s="173"/>
      <c r="AB133" s="173"/>
    </row>
    <row r="134" spans="1:28" x14ac:dyDescent="0.25">
      <c r="A134" s="244">
        <f t="shared" si="54"/>
        <v>2015</v>
      </c>
      <c r="B134" s="243" t="s">
        <v>312</v>
      </c>
      <c r="C134" s="223">
        <f t="shared" si="51"/>
        <v>0</v>
      </c>
      <c r="D134" s="242">
        <f t="shared" si="51"/>
        <v>0</v>
      </c>
      <c r="E134" s="223">
        <f t="shared" si="51"/>
        <v>0</v>
      </c>
      <c r="F134" s="223">
        <f t="shared" si="51"/>
        <v>0</v>
      </c>
      <c r="G134" s="223">
        <f t="shared" si="51"/>
        <v>0</v>
      </c>
      <c r="H134" s="223">
        <f t="shared" si="51"/>
        <v>0</v>
      </c>
      <c r="I134" s="223">
        <f t="shared" si="51"/>
        <v>0</v>
      </c>
      <c r="J134" s="223">
        <f t="shared" si="52"/>
        <v>0</v>
      </c>
      <c r="K134" s="262"/>
      <c r="L134" s="262"/>
      <c r="M134" s="262"/>
      <c r="N134" s="262"/>
      <c r="O134" s="262"/>
      <c r="P134" s="262"/>
      <c r="Q134" s="262"/>
      <c r="R134" s="262"/>
      <c r="S134" s="262"/>
      <c r="T134" s="258"/>
      <c r="U134" s="239">
        <f t="shared" si="45"/>
        <v>0</v>
      </c>
      <c r="V134" s="240"/>
      <c r="W134" s="239">
        <f t="shared" si="53"/>
        <v>0</v>
      </c>
      <c r="X134" s="239">
        <f t="shared" si="49"/>
        <v>0</v>
      </c>
      <c r="Y134" s="238">
        <f t="shared" si="50"/>
        <v>0</v>
      </c>
      <c r="Z134" s="237"/>
      <c r="AA134" s="173"/>
      <c r="AB134" s="173"/>
    </row>
    <row r="135" spans="1:28" x14ac:dyDescent="0.25">
      <c r="A135" s="244">
        <f t="shared" si="54"/>
        <v>2015</v>
      </c>
      <c r="B135" s="243" t="s">
        <v>311</v>
      </c>
      <c r="C135" s="223">
        <f t="shared" si="51"/>
        <v>0</v>
      </c>
      <c r="D135" s="242">
        <f t="shared" si="51"/>
        <v>0</v>
      </c>
      <c r="E135" s="223">
        <f t="shared" si="51"/>
        <v>0</v>
      </c>
      <c r="F135" s="223">
        <f t="shared" si="51"/>
        <v>0</v>
      </c>
      <c r="G135" s="223">
        <f t="shared" si="51"/>
        <v>0</v>
      </c>
      <c r="H135" s="223">
        <f t="shared" si="51"/>
        <v>0</v>
      </c>
      <c r="I135" s="223">
        <f t="shared" si="51"/>
        <v>0</v>
      </c>
      <c r="J135" s="223">
        <f t="shared" si="52"/>
        <v>0</v>
      </c>
      <c r="K135" s="262"/>
      <c r="L135" s="262"/>
      <c r="M135" s="262"/>
      <c r="N135" s="262"/>
      <c r="O135" s="262"/>
      <c r="P135" s="262"/>
      <c r="Q135" s="262"/>
      <c r="R135" s="262"/>
      <c r="S135" s="262"/>
      <c r="T135" s="258"/>
      <c r="U135" s="239">
        <f t="shared" si="45"/>
        <v>0</v>
      </c>
      <c r="V135" s="240"/>
      <c r="W135" s="239">
        <f t="shared" si="53"/>
        <v>0</v>
      </c>
      <c r="X135" s="239">
        <f t="shared" si="49"/>
        <v>0</v>
      </c>
      <c r="Y135" s="238">
        <f t="shared" si="50"/>
        <v>0</v>
      </c>
      <c r="Z135" s="237"/>
      <c r="AA135" s="173"/>
      <c r="AB135" s="173"/>
    </row>
    <row r="136" spans="1:28" x14ac:dyDescent="0.25">
      <c r="A136" s="244">
        <f t="shared" si="54"/>
        <v>2015</v>
      </c>
      <c r="B136" s="243" t="s">
        <v>310</v>
      </c>
      <c r="C136" s="223">
        <f t="shared" si="51"/>
        <v>0</v>
      </c>
      <c r="D136" s="242">
        <f t="shared" si="51"/>
        <v>0</v>
      </c>
      <c r="E136" s="223">
        <f t="shared" si="51"/>
        <v>0</v>
      </c>
      <c r="F136" s="223">
        <f t="shared" si="51"/>
        <v>0</v>
      </c>
      <c r="G136" s="223">
        <f t="shared" si="51"/>
        <v>0</v>
      </c>
      <c r="H136" s="223">
        <f t="shared" si="51"/>
        <v>0</v>
      </c>
      <c r="I136" s="223">
        <f t="shared" si="51"/>
        <v>0</v>
      </c>
      <c r="J136" s="223">
        <f t="shared" si="52"/>
        <v>0</v>
      </c>
      <c r="K136" s="262"/>
      <c r="L136" s="262"/>
      <c r="M136" s="262"/>
      <c r="N136" s="262"/>
      <c r="O136" s="262"/>
      <c r="P136" s="262"/>
      <c r="Q136" s="262"/>
      <c r="R136" s="262"/>
      <c r="S136" s="262"/>
      <c r="T136" s="258"/>
      <c r="U136" s="239">
        <f t="shared" si="45"/>
        <v>0</v>
      </c>
      <c r="V136" s="240"/>
      <c r="W136" s="239">
        <f t="shared" si="53"/>
        <v>0</v>
      </c>
      <c r="X136" s="239">
        <f t="shared" si="49"/>
        <v>0</v>
      </c>
      <c r="Y136" s="238">
        <f t="shared" si="50"/>
        <v>0</v>
      </c>
      <c r="Z136" s="237"/>
      <c r="AA136" s="173"/>
      <c r="AB136" s="173"/>
    </row>
    <row r="137" spans="1:28" x14ac:dyDescent="0.25">
      <c r="A137" s="244">
        <f t="shared" si="54"/>
        <v>2015</v>
      </c>
      <c r="B137" s="243" t="s">
        <v>309</v>
      </c>
      <c r="C137" s="223">
        <f t="shared" si="51"/>
        <v>0</v>
      </c>
      <c r="D137" s="242">
        <f t="shared" si="51"/>
        <v>0</v>
      </c>
      <c r="E137" s="223">
        <f t="shared" si="51"/>
        <v>0</v>
      </c>
      <c r="F137" s="223">
        <f t="shared" si="51"/>
        <v>0</v>
      </c>
      <c r="G137" s="223">
        <f t="shared" si="51"/>
        <v>0</v>
      </c>
      <c r="H137" s="223">
        <f t="shared" si="51"/>
        <v>0</v>
      </c>
      <c r="I137" s="223">
        <f t="shared" si="51"/>
        <v>0</v>
      </c>
      <c r="J137" s="223">
        <f t="shared" si="52"/>
        <v>0</v>
      </c>
      <c r="K137" s="262"/>
      <c r="L137" s="262"/>
      <c r="M137" s="262"/>
      <c r="N137" s="262"/>
      <c r="O137" s="262"/>
      <c r="P137" s="262"/>
      <c r="Q137" s="262"/>
      <c r="R137" s="262"/>
      <c r="S137" s="262"/>
      <c r="T137" s="258"/>
      <c r="U137" s="239">
        <f t="shared" si="45"/>
        <v>0</v>
      </c>
      <c r="V137" s="240"/>
      <c r="W137" s="239">
        <f t="shared" si="53"/>
        <v>0</v>
      </c>
      <c r="X137" s="239">
        <f t="shared" si="49"/>
        <v>0</v>
      </c>
      <c r="Y137" s="238">
        <f t="shared" si="50"/>
        <v>0</v>
      </c>
      <c r="Z137" s="237"/>
      <c r="AA137" s="173"/>
      <c r="AB137" s="173"/>
    </row>
    <row r="138" spans="1:28" x14ac:dyDescent="0.25">
      <c r="A138" s="244">
        <f t="shared" si="54"/>
        <v>2015</v>
      </c>
      <c r="B138" s="243" t="s">
        <v>308</v>
      </c>
      <c r="C138" s="223">
        <f t="shared" si="51"/>
        <v>0</v>
      </c>
      <c r="D138" s="242">
        <f t="shared" si="51"/>
        <v>0</v>
      </c>
      <c r="E138" s="223">
        <f t="shared" si="51"/>
        <v>0</v>
      </c>
      <c r="F138" s="223">
        <f t="shared" si="51"/>
        <v>0</v>
      </c>
      <c r="G138" s="223">
        <f t="shared" si="51"/>
        <v>0</v>
      </c>
      <c r="H138" s="223">
        <f t="shared" si="51"/>
        <v>0</v>
      </c>
      <c r="I138" s="223">
        <f t="shared" si="51"/>
        <v>0</v>
      </c>
      <c r="J138" s="223">
        <f t="shared" si="52"/>
        <v>0</v>
      </c>
      <c r="K138" s="262"/>
      <c r="L138" s="262"/>
      <c r="M138" s="262"/>
      <c r="N138" s="262"/>
      <c r="O138" s="262"/>
      <c r="P138" s="262"/>
      <c r="Q138" s="262"/>
      <c r="R138" s="262"/>
      <c r="S138" s="262"/>
      <c r="T138" s="258"/>
      <c r="U138" s="239">
        <f t="shared" si="45"/>
        <v>0</v>
      </c>
      <c r="V138" s="240"/>
      <c r="W138" s="239">
        <f t="shared" si="53"/>
        <v>0</v>
      </c>
      <c r="X138" s="239">
        <f t="shared" si="49"/>
        <v>0</v>
      </c>
      <c r="Y138" s="238">
        <f t="shared" si="50"/>
        <v>0</v>
      </c>
      <c r="Z138" s="237"/>
      <c r="AA138" s="173"/>
      <c r="AB138" s="173"/>
    </row>
    <row r="139" spans="1:28" x14ac:dyDescent="0.25">
      <c r="A139" s="244">
        <f t="shared" si="54"/>
        <v>2015</v>
      </c>
      <c r="B139" s="243" t="s">
        <v>307</v>
      </c>
      <c r="C139" s="223">
        <f t="shared" ref="C139:J154" si="55">C138</f>
        <v>0</v>
      </c>
      <c r="D139" s="242">
        <f t="shared" si="55"/>
        <v>0</v>
      </c>
      <c r="E139" s="223">
        <f t="shared" si="55"/>
        <v>0</v>
      </c>
      <c r="F139" s="223">
        <f t="shared" si="55"/>
        <v>0</v>
      </c>
      <c r="G139" s="223">
        <f t="shared" si="55"/>
        <v>0</v>
      </c>
      <c r="H139" s="223">
        <f t="shared" si="55"/>
        <v>0</v>
      </c>
      <c r="I139" s="223">
        <f t="shared" si="55"/>
        <v>0</v>
      </c>
      <c r="J139" s="223">
        <f t="shared" si="52"/>
        <v>0</v>
      </c>
      <c r="K139" s="262"/>
      <c r="L139" s="262"/>
      <c r="M139" s="262"/>
      <c r="N139" s="262"/>
      <c r="O139" s="262"/>
      <c r="P139" s="262"/>
      <c r="Q139" s="262"/>
      <c r="R139" s="262"/>
      <c r="S139" s="262"/>
      <c r="T139" s="258"/>
      <c r="U139" s="239">
        <f t="shared" si="45"/>
        <v>0</v>
      </c>
      <c r="V139" s="240"/>
      <c r="W139" s="239">
        <f t="shared" si="53"/>
        <v>0</v>
      </c>
      <c r="X139" s="239">
        <f t="shared" si="49"/>
        <v>0</v>
      </c>
      <c r="Y139" s="238">
        <f t="shared" si="50"/>
        <v>0</v>
      </c>
      <c r="Z139" s="237"/>
      <c r="AA139" s="173"/>
      <c r="AB139" s="173"/>
    </row>
    <row r="140" spans="1:28" x14ac:dyDescent="0.25">
      <c r="A140" s="235">
        <f t="shared" si="54"/>
        <v>2015</v>
      </c>
      <c r="B140" s="234" t="s">
        <v>306</v>
      </c>
      <c r="C140" s="178">
        <f t="shared" si="55"/>
        <v>0</v>
      </c>
      <c r="D140" s="177">
        <f t="shared" si="55"/>
        <v>0</v>
      </c>
      <c r="E140" s="178">
        <f t="shared" si="55"/>
        <v>0</v>
      </c>
      <c r="F140" s="178">
        <f t="shared" si="55"/>
        <v>0</v>
      </c>
      <c r="G140" s="178">
        <f t="shared" si="55"/>
        <v>0</v>
      </c>
      <c r="H140" s="178">
        <f t="shared" si="55"/>
        <v>0</v>
      </c>
      <c r="I140" s="178">
        <f t="shared" si="55"/>
        <v>0</v>
      </c>
      <c r="J140" s="178">
        <f t="shared" si="52"/>
        <v>0</v>
      </c>
      <c r="K140" s="261"/>
      <c r="L140" s="261"/>
      <c r="M140" s="261"/>
      <c r="N140" s="261"/>
      <c r="O140" s="261"/>
      <c r="P140" s="261"/>
      <c r="Q140" s="261"/>
      <c r="R140" s="261"/>
      <c r="S140" s="261"/>
      <c r="T140" s="257"/>
      <c r="U140" s="231">
        <f t="shared" si="45"/>
        <v>0</v>
      </c>
      <c r="V140" s="221">
        <f>SUM(U129:U140)</f>
        <v>0</v>
      </c>
      <c r="W140" s="231">
        <f t="shared" si="53"/>
        <v>0</v>
      </c>
      <c r="X140" s="231">
        <f t="shared" si="49"/>
        <v>0</v>
      </c>
      <c r="Y140" s="232">
        <f t="shared" si="50"/>
        <v>0</v>
      </c>
      <c r="Z140" s="231">
        <f>SUM(Y129:Y140)</f>
        <v>0</v>
      </c>
      <c r="AA140" s="173"/>
      <c r="AB140" s="173"/>
    </row>
    <row r="141" spans="1:28" x14ac:dyDescent="0.25">
      <c r="A141" s="256">
        <f>A140+1</f>
        <v>2016</v>
      </c>
      <c r="B141" s="255" t="s">
        <v>317</v>
      </c>
      <c r="C141" s="252">
        <f t="shared" si="55"/>
        <v>0</v>
      </c>
      <c r="D141" s="254">
        <f t="shared" si="55"/>
        <v>0</v>
      </c>
      <c r="E141" s="252">
        <f t="shared" si="55"/>
        <v>0</v>
      </c>
      <c r="F141" s="252">
        <f t="shared" si="55"/>
        <v>0</v>
      </c>
      <c r="G141" s="252">
        <f t="shared" si="55"/>
        <v>0</v>
      </c>
      <c r="H141" s="252">
        <f t="shared" si="55"/>
        <v>0</v>
      </c>
      <c r="I141" s="252">
        <f t="shared" si="55"/>
        <v>0</v>
      </c>
      <c r="J141" s="252">
        <f t="shared" si="52"/>
        <v>0</v>
      </c>
      <c r="K141" s="252">
        <f t="shared" ref="K141:K153" si="56">+K15</f>
        <v>0</v>
      </c>
      <c r="L141" s="263"/>
      <c r="M141" s="263"/>
      <c r="N141" s="263"/>
      <c r="O141" s="263"/>
      <c r="P141" s="263"/>
      <c r="Q141" s="263"/>
      <c r="R141" s="263"/>
      <c r="S141" s="263"/>
      <c r="T141" s="260"/>
      <c r="U141" s="249">
        <f t="shared" si="45"/>
        <v>0</v>
      </c>
      <c r="V141" s="250"/>
      <c r="W141" s="249">
        <f>J27-J15+K15</f>
        <v>0</v>
      </c>
      <c r="X141" s="249">
        <f t="shared" si="49"/>
        <v>0</v>
      </c>
      <c r="Y141" s="248">
        <f t="shared" si="50"/>
        <v>0</v>
      </c>
      <c r="Z141" s="247"/>
      <c r="AA141" s="173"/>
      <c r="AB141" s="173"/>
    </row>
    <row r="142" spans="1:28" x14ac:dyDescent="0.25">
      <c r="A142" s="244">
        <f>A141</f>
        <v>2016</v>
      </c>
      <c r="B142" s="243" t="s">
        <v>316</v>
      </c>
      <c r="C142" s="223">
        <f t="shared" si="55"/>
        <v>0</v>
      </c>
      <c r="D142" s="242">
        <f t="shared" si="55"/>
        <v>0</v>
      </c>
      <c r="E142" s="223">
        <f t="shared" si="55"/>
        <v>0</v>
      </c>
      <c r="F142" s="223">
        <f t="shared" si="55"/>
        <v>0</v>
      </c>
      <c r="G142" s="223">
        <f t="shared" si="55"/>
        <v>0</v>
      </c>
      <c r="H142" s="223">
        <f t="shared" si="55"/>
        <v>0</v>
      </c>
      <c r="I142" s="223">
        <f t="shared" si="55"/>
        <v>0</v>
      </c>
      <c r="J142" s="259">
        <f>J141</f>
        <v>0</v>
      </c>
      <c r="K142" s="223">
        <f t="shared" si="56"/>
        <v>0</v>
      </c>
      <c r="L142" s="262"/>
      <c r="M142" s="262"/>
      <c r="N142" s="262"/>
      <c r="O142" s="262"/>
      <c r="P142" s="262"/>
      <c r="Q142" s="262"/>
      <c r="R142" s="262"/>
      <c r="S142" s="262"/>
      <c r="T142" s="258"/>
      <c r="U142" s="239">
        <f t="shared" si="45"/>
        <v>0</v>
      </c>
      <c r="V142" s="240"/>
      <c r="W142" s="239">
        <f t="shared" ref="W142:W152" si="57">J28-J16+K16</f>
        <v>0</v>
      </c>
      <c r="X142" s="239">
        <f t="shared" si="49"/>
        <v>0</v>
      </c>
      <c r="Y142" s="238">
        <f t="shared" si="50"/>
        <v>0</v>
      </c>
      <c r="Z142" s="237"/>
      <c r="AA142" s="173"/>
      <c r="AB142" s="173"/>
    </row>
    <row r="143" spans="1:28" x14ac:dyDescent="0.25">
      <c r="A143" s="244">
        <f t="shared" ref="A143:A152" si="58">A142</f>
        <v>2016</v>
      </c>
      <c r="B143" s="243" t="s">
        <v>315</v>
      </c>
      <c r="C143" s="223">
        <f t="shared" si="55"/>
        <v>0</v>
      </c>
      <c r="D143" s="242">
        <f t="shared" si="55"/>
        <v>0</v>
      </c>
      <c r="E143" s="223">
        <f t="shared" si="55"/>
        <v>0</v>
      </c>
      <c r="F143" s="223">
        <f t="shared" si="55"/>
        <v>0</v>
      </c>
      <c r="G143" s="223">
        <f t="shared" si="55"/>
        <v>0</v>
      </c>
      <c r="H143" s="223">
        <f t="shared" si="55"/>
        <v>0</v>
      </c>
      <c r="I143" s="223">
        <f t="shared" si="55"/>
        <v>0</v>
      </c>
      <c r="J143" s="241">
        <f>J142</f>
        <v>0</v>
      </c>
      <c r="K143" s="223">
        <f t="shared" si="56"/>
        <v>0</v>
      </c>
      <c r="L143" s="262"/>
      <c r="M143" s="262"/>
      <c r="N143" s="262"/>
      <c r="O143" s="262"/>
      <c r="P143" s="262"/>
      <c r="Q143" s="262"/>
      <c r="R143" s="262"/>
      <c r="S143" s="262"/>
      <c r="T143" s="258"/>
      <c r="U143" s="239">
        <f t="shared" si="45"/>
        <v>0</v>
      </c>
      <c r="V143" s="240"/>
      <c r="W143" s="239">
        <f t="shared" si="57"/>
        <v>0</v>
      </c>
      <c r="X143" s="239">
        <f t="shared" si="49"/>
        <v>0</v>
      </c>
      <c r="Y143" s="238">
        <f t="shared" si="50"/>
        <v>0</v>
      </c>
      <c r="Z143" s="237"/>
      <c r="AA143" s="173"/>
      <c r="AB143" s="173"/>
    </row>
    <row r="144" spans="1:28" x14ac:dyDescent="0.25">
      <c r="A144" s="244">
        <f t="shared" si="58"/>
        <v>2016</v>
      </c>
      <c r="B144" s="243" t="s">
        <v>314</v>
      </c>
      <c r="C144" s="223">
        <f t="shared" si="55"/>
        <v>0</v>
      </c>
      <c r="D144" s="242">
        <f t="shared" si="55"/>
        <v>0</v>
      </c>
      <c r="E144" s="223">
        <f t="shared" si="55"/>
        <v>0</v>
      </c>
      <c r="F144" s="223">
        <f t="shared" si="55"/>
        <v>0</v>
      </c>
      <c r="G144" s="223">
        <f t="shared" si="55"/>
        <v>0</v>
      </c>
      <c r="H144" s="223">
        <f t="shared" si="55"/>
        <v>0</v>
      </c>
      <c r="I144" s="223">
        <f t="shared" si="55"/>
        <v>0</v>
      </c>
      <c r="J144" s="241">
        <f t="shared" si="55"/>
        <v>0</v>
      </c>
      <c r="K144" s="223">
        <f t="shared" si="56"/>
        <v>0</v>
      </c>
      <c r="L144" s="262"/>
      <c r="M144" s="262"/>
      <c r="N144" s="262"/>
      <c r="O144" s="262"/>
      <c r="P144" s="262"/>
      <c r="Q144" s="262"/>
      <c r="R144" s="262"/>
      <c r="S144" s="262"/>
      <c r="T144" s="258"/>
      <c r="U144" s="239">
        <f t="shared" si="45"/>
        <v>0</v>
      </c>
      <c r="V144" s="240"/>
      <c r="W144" s="239">
        <f t="shared" si="57"/>
        <v>0</v>
      </c>
      <c r="X144" s="239">
        <f t="shared" si="49"/>
        <v>0</v>
      </c>
      <c r="Y144" s="238">
        <f t="shared" si="50"/>
        <v>0</v>
      </c>
      <c r="Z144" s="237"/>
      <c r="AA144" s="173"/>
      <c r="AB144" s="173"/>
    </row>
    <row r="145" spans="1:28" x14ac:dyDescent="0.25">
      <c r="A145" s="244">
        <f t="shared" si="58"/>
        <v>2016</v>
      </c>
      <c r="B145" s="243" t="s">
        <v>313</v>
      </c>
      <c r="C145" s="223">
        <f t="shared" si="55"/>
        <v>0</v>
      </c>
      <c r="D145" s="242">
        <f t="shared" si="55"/>
        <v>0</v>
      </c>
      <c r="E145" s="223">
        <f t="shared" si="55"/>
        <v>0</v>
      </c>
      <c r="F145" s="223">
        <f t="shared" si="55"/>
        <v>0</v>
      </c>
      <c r="G145" s="223">
        <f t="shared" si="55"/>
        <v>0</v>
      </c>
      <c r="H145" s="223">
        <f t="shared" si="55"/>
        <v>0</v>
      </c>
      <c r="I145" s="223">
        <f t="shared" si="55"/>
        <v>0</v>
      </c>
      <c r="J145" s="241">
        <f t="shared" si="55"/>
        <v>0</v>
      </c>
      <c r="K145" s="223">
        <f t="shared" si="56"/>
        <v>0</v>
      </c>
      <c r="L145" s="262"/>
      <c r="M145" s="262"/>
      <c r="N145" s="262"/>
      <c r="O145" s="262"/>
      <c r="P145" s="262"/>
      <c r="Q145" s="262"/>
      <c r="R145" s="262"/>
      <c r="S145" s="262"/>
      <c r="T145" s="258"/>
      <c r="U145" s="239">
        <f t="shared" si="45"/>
        <v>0</v>
      </c>
      <c r="V145" s="240"/>
      <c r="W145" s="239">
        <f t="shared" si="57"/>
        <v>0</v>
      </c>
      <c r="X145" s="239">
        <f t="shared" si="49"/>
        <v>0</v>
      </c>
      <c r="Y145" s="238">
        <f t="shared" si="50"/>
        <v>0</v>
      </c>
      <c r="Z145" s="237"/>
      <c r="AA145" s="173"/>
      <c r="AB145" s="173"/>
    </row>
    <row r="146" spans="1:28" x14ac:dyDescent="0.25">
      <c r="A146" s="244">
        <f t="shared" si="58"/>
        <v>2016</v>
      </c>
      <c r="B146" s="243" t="s">
        <v>312</v>
      </c>
      <c r="C146" s="223">
        <f t="shared" si="55"/>
        <v>0</v>
      </c>
      <c r="D146" s="242">
        <f t="shared" si="55"/>
        <v>0</v>
      </c>
      <c r="E146" s="223">
        <f t="shared" si="55"/>
        <v>0</v>
      </c>
      <c r="F146" s="223">
        <f t="shared" si="55"/>
        <v>0</v>
      </c>
      <c r="G146" s="223">
        <f t="shared" si="55"/>
        <v>0</v>
      </c>
      <c r="H146" s="223">
        <f t="shared" si="55"/>
        <v>0</v>
      </c>
      <c r="I146" s="223">
        <f t="shared" si="55"/>
        <v>0</v>
      </c>
      <c r="J146" s="241">
        <f t="shared" si="55"/>
        <v>0</v>
      </c>
      <c r="K146" s="223">
        <f t="shared" si="56"/>
        <v>0</v>
      </c>
      <c r="L146" s="262"/>
      <c r="M146" s="262"/>
      <c r="N146" s="262"/>
      <c r="O146" s="262"/>
      <c r="P146" s="262"/>
      <c r="Q146" s="262"/>
      <c r="R146" s="262"/>
      <c r="S146" s="262"/>
      <c r="T146" s="258"/>
      <c r="U146" s="239">
        <f t="shared" si="45"/>
        <v>0</v>
      </c>
      <c r="V146" s="240"/>
      <c r="W146" s="239">
        <f t="shared" si="57"/>
        <v>0</v>
      </c>
      <c r="X146" s="239">
        <f t="shared" si="49"/>
        <v>0</v>
      </c>
      <c r="Y146" s="238">
        <f t="shared" si="50"/>
        <v>0</v>
      </c>
      <c r="Z146" s="237"/>
      <c r="AA146" s="173"/>
      <c r="AB146" s="173"/>
    </row>
    <row r="147" spans="1:28" x14ac:dyDescent="0.25">
      <c r="A147" s="244">
        <f t="shared" si="58"/>
        <v>2016</v>
      </c>
      <c r="B147" s="243" t="s">
        <v>311</v>
      </c>
      <c r="C147" s="223">
        <f t="shared" si="55"/>
        <v>0</v>
      </c>
      <c r="D147" s="242">
        <f t="shared" si="55"/>
        <v>0</v>
      </c>
      <c r="E147" s="223">
        <f t="shared" si="55"/>
        <v>0</v>
      </c>
      <c r="F147" s="223">
        <f t="shared" si="55"/>
        <v>0</v>
      </c>
      <c r="G147" s="223">
        <f t="shared" si="55"/>
        <v>0</v>
      </c>
      <c r="H147" s="223">
        <f t="shared" si="55"/>
        <v>0</v>
      </c>
      <c r="I147" s="223">
        <f t="shared" si="55"/>
        <v>0</v>
      </c>
      <c r="J147" s="241">
        <f t="shared" si="55"/>
        <v>0</v>
      </c>
      <c r="K147" s="223">
        <f t="shared" si="56"/>
        <v>0</v>
      </c>
      <c r="L147" s="262"/>
      <c r="M147" s="262"/>
      <c r="N147" s="262"/>
      <c r="O147" s="262"/>
      <c r="P147" s="262"/>
      <c r="Q147" s="262"/>
      <c r="R147" s="262"/>
      <c r="S147" s="262"/>
      <c r="T147" s="258"/>
      <c r="U147" s="239">
        <f t="shared" si="45"/>
        <v>0</v>
      </c>
      <c r="V147" s="240"/>
      <c r="W147" s="239">
        <f t="shared" si="57"/>
        <v>0</v>
      </c>
      <c r="X147" s="239">
        <f t="shared" si="49"/>
        <v>0</v>
      </c>
      <c r="Y147" s="238">
        <f t="shared" si="50"/>
        <v>0</v>
      </c>
      <c r="Z147" s="237"/>
      <c r="AA147" s="173"/>
      <c r="AB147" s="173"/>
    </row>
    <row r="148" spans="1:28" x14ac:dyDescent="0.25">
      <c r="A148" s="244">
        <f t="shared" si="58"/>
        <v>2016</v>
      </c>
      <c r="B148" s="243" t="s">
        <v>310</v>
      </c>
      <c r="C148" s="223">
        <f t="shared" si="55"/>
        <v>0</v>
      </c>
      <c r="D148" s="242">
        <f t="shared" si="55"/>
        <v>0</v>
      </c>
      <c r="E148" s="223">
        <f t="shared" si="55"/>
        <v>0</v>
      </c>
      <c r="F148" s="223">
        <f t="shared" si="55"/>
        <v>0</v>
      </c>
      <c r="G148" s="223">
        <f t="shared" si="55"/>
        <v>0</v>
      </c>
      <c r="H148" s="223">
        <f t="shared" si="55"/>
        <v>0</v>
      </c>
      <c r="I148" s="223">
        <f t="shared" si="55"/>
        <v>0</v>
      </c>
      <c r="J148" s="241">
        <f t="shared" si="55"/>
        <v>0</v>
      </c>
      <c r="K148" s="223">
        <f t="shared" si="56"/>
        <v>0</v>
      </c>
      <c r="L148" s="262"/>
      <c r="M148" s="262"/>
      <c r="N148" s="262"/>
      <c r="O148" s="262"/>
      <c r="P148" s="262"/>
      <c r="Q148" s="262"/>
      <c r="R148" s="262"/>
      <c r="S148" s="262"/>
      <c r="T148" s="258"/>
      <c r="U148" s="239">
        <f t="shared" si="45"/>
        <v>0</v>
      </c>
      <c r="V148" s="240"/>
      <c r="W148" s="239">
        <f t="shared" si="57"/>
        <v>0</v>
      </c>
      <c r="X148" s="239">
        <f t="shared" si="49"/>
        <v>0</v>
      </c>
      <c r="Y148" s="238">
        <f t="shared" si="50"/>
        <v>0</v>
      </c>
      <c r="Z148" s="237"/>
      <c r="AA148" s="173"/>
      <c r="AB148" s="173"/>
    </row>
    <row r="149" spans="1:28" x14ac:dyDescent="0.25">
      <c r="A149" s="244">
        <f t="shared" si="58"/>
        <v>2016</v>
      </c>
      <c r="B149" s="243" t="s">
        <v>309</v>
      </c>
      <c r="C149" s="223">
        <f t="shared" si="55"/>
        <v>0</v>
      </c>
      <c r="D149" s="242">
        <f t="shared" si="55"/>
        <v>0</v>
      </c>
      <c r="E149" s="223">
        <f t="shared" si="55"/>
        <v>0</v>
      </c>
      <c r="F149" s="223">
        <f t="shared" si="55"/>
        <v>0</v>
      </c>
      <c r="G149" s="223">
        <f t="shared" si="55"/>
        <v>0</v>
      </c>
      <c r="H149" s="223">
        <f t="shared" si="55"/>
        <v>0</v>
      </c>
      <c r="I149" s="223">
        <f t="shared" si="55"/>
        <v>0</v>
      </c>
      <c r="J149" s="241">
        <f t="shared" si="55"/>
        <v>0</v>
      </c>
      <c r="K149" s="223">
        <f t="shared" si="56"/>
        <v>0</v>
      </c>
      <c r="L149" s="262"/>
      <c r="M149" s="262"/>
      <c r="N149" s="262"/>
      <c r="O149" s="262"/>
      <c r="P149" s="262"/>
      <c r="Q149" s="262"/>
      <c r="R149" s="262"/>
      <c r="S149" s="262"/>
      <c r="T149" s="258"/>
      <c r="U149" s="239">
        <f t="shared" si="45"/>
        <v>0</v>
      </c>
      <c r="V149" s="240"/>
      <c r="W149" s="239">
        <f t="shared" si="57"/>
        <v>0</v>
      </c>
      <c r="X149" s="239">
        <f t="shared" si="49"/>
        <v>0</v>
      </c>
      <c r="Y149" s="238">
        <f t="shared" si="50"/>
        <v>0</v>
      </c>
      <c r="Z149" s="237"/>
      <c r="AA149" s="173"/>
      <c r="AB149" s="173"/>
    </row>
    <row r="150" spans="1:28" x14ac:dyDescent="0.25">
      <c r="A150" s="244">
        <f t="shared" si="58"/>
        <v>2016</v>
      </c>
      <c r="B150" s="243" t="s">
        <v>308</v>
      </c>
      <c r="C150" s="223">
        <f t="shared" si="55"/>
        <v>0</v>
      </c>
      <c r="D150" s="242">
        <f t="shared" si="55"/>
        <v>0</v>
      </c>
      <c r="E150" s="223">
        <f t="shared" si="55"/>
        <v>0</v>
      </c>
      <c r="F150" s="223">
        <f t="shared" si="55"/>
        <v>0</v>
      </c>
      <c r="G150" s="223">
        <f t="shared" si="55"/>
        <v>0</v>
      </c>
      <c r="H150" s="223">
        <f t="shared" si="55"/>
        <v>0</v>
      </c>
      <c r="I150" s="223">
        <f t="shared" si="55"/>
        <v>0</v>
      </c>
      <c r="J150" s="241">
        <f t="shared" si="55"/>
        <v>0</v>
      </c>
      <c r="K150" s="223">
        <f t="shared" si="56"/>
        <v>0</v>
      </c>
      <c r="L150" s="262"/>
      <c r="M150" s="262"/>
      <c r="N150" s="262"/>
      <c r="O150" s="262"/>
      <c r="P150" s="262"/>
      <c r="Q150" s="262"/>
      <c r="R150" s="262"/>
      <c r="S150" s="262"/>
      <c r="T150" s="258"/>
      <c r="U150" s="239">
        <f t="shared" si="45"/>
        <v>0</v>
      </c>
      <c r="V150" s="240"/>
      <c r="W150" s="239">
        <f t="shared" si="57"/>
        <v>0</v>
      </c>
      <c r="X150" s="239">
        <f t="shared" si="49"/>
        <v>0</v>
      </c>
      <c r="Y150" s="238">
        <f t="shared" si="50"/>
        <v>0</v>
      </c>
      <c r="Z150" s="237"/>
      <c r="AA150" s="173"/>
      <c r="AB150" s="173"/>
    </row>
    <row r="151" spans="1:28" x14ac:dyDescent="0.25">
      <c r="A151" s="244">
        <f t="shared" si="58"/>
        <v>2016</v>
      </c>
      <c r="B151" s="243" t="s">
        <v>307</v>
      </c>
      <c r="C151" s="223">
        <f t="shared" si="55"/>
        <v>0</v>
      </c>
      <c r="D151" s="242">
        <f t="shared" si="55"/>
        <v>0</v>
      </c>
      <c r="E151" s="223">
        <f t="shared" si="55"/>
        <v>0</v>
      </c>
      <c r="F151" s="223">
        <f t="shared" si="55"/>
        <v>0</v>
      </c>
      <c r="G151" s="223">
        <f t="shared" si="55"/>
        <v>0</v>
      </c>
      <c r="H151" s="223">
        <f t="shared" si="55"/>
        <v>0</v>
      </c>
      <c r="I151" s="223">
        <f t="shared" si="55"/>
        <v>0</v>
      </c>
      <c r="J151" s="241">
        <f t="shared" si="55"/>
        <v>0</v>
      </c>
      <c r="K151" s="223">
        <f t="shared" si="56"/>
        <v>0</v>
      </c>
      <c r="L151" s="262"/>
      <c r="M151" s="262"/>
      <c r="N151" s="262"/>
      <c r="O151" s="262"/>
      <c r="P151" s="262"/>
      <c r="Q151" s="262"/>
      <c r="R151" s="262"/>
      <c r="S151" s="262"/>
      <c r="T151" s="258"/>
      <c r="U151" s="239">
        <f t="shared" si="45"/>
        <v>0</v>
      </c>
      <c r="V151" s="240"/>
      <c r="W151" s="239">
        <f t="shared" si="57"/>
        <v>0</v>
      </c>
      <c r="X151" s="239">
        <f t="shared" si="49"/>
        <v>0</v>
      </c>
      <c r="Y151" s="238">
        <f t="shared" si="50"/>
        <v>0</v>
      </c>
      <c r="Z151" s="237"/>
      <c r="AA151" s="173"/>
      <c r="AB151" s="173"/>
    </row>
    <row r="152" spans="1:28" x14ac:dyDescent="0.25">
      <c r="A152" s="235">
        <f t="shared" si="58"/>
        <v>2016</v>
      </c>
      <c r="B152" s="234" t="s">
        <v>306</v>
      </c>
      <c r="C152" s="178">
        <f t="shared" si="55"/>
        <v>0</v>
      </c>
      <c r="D152" s="177">
        <f t="shared" si="55"/>
        <v>0</v>
      </c>
      <c r="E152" s="178">
        <f t="shared" si="55"/>
        <v>0</v>
      </c>
      <c r="F152" s="178">
        <f t="shared" si="55"/>
        <v>0</v>
      </c>
      <c r="G152" s="178">
        <f t="shared" si="55"/>
        <v>0</v>
      </c>
      <c r="H152" s="178">
        <f t="shared" si="55"/>
        <v>0</v>
      </c>
      <c r="I152" s="178">
        <f t="shared" si="55"/>
        <v>0</v>
      </c>
      <c r="J152" s="233">
        <f t="shared" si="55"/>
        <v>0</v>
      </c>
      <c r="K152" s="178">
        <f t="shared" si="56"/>
        <v>0</v>
      </c>
      <c r="L152" s="261"/>
      <c r="M152" s="261"/>
      <c r="N152" s="261"/>
      <c r="O152" s="261"/>
      <c r="P152" s="261"/>
      <c r="Q152" s="261"/>
      <c r="R152" s="261"/>
      <c r="S152" s="261"/>
      <c r="T152" s="257"/>
      <c r="U152" s="231">
        <f t="shared" si="45"/>
        <v>0</v>
      </c>
      <c r="V152" s="221">
        <f>SUM(U141:U152)</f>
        <v>0</v>
      </c>
      <c r="W152" s="231">
        <f t="shared" si="57"/>
        <v>0</v>
      </c>
      <c r="X152" s="231">
        <f t="shared" si="49"/>
        <v>0</v>
      </c>
      <c r="Y152" s="232">
        <f t="shared" si="50"/>
        <v>0</v>
      </c>
      <c r="Z152" s="231">
        <f>SUM(Y141:Y152)</f>
        <v>0</v>
      </c>
      <c r="AA152" s="173"/>
      <c r="AB152" s="173"/>
    </row>
    <row r="153" spans="1:28" x14ac:dyDescent="0.25">
      <c r="A153" s="256">
        <f>A152+1</f>
        <v>2017</v>
      </c>
      <c r="B153" s="255" t="s">
        <v>317</v>
      </c>
      <c r="C153" s="252">
        <f t="shared" si="55"/>
        <v>0</v>
      </c>
      <c r="D153" s="254">
        <f t="shared" si="55"/>
        <v>0</v>
      </c>
      <c r="E153" s="252">
        <f t="shared" si="55"/>
        <v>0</v>
      </c>
      <c r="F153" s="252">
        <f t="shared" si="55"/>
        <v>0</v>
      </c>
      <c r="G153" s="252">
        <f t="shared" si="55"/>
        <v>0</v>
      </c>
      <c r="H153" s="252">
        <f t="shared" si="55"/>
        <v>0</v>
      </c>
      <c r="I153" s="252">
        <f t="shared" si="55"/>
        <v>0</v>
      </c>
      <c r="J153" s="253">
        <f t="shared" si="55"/>
        <v>0</v>
      </c>
      <c r="K153" s="252">
        <f t="shared" si="56"/>
        <v>0</v>
      </c>
      <c r="L153" s="252">
        <f t="shared" ref="L153:L165" si="59">+L15</f>
        <v>0</v>
      </c>
      <c r="M153" s="263"/>
      <c r="N153" s="263"/>
      <c r="O153" s="263"/>
      <c r="P153" s="263"/>
      <c r="Q153" s="263"/>
      <c r="R153" s="263"/>
      <c r="S153" s="263"/>
      <c r="T153" s="260"/>
      <c r="U153" s="249">
        <f t="shared" si="45"/>
        <v>0</v>
      </c>
      <c r="V153" s="250"/>
      <c r="W153" s="249">
        <f>K27-K15+L15</f>
        <v>0</v>
      </c>
      <c r="X153" s="249">
        <f t="shared" si="49"/>
        <v>0</v>
      </c>
      <c r="Y153" s="248">
        <f t="shared" si="50"/>
        <v>0</v>
      </c>
      <c r="Z153" s="247"/>
      <c r="AA153" s="173"/>
      <c r="AB153" s="173"/>
    </row>
    <row r="154" spans="1:28" x14ac:dyDescent="0.25">
      <c r="A154" s="244">
        <f>A153</f>
        <v>2017</v>
      </c>
      <c r="B154" s="243" t="s">
        <v>316</v>
      </c>
      <c r="C154" s="223">
        <f t="shared" si="55"/>
        <v>0</v>
      </c>
      <c r="D154" s="242">
        <f t="shared" si="55"/>
        <v>0</v>
      </c>
      <c r="E154" s="223">
        <f t="shared" si="55"/>
        <v>0</v>
      </c>
      <c r="F154" s="223">
        <f t="shared" si="55"/>
        <v>0</v>
      </c>
      <c r="G154" s="223">
        <f t="shared" si="55"/>
        <v>0</v>
      </c>
      <c r="H154" s="223">
        <f t="shared" si="55"/>
        <v>0</v>
      </c>
      <c r="I154" s="223">
        <f t="shared" si="55"/>
        <v>0</v>
      </c>
      <c r="J154" s="241">
        <f t="shared" si="55"/>
        <v>0</v>
      </c>
      <c r="K154" s="259">
        <f>K153</f>
        <v>0</v>
      </c>
      <c r="L154" s="223">
        <f t="shared" si="59"/>
        <v>0</v>
      </c>
      <c r="M154" s="262"/>
      <c r="N154" s="262"/>
      <c r="O154" s="262"/>
      <c r="P154" s="262"/>
      <c r="Q154" s="262"/>
      <c r="R154" s="262"/>
      <c r="S154" s="262"/>
      <c r="T154" s="258"/>
      <c r="U154" s="239">
        <f t="shared" si="45"/>
        <v>0</v>
      </c>
      <c r="V154" s="240"/>
      <c r="W154" s="239">
        <f t="shared" ref="W154:W164" si="60">K28-K16+L16</f>
        <v>0</v>
      </c>
      <c r="X154" s="239">
        <f t="shared" si="49"/>
        <v>0</v>
      </c>
      <c r="Y154" s="238">
        <f t="shared" si="50"/>
        <v>0</v>
      </c>
      <c r="Z154" s="237"/>
      <c r="AA154" s="173"/>
      <c r="AB154" s="173"/>
    </row>
    <row r="155" spans="1:28" x14ac:dyDescent="0.25">
      <c r="A155" s="244">
        <f t="shared" ref="A155:A164" si="61">A154</f>
        <v>2017</v>
      </c>
      <c r="B155" s="243" t="s">
        <v>315</v>
      </c>
      <c r="C155" s="223">
        <f t="shared" ref="C155:L170" si="62">C154</f>
        <v>0</v>
      </c>
      <c r="D155" s="242">
        <f t="shared" si="62"/>
        <v>0</v>
      </c>
      <c r="E155" s="223">
        <f t="shared" si="62"/>
        <v>0</v>
      </c>
      <c r="F155" s="223">
        <f t="shared" si="62"/>
        <v>0</v>
      </c>
      <c r="G155" s="223">
        <f t="shared" si="62"/>
        <v>0</v>
      </c>
      <c r="H155" s="223">
        <f t="shared" si="62"/>
        <v>0</v>
      </c>
      <c r="I155" s="223">
        <f t="shared" si="62"/>
        <v>0</v>
      </c>
      <c r="J155" s="241">
        <f t="shared" si="62"/>
        <v>0</v>
      </c>
      <c r="K155" s="241">
        <f t="shared" si="62"/>
        <v>0</v>
      </c>
      <c r="L155" s="223">
        <f t="shared" si="59"/>
        <v>0</v>
      </c>
      <c r="M155" s="262"/>
      <c r="N155" s="262"/>
      <c r="O155" s="262"/>
      <c r="P155" s="262"/>
      <c r="Q155" s="262"/>
      <c r="R155" s="262"/>
      <c r="S155" s="262"/>
      <c r="T155" s="258"/>
      <c r="U155" s="239">
        <f t="shared" si="45"/>
        <v>0</v>
      </c>
      <c r="V155" s="240"/>
      <c r="W155" s="239">
        <f t="shared" si="60"/>
        <v>0</v>
      </c>
      <c r="X155" s="239">
        <f t="shared" si="49"/>
        <v>0</v>
      </c>
      <c r="Y155" s="238">
        <f t="shared" si="50"/>
        <v>0</v>
      </c>
      <c r="Z155" s="237"/>
      <c r="AA155" s="173"/>
      <c r="AB155" s="173"/>
    </row>
    <row r="156" spans="1:28" x14ac:dyDescent="0.25">
      <c r="A156" s="244">
        <f t="shared" si="61"/>
        <v>2017</v>
      </c>
      <c r="B156" s="243" t="s">
        <v>314</v>
      </c>
      <c r="C156" s="223">
        <f t="shared" si="62"/>
        <v>0</v>
      </c>
      <c r="D156" s="242">
        <f t="shared" si="62"/>
        <v>0</v>
      </c>
      <c r="E156" s="223">
        <f t="shared" si="62"/>
        <v>0</v>
      </c>
      <c r="F156" s="223">
        <f t="shared" si="62"/>
        <v>0</v>
      </c>
      <c r="G156" s="223">
        <f t="shared" si="62"/>
        <v>0</v>
      </c>
      <c r="H156" s="223">
        <f t="shared" si="62"/>
        <v>0</v>
      </c>
      <c r="I156" s="223">
        <f t="shared" si="62"/>
        <v>0</v>
      </c>
      <c r="J156" s="241">
        <f t="shared" si="62"/>
        <v>0</v>
      </c>
      <c r="K156" s="241">
        <f t="shared" si="62"/>
        <v>0</v>
      </c>
      <c r="L156" s="223">
        <f t="shared" si="59"/>
        <v>0</v>
      </c>
      <c r="M156" s="262"/>
      <c r="N156" s="262"/>
      <c r="O156" s="262"/>
      <c r="P156" s="262"/>
      <c r="Q156" s="262"/>
      <c r="R156" s="262"/>
      <c r="S156" s="262"/>
      <c r="T156" s="258"/>
      <c r="U156" s="239">
        <f t="shared" si="45"/>
        <v>0</v>
      </c>
      <c r="V156" s="240"/>
      <c r="W156" s="239">
        <f t="shared" si="60"/>
        <v>0</v>
      </c>
      <c r="X156" s="239">
        <f t="shared" si="49"/>
        <v>0</v>
      </c>
      <c r="Y156" s="238">
        <f t="shared" si="50"/>
        <v>0</v>
      </c>
      <c r="Z156" s="237"/>
      <c r="AA156" s="173"/>
      <c r="AB156" s="173"/>
    </row>
    <row r="157" spans="1:28" x14ac:dyDescent="0.25">
      <c r="A157" s="244">
        <f t="shared" si="61"/>
        <v>2017</v>
      </c>
      <c r="B157" s="243" t="s">
        <v>313</v>
      </c>
      <c r="C157" s="223">
        <f t="shared" si="62"/>
        <v>0</v>
      </c>
      <c r="D157" s="242">
        <f t="shared" si="62"/>
        <v>0</v>
      </c>
      <c r="E157" s="223">
        <f t="shared" si="62"/>
        <v>0</v>
      </c>
      <c r="F157" s="223">
        <f t="shared" si="62"/>
        <v>0</v>
      </c>
      <c r="G157" s="223">
        <f t="shared" si="62"/>
        <v>0</v>
      </c>
      <c r="H157" s="223">
        <f t="shared" si="62"/>
        <v>0</v>
      </c>
      <c r="I157" s="223">
        <f t="shared" si="62"/>
        <v>0</v>
      </c>
      <c r="J157" s="241">
        <f t="shared" si="62"/>
        <v>0</v>
      </c>
      <c r="K157" s="241">
        <f t="shared" si="62"/>
        <v>0</v>
      </c>
      <c r="L157" s="223">
        <f t="shared" si="59"/>
        <v>0</v>
      </c>
      <c r="M157" s="262"/>
      <c r="N157" s="262"/>
      <c r="O157" s="262"/>
      <c r="P157" s="262"/>
      <c r="Q157" s="262"/>
      <c r="R157" s="262"/>
      <c r="S157" s="262"/>
      <c r="T157" s="258"/>
      <c r="U157" s="239">
        <f t="shared" si="45"/>
        <v>0</v>
      </c>
      <c r="V157" s="240"/>
      <c r="W157" s="239">
        <f t="shared" si="60"/>
        <v>0</v>
      </c>
      <c r="X157" s="239">
        <f t="shared" si="49"/>
        <v>0</v>
      </c>
      <c r="Y157" s="238">
        <f t="shared" si="50"/>
        <v>0</v>
      </c>
      <c r="Z157" s="237"/>
      <c r="AA157" s="173"/>
      <c r="AB157" s="173"/>
    </row>
    <row r="158" spans="1:28" x14ac:dyDescent="0.25">
      <c r="A158" s="244">
        <f t="shared" si="61"/>
        <v>2017</v>
      </c>
      <c r="B158" s="243" t="s">
        <v>312</v>
      </c>
      <c r="C158" s="223">
        <f t="shared" si="62"/>
        <v>0</v>
      </c>
      <c r="D158" s="242">
        <f t="shared" si="62"/>
        <v>0</v>
      </c>
      <c r="E158" s="223">
        <f t="shared" si="62"/>
        <v>0</v>
      </c>
      <c r="F158" s="223">
        <f t="shared" si="62"/>
        <v>0</v>
      </c>
      <c r="G158" s="223">
        <f t="shared" si="62"/>
        <v>0</v>
      </c>
      <c r="H158" s="223">
        <f t="shared" si="62"/>
        <v>0</v>
      </c>
      <c r="I158" s="223">
        <f t="shared" si="62"/>
        <v>0</v>
      </c>
      <c r="J158" s="241">
        <f t="shared" si="62"/>
        <v>0</v>
      </c>
      <c r="K158" s="241">
        <f t="shared" si="62"/>
        <v>0</v>
      </c>
      <c r="L158" s="223">
        <f t="shared" si="59"/>
        <v>0</v>
      </c>
      <c r="M158" s="262"/>
      <c r="N158" s="262"/>
      <c r="O158" s="262"/>
      <c r="P158" s="262"/>
      <c r="Q158" s="262"/>
      <c r="R158" s="262"/>
      <c r="S158" s="262"/>
      <c r="T158" s="258"/>
      <c r="U158" s="239">
        <f t="shared" si="45"/>
        <v>0</v>
      </c>
      <c r="V158" s="240"/>
      <c r="W158" s="239">
        <f t="shared" si="60"/>
        <v>0</v>
      </c>
      <c r="X158" s="239">
        <f t="shared" si="49"/>
        <v>0</v>
      </c>
      <c r="Y158" s="238">
        <f t="shared" si="50"/>
        <v>0</v>
      </c>
      <c r="Z158" s="237"/>
      <c r="AA158" s="173"/>
      <c r="AB158" s="173"/>
    </row>
    <row r="159" spans="1:28" x14ac:dyDescent="0.25">
      <c r="A159" s="244">
        <f t="shared" si="61"/>
        <v>2017</v>
      </c>
      <c r="B159" s="243" t="s">
        <v>311</v>
      </c>
      <c r="C159" s="223">
        <f t="shared" si="62"/>
        <v>0</v>
      </c>
      <c r="D159" s="242">
        <f t="shared" si="62"/>
        <v>0</v>
      </c>
      <c r="E159" s="223">
        <f t="shared" si="62"/>
        <v>0</v>
      </c>
      <c r="F159" s="223">
        <f t="shared" si="62"/>
        <v>0</v>
      </c>
      <c r="G159" s="223">
        <f t="shared" si="62"/>
        <v>0</v>
      </c>
      <c r="H159" s="223">
        <f t="shared" si="62"/>
        <v>0</v>
      </c>
      <c r="I159" s="223">
        <f t="shared" si="62"/>
        <v>0</v>
      </c>
      <c r="J159" s="241">
        <f t="shared" si="62"/>
        <v>0</v>
      </c>
      <c r="K159" s="241">
        <f t="shared" si="62"/>
        <v>0</v>
      </c>
      <c r="L159" s="223">
        <f t="shared" si="59"/>
        <v>0</v>
      </c>
      <c r="M159" s="262"/>
      <c r="N159" s="262"/>
      <c r="O159" s="262"/>
      <c r="P159" s="262"/>
      <c r="Q159" s="262"/>
      <c r="R159" s="262"/>
      <c r="S159" s="262"/>
      <c r="T159" s="258"/>
      <c r="U159" s="239">
        <f t="shared" si="45"/>
        <v>0</v>
      </c>
      <c r="V159" s="240"/>
      <c r="W159" s="239">
        <f t="shared" si="60"/>
        <v>0</v>
      </c>
      <c r="X159" s="239">
        <f t="shared" si="49"/>
        <v>0</v>
      </c>
      <c r="Y159" s="238">
        <f t="shared" si="50"/>
        <v>0</v>
      </c>
      <c r="Z159" s="237"/>
      <c r="AA159" s="173"/>
      <c r="AB159" s="173"/>
    </row>
    <row r="160" spans="1:28" x14ac:dyDescent="0.25">
      <c r="A160" s="244">
        <f t="shared" si="61"/>
        <v>2017</v>
      </c>
      <c r="B160" s="243" t="s">
        <v>310</v>
      </c>
      <c r="C160" s="223">
        <f t="shared" si="62"/>
        <v>0</v>
      </c>
      <c r="D160" s="242">
        <f t="shared" si="62"/>
        <v>0</v>
      </c>
      <c r="E160" s="223">
        <f t="shared" si="62"/>
        <v>0</v>
      </c>
      <c r="F160" s="223">
        <f t="shared" si="62"/>
        <v>0</v>
      </c>
      <c r="G160" s="223">
        <f t="shared" si="62"/>
        <v>0</v>
      </c>
      <c r="H160" s="223">
        <f t="shared" si="62"/>
        <v>0</v>
      </c>
      <c r="I160" s="223">
        <f t="shared" si="62"/>
        <v>0</v>
      </c>
      <c r="J160" s="241">
        <f t="shared" si="62"/>
        <v>0</v>
      </c>
      <c r="K160" s="241">
        <f t="shared" si="62"/>
        <v>0</v>
      </c>
      <c r="L160" s="223">
        <f t="shared" si="59"/>
        <v>0</v>
      </c>
      <c r="M160" s="262"/>
      <c r="N160" s="262"/>
      <c r="O160" s="262"/>
      <c r="P160" s="262"/>
      <c r="Q160" s="262"/>
      <c r="R160" s="262"/>
      <c r="S160" s="262"/>
      <c r="T160" s="258"/>
      <c r="U160" s="239">
        <f t="shared" si="45"/>
        <v>0</v>
      </c>
      <c r="V160" s="240"/>
      <c r="W160" s="239">
        <f t="shared" si="60"/>
        <v>0</v>
      </c>
      <c r="X160" s="239">
        <f t="shared" si="49"/>
        <v>0</v>
      </c>
      <c r="Y160" s="238">
        <f t="shared" si="50"/>
        <v>0</v>
      </c>
      <c r="Z160" s="237"/>
      <c r="AA160" s="173"/>
      <c r="AB160" s="173"/>
    </row>
    <row r="161" spans="1:28" x14ac:dyDescent="0.25">
      <c r="A161" s="244">
        <f t="shared" si="61"/>
        <v>2017</v>
      </c>
      <c r="B161" s="243" t="s">
        <v>309</v>
      </c>
      <c r="C161" s="223">
        <f t="shared" si="62"/>
        <v>0</v>
      </c>
      <c r="D161" s="242">
        <f t="shared" si="62"/>
        <v>0</v>
      </c>
      <c r="E161" s="223">
        <f t="shared" si="62"/>
        <v>0</v>
      </c>
      <c r="F161" s="223">
        <f t="shared" si="62"/>
        <v>0</v>
      </c>
      <c r="G161" s="223">
        <f t="shared" si="62"/>
        <v>0</v>
      </c>
      <c r="H161" s="223">
        <f t="shared" si="62"/>
        <v>0</v>
      </c>
      <c r="I161" s="223">
        <f t="shared" si="62"/>
        <v>0</v>
      </c>
      <c r="J161" s="241">
        <f t="shared" si="62"/>
        <v>0</v>
      </c>
      <c r="K161" s="241">
        <f t="shared" si="62"/>
        <v>0</v>
      </c>
      <c r="L161" s="223">
        <f t="shared" si="59"/>
        <v>0</v>
      </c>
      <c r="M161" s="262"/>
      <c r="N161" s="262"/>
      <c r="O161" s="262"/>
      <c r="P161" s="262"/>
      <c r="Q161" s="262"/>
      <c r="R161" s="262"/>
      <c r="S161" s="262"/>
      <c r="T161" s="258"/>
      <c r="U161" s="239">
        <f t="shared" si="45"/>
        <v>0</v>
      </c>
      <c r="V161" s="240"/>
      <c r="W161" s="239">
        <f t="shared" si="60"/>
        <v>0</v>
      </c>
      <c r="X161" s="239">
        <f t="shared" si="49"/>
        <v>0</v>
      </c>
      <c r="Y161" s="238">
        <f t="shared" si="50"/>
        <v>0</v>
      </c>
      <c r="Z161" s="237"/>
      <c r="AA161" s="173"/>
      <c r="AB161" s="173"/>
    </row>
    <row r="162" spans="1:28" x14ac:dyDescent="0.25">
      <c r="A162" s="244">
        <f t="shared" si="61"/>
        <v>2017</v>
      </c>
      <c r="B162" s="243" t="s">
        <v>308</v>
      </c>
      <c r="C162" s="223">
        <f t="shared" si="62"/>
        <v>0</v>
      </c>
      <c r="D162" s="242">
        <f t="shared" si="62"/>
        <v>0</v>
      </c>
      <c r="E162" s="223">
        <f t="shared" si="62"/>
        <v>0</v>
      </c>
      <c r="F162" s="223">
        <f t="shared" si="62"/>
        <v>0</v>
      </c>
      <c r="G162" s="223">
        <f t="shared" si="62"/>
        <v>0</v>
      </c>
      <c r="H162" s="223">
        <f t="shared" si="62"/>
        <v>0</v>
      </c>
      <c r="I162" s="223">
        <f t="shared" si="62"/>
        <v>0</v>
      </c>
      <c r="J162" s="241">
        <f t="shared" si="62"/>
        <v>0</v>
      </c>
      <c r="K162" s="241">
        <f t="shared" si="62"/>
        <v>0</v>
      </c>
      <c r="L162" s="223">
        <f t="shared" si="59"/>
        <v>0</v>
      </c>
      <c r="M162" s="262"/>
      <c r="N162" s="262"/>
      <c r="O162" s="262"/>
      <c r="P162" s="262"/>
      <c r="Q162" s="262"/>
      <c r="R162" s="262"/>
      <c r="S162" s="262"/>
      <c r="T162" s="258"/>
      <c r="U162" s="239">
        <f t="shared" si="45"/>
        <v>0</v>
      </c>
      <c r="V162" s="240"/>
      <c r="W162" s="239">
        <f t="shared" si="60"/>
        <v>0</v>
      </c>
      <c r="X162" s="239">
        <f t="shared" si="49"/>
        <v>0</v>
      </c>
      <c r="Y162" s="238">
        <f t="shared" si="50"/>
        <v>0</v>
      </c>
      <c r="Z162" s="237"/>
      <c r="AA162" s="173"/>
      <c r="AB162" s="173"/>
    </row>
    <row r="163" spans="1:28" x14ac:dyDescent="0.25">
      <c r="A163" s="244">
        <f t="shared" si="61"/>
        <v>2017</v>
      </c>
      <c r="B163" s="243" t="s">
        <v>307</v>
      </c>
      <c r="C163" s="223">
        <f t="shared" si="62"/>
        <v>0</v>
      </c>
      <c r="D163" s="242">
        <f t="shared" si="62"/>
        <v>0</v>
      </c>
      <c r="E163" s="223">
        <f t="shared" si="62"/>
        <v>0</v>
      </c>
      <c r="F163" s="223">
        <f t="shared" si="62"/>
        <v>0</v>
      </c>
      <c r="G163" s="223">
        <f t="shared" si="62"/>
        <v>0</v>
      </c>
      <c r="H163" s="223">
        <f t="shared" si="62"/>
        <v>0</v>
      </c>
      <c r="I163" s="223">
        <f t="shared" si="62"/>
        <v>0</v>
      </c>
      <c r="J163" s="241">
        <f t="shared" si="62"/>
        <v>0</v>
      </c>
      <c r="K163" s="241">
        <f t="shared" si="62"/>
        <v>0</v>
      </c>
      <c r="L163" s="223">
        <f t="shared" si="59"/>
        <v>0</v>
      </c>
      <c r="M163" s="262"/>
      <c r="N163" s="262"/>
      <c r="O163" s="262"/>
      <c r="P163" s="262"/>
      <c r="Q163" s="262"/>
      <c r="R163" s="262"/>
      <c r="S163" s="262"/>
      <c r="T163" s="258"/>
      <c r="U163" s="239">
        <f t="shared" si="45"/>
        <v>0</v>
      </c>
      <c r="V163" s="240"/>
      <c r="W163" s="239">
        <f t="shared" si="60"/>
        <v>0</v>
      </c>
      <c r="X163" s="239">
        <f t="shared" si="49"/>
        <v>0</v>
      </c>
      <c r="Y163" s="238">
        <f t="shared" si="50"/>
        <v>0</v>
      </c>
      <c r="Z163" s="237"/>
      <c r="AA163" s="173"/>
      <c r="AB163" s="173"/>
    </row>
    <row r="164" spans="1:28" x14ac:dyDescent="0.25">
      <c r="A164" s="235">
        <f t="shared" si="61"/>
        <v>2017</v>
      </c>
      <c r="B164" s="234" t="s">
        <v>306</v>
      </c>
      <c r="C164" s="178">
        <f t="shared" si="62"/>
        <v>0</v>
      </c>
      <c r="D164" s="177">
        <f t="shared" si="62"/>
        <v>0</v>
      </c>
      <c r="E164" s="178">
        <f t="shared" si="62"/>
        <v>0</v>
      </c>
      <c r="F164" s="178">
        <f t="shared" si="62"/>
        <v>0</v>
      </c>
      <c r="G164" s="178">
        <f t="shared" si="62"/>
        <v>0</v>
      </c>
      <c r="H164" s="178">
        <f t="shared" si="62"/>
        <v>0</v>
      </c>
      <c r="I164" s="178">
        <f t="shared" si="62"/>
        <v>0</v>
      </c>
      <c r="J164" s="233">
        <f t="shared" si="62"/>
        <v>0</v>
      </c>
      <c r="K164" s="233">
        <f t="shared" si="62"/>
        <v>0</v>
      </c>
      <c r="L164" s="178">
        <f t="shared" si="59"/>
        <v>0</v>
      </c>
      <c r="M164" s="261"/>
      <c r="N164" s="261"/>
      <c r="O164" s="261"/>
      <c r="P164" s="261"/>
      <c r="Q164" s="261"/>
      <c r="R164" s="261"/>
      <c r="S164" s="261"/>
      <c r="T164" s="257"/>
      <c r="U164" s="231">
        <f t="shared" si="45"/>
        <v>0</v>
      </c>
      <c r="V164" s="221">
        <f>SUM(U153:U164)</f>
        <v>0</v>
      </c>
      <c r="W164" s="231">
        <f t="shared" si="60"/>
        <v>0</v>
      </c>
      <c r="X164" s="231">
        <f t="shared" si="49"/>
        <v>0</v>
      </c>
      <c r="Y164" s="232">
        <f t="shared" si="50"/>
        <v>0</v>
      </c>
      <c r="Z164" s="231">
        <f>SUM(Y153:Y164)</f>
        <v>0</v>
      </c>
      <c r="AA164" s="173"/>
      <c r="AB164" s="173"/>
    </row>
    <row r="165" spans="1:28" x14ac:dyDescent="0.25">
      <c r="A165" s="256">
        <f>A164+1</f>
        <v>2018</v>
      </c>
      <c r="B165" s="255" t="s">
        <v>317</v>
      </c>
      <c r="C165" s="252">
        <f t="shared" si="62"/>
        <v>0</v>
      </c>
      <c r="D165" s="254">
        <f t="shared" si="62"/>
        <v>0</v>
      </c>
      <c r="E165" s="252">
        <f t="shared" si="62"/>
        <v>0</v>
      </c>
      <c r="F165" s="252">
        <f t="shared" si="62"/>
        <v>0</v>
      </c>
      <c r="G165" s="252">
        <f t="shared" si="62"/>
        <v>0</v>
      </c>
      <c r="H165" s="252">
        <f t="shared" si="62"/>
        <v>0</v>
      </c>
      <c r="I165" s="252">
        <f t="shared" si="62"/>
        <v>0</v>
      </c>
      <c r="J165" s="253">
        <f t="shared" si="62"/>
        <v>0</v>
      </c>
      <c r="K165" s="253">
        <f t="shared" si="62"/>
        <v>0</v>
      </c>
      <c r="L165" s="252">
        <f t="shared" si="59"/>
        <v>0</v>
      </c>
      <c r="M165" s="252">
        <f t="shared" ref="M165:M177" si="63">+M15</f>
        <v>0</v>
      </c>
      <c r="N165" s="263"/>
      <c r="O165" s="263"/>
      <c r="P165" s="263"/>
      <c r="Q165" s="263"/>
      <c r="R165" s="263"/>
      <c r="S165" s="263"/>
      <c r="T165" s="260"/>
      <c r="U165" s="249">
        <f t="shared" si="45"/>
        <v>0</v>
      </c>
      <c r="V165" s="250"/>
      <c r="W165" s="249">
        <f>L27-L15+M15</f>
        <v>0</v>
      </c>
      <c r="X165" s="249">
        <f t="shared" si="49"/>
        <v>0</v>
      </c>
      <c r="Y165" s="248">
        <f t="shared" si="50"/>
        <v>0</v>
      </c>
      <c r="Z165" s="247"/>
      <c r="AA165" s="173"/>
      <c r="AB165" s="173"/>
    </row>
    <row r="166" spans="1:28" x14ac:dyDescent="0.25">
      <c r="A166" s="244">
        <f>A165</f>
        <v>2018</v>
      </c>
      <c r="B166" s="243" t="s">
        <v>316</v>
      </c>
      <c r="C166" s="223">
        <f t="shared" si="62"/>
        <v>0</v>
      </c>
      <c r="D166" s="242">
        <f t="shared" si="62"/>
        <v>0</v>
      </c>
      <c r="E166" s="223">
        <f t="shared" si="62"/>
        <v>0</v>
      </c>
      <c r="F166" s="223">
        <f t="shared" si="62"/>
        <v>0</v>
      </c>
      <c r="G166" s="223">
        <f t="shared" si="62"/>
        <v>0</v>
      </c>
      <c r="H166" s="223">
        <f t="shared" si="62"/>
        <v>0</v>
      </c>
      <c r="I166" s="223">
        <f t="shared" si="62"/>
        <v>0</v>
      </c>
      <c r="J166" s="241">
        <f t="shared" si="62"/>
        <v>0</v>
      </c>
      <c r="K166" s="241">
        <f t="shared" si="62"/>
        <v>0</v>
      </c>
      <c r="L166" s="259">
        <f>+L$27</f>
        <v>0</v>
      </c>
      <c r="M166" s="223">
        <f t="shared" si="63"/>
        <v>0</v>
      </c>
      <c r="N166" s="262"/>
      <c r="O166" s="262"/>
      <c r="P166" s="262"/>
      <c r="Q166" s="262"/>
      <c r="R166" s="262"/>
      <c r="S166" s="262"/>
      <c r="T166" s="258"/>
      <c r="U166" s="239">
        <f t="shared" si="45"/>
        <v>0</v>
      </c>
      <c r="V166" s="240"/>
      <c r="W166" s="239">
        <f t="shared" ref="W166:W176" si="64">L28-L16+M16</f>
        <v>0</v>
      </c>
      <c r="X166" s="239">
        <f t="shared" si="49"/>
        <v>0</v>
      </c>
      <c r="Y166" s="238">
        <f t="shared" si="50"/>
        <v>0</v>
      </c>
      <c r="Z166" s="237"/>
      <c r="AA166" s="173"/>
      <c r="AB166" s="173"/>
    </row>
    <row r="167" spans="1:28" x14ac:dyDescent="0.25">
      <c r="A167" s="244">
        <f t="shared" ref="A167:A176" si="65">A166</f>
        <v>2018</v>
      </c>
      <c r="B167" s="243" t="s">
        <v>315</v>
      </c>
      <c r="C167" s="223">
        <f t="shared" si="62"/>
        <v>0</v>
      </c>
      <c r="D167" s="242">
        <f t="shared" si="62"/>
        <v>0</v>
      </c>
      <c r="E167" s="223">
        <f t="shared" si="62"/>
        <v>0</v>
      </c>
      <c r="F167" s="223">
        <f t="shared" si="62"/>
        <v>0</v>
      </c>
      <c r="G167" s="223">
        <f t="shared" si="62"/>
        <v>0</v>
      </c>
      <c r="H167" s="223">
        <f t="shared" si="62"/>
        <v>0</v>
      </c>
      <c r="I167" s="223">
        <f t="shared" si="62"/>
        <v>0</v>
      </c>
      <c r="J167" s="241">
        <f t="shared" si="62"/>
        <v>0</v>
      </c>
      <c r="K167" s="241">
        <f t="shared" si="62"/>
        <v>0</v>
      </c>
      <c r="L167" s="241">
        <f t="shared" si="62"/>
        <v>0</v>
      </c>
      <c r="M167" s="223">
        <f t="shared" si="63"/>
        <v>0</v>
      </c>
      <c r="N167" s="262"/>
      <c r="O167" s="262"/>
      <c r="P167" s="262"/>
      <c r="Q167" s="262"/>
      <c r="R167" s="262"/>
      <c r="S167" s="262"/>
      <c r="T167" s="258"/>
      <c r="U167" s="239">
        <f t="shared" si="45"/>
        <v>0</v>
      </c>
      <c r="V167" s="240"/>
      <c r="W167" s="239">
        <f t="shared" si="64"/>
        <v>0</v>
      </c>
      <c r="X167" s="239">
        <f t="shared" si="49"/>
        <v>0</v>
      </c>
      <c r="Y167" s="238">
        <f t="shared" si="50"/>
        <v>0</v>
      </c>
      <c r="Z167" s="237"/>
      <c r="AA167" s="173"/>
      <c r="AB167" s="173"/>
    </row>
    <row r="168" spans="1:28" x14ac:dyDescent="0.25">
      <c r="A168" s="244">
        <f t="shared" si="65"/>
        <v>2018</v>
      </c>
      <c r="B168" s="243" t="s">
        <v>314</v>
      </c>
      <c r="C168" s="223">
        <f t="shared" si="62"/>
        <v>0</v>
      </c>
      <c r="D168" s="242">
        <f t="shared" si="62"/>
        <v>0</v>
      </c>
      <c r="E168" s="223">
        <f t="shared" si="62"/>
        <v>0</v>
      </c>
      <c r="F168" s="223">
        <f t="shared" si="62"/>
        <v>0</v>
      </c>
      <c r="G168" s="223">
        <f t="shared" si="62"/>
        <v>0</v>
      </c>
      <c r="H168" s="223">
        <f t="shared" si="62"/>
        <v>0</v>
      </c>
      <c r="I168" s="223">
        <f t="shared" si="62"/>
        <v>0</v>
      </c>
      <c r="J168" s="241">
        <f t="shared" si="62"/>
        <v>0</v>
      </c>
      <c r="K168" s="241">
        <f t="shared" si="62"/>
        <v>0</v>
      </c>
      <c r="L168" s="241">
        <f t="shared" si="62"/>
        <v>0</v>
      </c>
      <c r="M168" s="223">
        <f t="shared" si="63"/>
        <v>0</v>
      </c>
      <c r="N168" s="262"/>
      <c r="O168" s="262"/>
      <c r="P168" s="262"/>
      <c r="Q168" s="262"/>
      <c r="R168" s="262"/>
      <c r="S168" s="262"/>
      <c r="T168" s="258"/>
      <c r="U168" s="239">
        <f t="shared" si="45"/>
        <v>0</v>
      </c>
      <c r="V168" s="240"/>
      <c r="W168" s="239">
        <f t="shared" si="64"/>
        <v>0</v>
      </c>
      <c r="X168" s="239">
        <f t="shared" si="49"/>
        <v>0</v>
      </c>
      <c r="Y168" s="238">
        <f t="shared" si="50"/>
        <v>0</v>
      </c>
      <c r="Z168" s="237"/>
      <c r="AA168" s="173"/>
      <c r="AB168" s="173"/>
    </row>
    <row r="169" spans="1:28" x14ac:dyDescent="0.25">
      <c r="A169" s="244">
        <f t="shared" si="65"/>
        <v>2018</v>
      </c>
      <c r="B169" s="243" t="s">
        <v>313</v>
      </c>
      <c r="C169" s="223">
        <f t="shared" si="62"/>
        <v>0</v>
      </c>
      <c r="D169" s="242">
        <f t="shared" si="62"/>
        <v>0</v>
      </c>
      <c r="E169" s="223">
        <f t="shared" si="62"/>
        <v>0</v>
      </c>
      <c r="F169" s="223">
        <f t="shared" si="62"/>
        <v>0</v>
      </c>
      <c r="G169" s="223">
        <f t="shared" si="62"/>
        <v>0</v>
      </c>
      <c r="H169" s="223">
        <f t="shared" si="62"/>
        <v>0</v>
      </c>
      <c r="I169" s="223">
        <f t="shared" si="62"/>
        <v>0</v>
      </c>
      <c r="J169" s="241">
        <f t="shared" si="62"/>
        <v>0</v>
      </c>
      <c r="K169" s="241">
        <f t="shared" si="62"/>
        <v>0</v>
      </c>
      <c r="L169" s="241">
        <f t="shared" si="62"/>
        <v>0</v>
      </c>
      <c r="M169" s="223">
        <f t="shared" si="63"/>
        <v>0</v>
      </c>
      <c r="N169" s="262"/>
      <c r="O169" s="262"/>
      <c r="P169" s="262"/>
      <c r="Q169" s="262"/>
      <c r="R169" s="262"/>
      <c r="S169" s="262"/>
      <c r="T169" s="258"/>
      <c r="U169" s="239">
        <f t="shared" si="45"/>
        <v>0</v>
      </c>
      <c r="V169" s="240"/>
      <c r="W169" s="239">
        <f t="shared" si="64"/>
        <v>0</v>
      </c>
      <c r="X169" s="239">
        <f t="shared" si="49"/>
        <v>0</v>
      </c>
      <c r="Y169" s="238">
        <f t="shared" si="50"/>
        <v>0</v>
      </c>
      <c r="Z169" s="237"/>
      <c r="AA169" s="173"/>
      <c r="AB169" s="173"/>
    </row>
    <row r="170" spans="1:28" x14ac:dyDescent="0.25">
      <c r="A170" s="244">
        <f t="shared" si="65"/>
        <v>2018</v>
      </c>
      <c r="B170" s="243" t="s">
        <v>312</v>
      </c>
      <c r="C170" s="223">
        <f t="shared" si="62"/>
        <v>0</v>
      </c>
      <c r="D170" s="242">
        <f t="shared" si="62"/>
        <v>0</v>
      </c>
      <c r="E170" s="223">
        <f t="shared" si="62"/>
        <v>0</v>
      </c>
      <c r="F170" s="223">
        <f t="shared" si="62"/>
        <v>0</v>
      </c>
      <c r="G170" s="223">
        <f t="shared" si="62"/>
        <v>0</v>
      </c>
      <c r="H170" s="223">
        <f t="shared" si="62"/>
        <v>0</v>
      </c>
      <c r="I170" s="223">
        <f t="shared" si="62"/>
        <v>0</v>
      </c>
      <c r="J170" s="241">
        <f t="shared" si="62"/>
        <v>0</v>
      </c>
      <c r="K170" s="241">
        <f t="shared" si="62"/>
        <v>0</v>
      </c>
      <c r="L170" s="241">
        <f t="shared" si="62"/>
        <v>0</v>
      </c>
      <c r="M170" s="223">
        <f t="shared" si="63"/>
        <v>0</v>
      </c>
      <c r="N170" s="262"/>
      <c r="O170" s="262"/>
      <c r="P170" s="262"/>
      <c r="Q170" s="262"/>
      <c r="R170" s="262"/>
      <c r="S170" s="262"/>
      <c r="T170" s="258"/>
      <c r="U170" s="239">
        <f t="shared" si="45"/>
        <v>0</v>
      </c>
      <c r="V170" s="240"/>
      <c r="W170" s="239">
        <f t="shared" si="64"/>
        <v>0</v>
      </c>
      <c r="X170" s="239">
        <f t="shared" si="49"/>
        <v>0</v>
      </c>
      <c r="Y170" s="238">
        <f t="shared" si="50"/>
        <v>0</v>
      </c>
      <c r="Z170" s="237"/>
      <c r="AA170" s="173"/>
      <c r="AB170" s="173"/>
    </row>
    <row r="171" spans="1:28" x14ac:dyDescent="0.25">
      <c r="A171" s="244">
        <f t="shared" si="65"/>
        <v>2018</v>
      </c>
      <c r="B171" s="243" t="s">
        <v>311</v>
      </c>
      <c r="C171" s="223">
        <f t="shared" ref="C171:M186" si="66">C170</f>
        <v>0</v>
      </c>
      <c r="D171" s="242">
        <f t="shared" si="66"/>
        <v>0</v>
      </c>
      <c r="E171" s="223">
        <f t="shared" si="66"/>
        <v>0</v>
      </c>
      <c r="F171" s="223">
        <f t="shared" si="66"/>
        <v>0</v>
      </c>
      <c r="G171" s="223">
        <f t="shared" si="66"/>
        <v>0</v>
      </c>
      <c r="H171" s="223">
        <f t="shared" si="66"/>
        <v>0</v>
      </c>
      <c r="I171" s="223">
        <f t="shared" si="66"/>
        <v>0</v>
      </c>
      <c r="J171" s="241">
        <f t="shared" si="66"/>
        <v>0</v>
      </c>
      <c r="K171" s="241">
        <f t="shared" si="66"/>
        <v>0</v>
      </c>
      <c r="L171" s="241">
        <f t="shared" si="66"/>
        <v>0</v>
      </c>
      <c r="M171" s="223">
        <f t="shared" si="63"/>
        <v>0</v>
      </c>
      <c r="N171" s="262"/>
      <c r="O171" s="262"/>
      <c r="P171" s="262"/>
      <c r="Q171" s="262"/>
      <c r="R171" s="262"/>
      <c r="S171" s="262"/>
      <c r="T171" s="258"/>
      <c r="U171" s="239">
        <f t="shared" si="45"/>
        <v>0</v>
      </c>
      <c r="V171" s="240"/>
      <c r="W171" s="239">
        <f t="shared" si="64"/>
        <v>0</v>
      </c>
      <c r="X171" s="239">
        <f t="shared" si="49"/>
        <v>0</v>
      </c>
      <c r="Y171" s="238">
        <f t="shared" si="50"/>
        <v>0</v>
      </c>
      <c r="Z171" s="237"/>
      <c r="AA171" s="173"/>
      <c r="AB171" s="173"/>
    </row>
    <row r="172" spans="1:28" x14ac:dyDescent="0.25">
      <c r="A172" s="244">
        <f t="shared" si="65"/>
        <v>2018</v>
      </c>
      <c r="B172" s="243" t="s">
        <v>310</v>
      </c>
      <c r="C172" s="223">
        <f t="shared" si="66"/>
        <v>0</v>
      </c>
      <c r="D172" s="242">
        <f t="shared" si="66"/>
        <v>0</v>
      </c>
      <c r="E172" s="223">
        <f t="shared" si="66"/>
        <v>0</v>
      </c>
      <c r="F172" s="223">
        <f t="shared" si="66"/>
        <v>0</v>
      </c>
      <c r="G172" s="223">
        <f t="shared" si="66"/>
        <v>0</v>
      </c>
      <c r="H172" s="223">
        <f t="shared" si="66"/>
        <v>0</v>
      </c>
      <c r="I172" s="223">
        <f t="shared" si="66"/>
        <v>0</v>
      </c>
      <c r="J172" s="241">
        <f t="shared" si="66"/>
        <v>0</v>
      </c>
      <c r="K172" s="241">
        <f t="shared" si="66"/>
        <v>0</v>
      </c>
      <c r="L172" s="241">
        <f t="shared" si="66"/>
        <v>0</v>
      </c>
      <c r="M172" s="223">
        <f t="shared" si="63"/>
        <v>0</v>
      </c>
      <c r="N172" s="262"/>
      <c r="O172" s="262"/>
      <c r="P172" s="262"/>
      <c r="Q172" s="262"/>
      <c r="R172" s="262"/>
      <c r="S172" s="262"/>
      <c r="T172" s="258"/>
      <c r="U172" s="239">
        <f t="shared" si="45"/>
        <v>0</v>
      </c>
      <c r="V172" s="240"/>
      <c r="W172" s="239">
        <f t="shared" si="64"/>
        <v>0</v>
      </c>
      <c r="X172" s="239">
        <f t="shared" si="49"/>
        <v>0</v>
      </c>
      <c r="Y172" s="238">
        <f t="shared" si="50"/>
        <v>0</v>
      </c>
      <c r="Z172" s="237"/>
      <c r="AA172" s="173"/>
      <c r="AB172" s="173"/>
    </row>
    <row r="173" spans="1:28" x14ac:dyDescent="0.25">
      <c r="A173" s="244">
        <f t="shared" si="65"/>
        <v>2018</v>
      </c>
      <c r="B173" s="243" t="s">
        <v>309</v>
      </c>
      <c r="C173" s="223">
        <f t="shared" si="66"/>
        <v>0</v>
      </c>
      <c r="D173" s="242">
        <f t="shared" si="66"/>
        <v>0</v>
      </c>
      <c r="E173" s="223">
        <f t="shared" si="66"/>
        <v>0</v>
      </c>
      <c r="F173" s="223">
        <f t="shared" si="66"/>
        <v>0</v>
      </c>
      <c r="G173" s="223">
        <f t="shared" si="66"/>
        <v>0</v>
      </c>
      <c r="H173" s="223">
        <f t="shared" si="66"/>
        <v>0</v>
      </c>
      <c r="I173" s="223">
        <f t="shared" si="66"/>
        <v>0</v>
      </c>
      <c r="J173" s="241">
        <f t="shared" si="66"/>
        <v>0</v>
      </c>
      <c r="K173" s="241">
        <f t="shared" si="66"/>
        <v>0</v>
      </c>
      <c r="L173" s="241">
        <f t="shared" si="66"/>
        <v>0</v>
      </c>
      <c r="M173" s="223">
        <f t="shared" si="63"/>
        <v>0</v>
      </c>
      <c r="N173" s="262"/>
      <c r="O173" s="262"/>
      <c r="P173" s="262"/>
      <c r="Q173" s="262"/>
      <c r="R173" s="262"/>
      <c r="S173" s="262"/>
      <c r="T173" s="258"/>
      <c r="U173" s="239">
        <f t="shared" si="45"/>
        <v>0</v>
      </c>
      <c r="V173" s="240"/>
      <c r="W173" s="239">
        <f t="shared" si="64"/>
        <v>0</v>
      </c>
      <c r="X173" s="239">
        <f t="shared" si="49"/>
        <v>0</v>
      </c>
      <c r="Y173" s="238">
        <f t="shared" si="50"/>
        <v>0</v>
      </c>
      <c r="Z173" s="237"/>
      <c r="AA173" s="173"/>
      <c r="AB173" s="173"/>
    </row>
    <row r="174" spans="1:28" x14ac:dyDescent="0.25">
      <c r="A174" s="244">
        <f t="shared" si="65"/>
        <v>2018</v>
      </c>
      <c r="B174" s="243" t="s">
        <v>308</v>
      </c>
      <c r="C174" s="223">
        <f t="shared" si="66"/>
        <v>0</v>
      </c>
      <c r="D174" s="242">
        <f t="shared" si="66"/>
        <v>0</v>
      </c>
      <c r="E174" s="223">
        <f t="shared" si="66"/>
        <v>0</v>
      </c>
      <c r="F174" s="223">
        <f t="shared" si="66"/>
        <v>0</v>
      </c>
      <c r="G174" s="223">
        <f t="shared" si="66"/>
        <v>0</v>
      </c>
      <c r="H174" s="223">
        <f t="shared" si="66"/>
        <v>0</v>
      </c>
      <c r="I174" s="223">
        <f t="shared" si="66"/>
        <v>0</v>
      </c>
      <c r="J174" s="241">
        <f t="shared" si="66"/>
        <v>0</v>
      </c>
      <c r="K174" s="241">
        <f t="shared" si="66"/>
        <v>0</v>
      </c>
      <c r="L174" s="241">
        <f t="shared" si="66"/>
        <v>0</v>
      </c>
      <c r="M174" s="223">
        <f t="shared" si="63"/>
        <v>0</v>
      </c>
      <c r="N174" s="262"/>
      <c r="O174" s="262"/>
      <c r="P174" s="262"/>
      <c r="Q174" s="262"/>
      <c r="R174" s="262"/>
      <c r="S174" s="262"/>
      <c r="T174" s="258"/>
      <c r="U174" s="239">
        <f t="shared" ref="U174:U237" si="67">SUM(C174:T174)</f>
        <v>0</v>
      </c>
      <c r="V174" s="240"/>
      <c r="W174" s="239">
        <f t="shared" si="64"/>
        <v>0</v>
      </c>
      <c r="X174" s="239">
        <f t="shared" si="49"/>
        <v>0</v>
      </c>
      <c r="Y174" s="238">
        <f t="shared" si="50"/>
        <v>0</v>
      </c>
      <c r="Z174" s="237"/>
      <c r="AA174" s="173"/>
      <c r="AB174" s="173"/>
    </row>
    <row r="175" spans="1:28" x14ac:dyDescent="0.25">
      <c r="A175" s="244">
        <f t="shared" si="65"/>
        <v>2018</v>
      </c>
      <c r="B175" s="243" t="s">
        <v>307</v>
      </c>
      <c r="C175" s="223">
        <f t="shared" si="66"/>
        <v>0</v>
      </c>
      <c r="D175" s="242">
        <f t="shared" si="66"/>
        <v>0</v>
      </c>
      <c r="E175" s="223">
        <f t="shared" si="66"/>
        <v>0</v>
      </c>
      <c r="F175" s="223">
        <f t="shared" si="66"/>
        <v>0</v>
      </c>
      <c r="G175" s="223">
        <f t="shared" si="66"/>
        <v>0</v>
      </c>
      <c r="H175" s="223">
        <f t="shared" si="66"/>
        <v>0</v>
      </c>
      <c r="I175" s="223">
        <f t="shared" si="66"/>
        <v>0</v>
      </c>
      <c r="J175" s="241">
        <f t="shared" si="66"/>
        <v>0</v>
      </c>
      <c r="K175" s="241">
        <f t="shared" si="66"/>
        <v>0</v>
      </c>
      <c r="L175" s="241">
        <f t="shared" si="66"/>
        <v>0</v>
      </c>
      <c r="M175" s="223">
        <f t="shared" si="63"/>
        <v>0</v>
      </c>
      <c r="N175" s="262"/>
      <c r="O175" s="262"/>
      <c r="P175" s="262"/>
      <c r="Q175" s="262"/>
      <c r="R175" s="262"/>
      <c r="S175" s="262"/>
      <c r="T175" s="258"/>
      <c r="U175" s="239">
        <f t="shared" si="67"/>
        <v>0</v>
      </c>
      <c r="V175" s="240"/>
      <c r="W175" s="239">
        <f t="shared" si="64"/>
        <v>0</v>
      </c>
      <c r="X175" s="239">
        <f t="shared" si="49"/>
        <v>0</v>
      </c>
      <c r="Y175" s="238">
        <f t="shared" si="50"/>
        <v>0</v>
      </c>
      <c r="Z175" s="237"/>
      <c r="AA175" s="173"/>
      <c r="AB175" s="173"/>
    </row>
    <row r="176" spans="1:28" x14ac:dyDescent="0.25">
      <c r="A176" s="235">
        <f t="shared" si="65"/>
        <v>2018</v>
      </c>
      <c r="B176" s="234" t="s">
        <v>306</v>
      </c>
      <c r="C176" s="178">
        <f t="shared" si="66"/>
        <v>0</v>
      </c>
      <c r="D176" s="177">
        <f t="shared" si="66"/>
        <v>0</v>
      </c>
      <c r="E176" s="178">
        <f t="shared" si="66"/>
        <v>0</v>
      </c>
      <c r="F176" s="178">
        <f t="shared" si="66"/>
        <v>0</v>
      </c>
      <c r="G176" s="178">
        <f t="shared" si="66"/>
        <v>0</v>
      </c>
      <c r="H176" s="178">
        <f t="shared" si="66"/>
        <v>0</v>
      </c>
      <c r="I176" s="178">
        <f t="shared" si="66"/>
        <v>0</v>
      </c>
      <c r="J176" s="233">
        <f t="shared" si="66"/>
        <v>0</v>
      </c>
      <c r="K176" s="233">
        <f t="shared" si="66"/>
        <v>0</v>
      </c>
      <c r="L176" s="233">
        <f t="shared" si="66"/>
        <v>0</v>
      </c>
      <c r="M176" s="178">
        <f t="shared" si="63"/>
        <v>0</v>
      </c>
      <c r="N176" s="261"/>
      <c r="O176" s="261"/>
      <c r="P176" s="261"/>
      <c r="Q176" s="261"/>
      <c r="R176" s="261"/>
      <c r="S176" s="261"/>
      <c r="T176" s="257"/>
      <c r="U176" s="231">
        <f t="shared" si="67"/>
        <v>0</v>
      </c>
      <c r="V176" s="221">
        <f>SUM(U165:U176)</f>
        <v>0</v>
      </c>
      <c r="W176" s="231">
        <f t="shared" si="64"/>
        <v>0</v>
      </c>
      <c r="X176" s="231">
        <f t="shared" si="49"/>
        <v>0</v>
      </c>
      <c r="Y176" s="232">
        <f t="shared" si="50"/>
        <v>0</v>
      </c>
      <c r="Z176" s="231">
        <f>SUM(Y165:Y176)</f>
        <v>0</v>
      </c>
      <c r="AA176" s="173"/>
      <c r="AB176" s="173"/>
    </row>
    <row r="177" spans="1:28" x14ac:dyDescent="0.25">
      <c r="A177" s="256">
        <f>A176+1</f>
        <v>2019</v>
      </c>
      <c r="B177" s="255" t="s">
        <v>317</v>
      </c>
      <c r="C177" s="252">
        <f t="shared" si="66"/>
        <v>0</v>
      </c>
      <c r="D177" s="254">
        <f t="shared" si="66"/>
        <v>0</v>
      </c>
      <c r="E177" s="252">
        <f t="shared" si="66"/>
        <v>0</v>
      </c>
      <c r="F177" s="252">
        <f t="shared" si="66"/>
        <v>0</v>
      </c>
      <c r="G177" s="252">
        <f t="shared" si="66"/>
        <v>0</v>
      </c>
      <c r="H177" s="252">
        <f t="shared" si="66"/>
        <v>0</v>
      </c>
      <c r="I177" s="252">
        <f t="shared" si="66"/>
        <v>0</v>
      </c>
      <c r="J177" s="253">
        <f t="shared" si="66"/>
        <v>0</v>
      </c>
      <c r="K177" s="253">
        <f t="shared" si="66"/>
        <v>0</v>
      </c>
      <c r="L177" s="253">
        <f t="shared" si="66"/>
        <v>0</v>
      </c>
      <c r="M177" s="252">
        <f t="shared" si="63"/>
        <v>0</v>
      </c>
      <c r="N177" s="252">
        <f t="shared" ref="N177:N189" si="68">+N15</f>
        <v>0</v>
      </c>
      <c r="O177" s="263"/>
      <c r="P177" s="263"/>
      <c r="Q177" s="263"/>
      <c r="R177" s="263"/>
      <c r="S177" s="263"/>
      <c r="T177" s="260"/>
      <c r="U177" s="249">
        <f t="shared" si="67"/>
        <v>0</v>
      </c>
      <c r="V177" s="250"/>
      <c r="W177" s="249">
        <f>M27-M15+N15</f>
        <v>0</v>
      </c>
      <c r="X177" s="249">
        <f t="shared" si="49"/>
        <v>0</v>
      </c>
      <c r="Y177" s="248">
        <f t="shared" si="50"/>
        <v>0</v>
      </c>
      <c r="Z177" s="247"/>
      <c r="AA177" s="173"/>
      <c r="AB177" s="173"/>
    </row>
    <row r="178" spans="1:28" x14ac:dyDescent="0.25">
      <c r="A178" s="244">
        <f>A177</f>
        <v>2019</v>
      </c>
      <c r="B178" s="243" t="s">
        <v>316</v>
      </c>
      <c r="C178" s="223">
        <f t="shared" si="66"/>
        <v>0</v>
      </c>
      <c r="D178" s="242">
        <f t="shared" si="66"/>
        <v>0</v>
      </c>
      <c r="E178" s="223">
        <f t="shared" si="66"/>
        <v>0</v>
      </c>
      <c r="F178" s="223">
        <f t="shared" si="66"/>
        <v>0</v>
      </c>
      <c r="G178" s="223">
        <f t="shared" si="66"/>
        <v>0</v>
      </c>
      <c r="H178" s="223">
        <f t="shared" si="66"/>
        <v>0</v>
      </c>
      <c r="I178" s="223">
        <f t="shared" si="66"/>
        <v>0</v>
      </c>
      <c r="J178" s="241">
        <f t="shared" si="66"/>
        <v>0</v>
      </c>
      <c r="K178" s="241">
        <f t="shared" si="66"/>
        <v>0</v>
      </c>
      <c r="L178" s="241">
        <f t="shared" si="66"/>
        <v>0</v>
      </c>
      <c r="M178" s="259">
        <f>+M$27</f>
        <v>0</v>
      </c>
      <c r="N178" s="223">
        <f t="shared" si="68"/>
        <v>0</v>
      </c>
      <c r="O178" s="262"/>
      <c r="P178" s="262"/>
      <c r="Q178" s="262"/>
      <c r="R178" s="262"/>
      <c r="S178" s="262"/>
      <c r="T178" s="258"/>
      <c r="U178" s="239">
        <f t="shared" si="67"/>
        <v>0</v>
      </c>
      <c r="V178" s="240"/>
      <c r="W178" s="239">
        <f t="shared" ref="W178:W188" si="69">M28-M16+N16</f>
        <v>0</v>
      </c>
      <c r="X178" s="239">
        <f t="shared" si="49"/>
        <v>0</v>
      </c>
      <c r="Y178" s="238">
        <f t="shared" si="50"/>
        <v>0</v>
      </c>
      <c r="Z178" s="237"/>
      <c r="AA178" s="173"/>
      <c r="AB178" s="173"/>
    </row>
    <row r="179" spans="1:28" x14ac:dyDescent="0.25">
      <c r="A179" s="244">
        <f t="shared" ref="A179:A188" si="70">A178</f>
        <v>2019</v>
      </c>
      <c r="B179" s="243" t="s">
        <v>315</v>
      </c>
      <c r="C179" s="223">
        <f t="shared" si="66"/>
        <v>0</v>
      </c>
      <c r="D179" s="242">
        <f t="shared" si="66"/>
        <v>0</v>
      </c>
      <c r="E179" s="223">
        <f t="shared" si="66"/>
        <v>0</v>
      </c>
      <c r="F179" s="223">
        <f t="shared" si="66"/>
        <v>0</v>
      </c>
      <c r="G179" s="223">
        <f t="shared" si="66"/>
        <v>0</v>
      </c>
      <c r="H179" s="223">
        <f t="shared" si="66"/>
        <v>0</v>
      </c>
      <c r="I179" s="223">
        <f t="shared" si="66"/>
        <v>0</v>
      </c>
      <c r="J179" s="241">
        <f t="shared" si="66"/>
        <v>0</v>
      </c>
      <c r="K179" s="241">
        <f t="shared" si="66"/>
        <v>0</v>
      </c>
      <c r="L179" s="241">
        <f t="shared" si="66"/>
        <v>0</v>
      </c>
      <c r="M179" s="223">
        <f>M178</f>
        <v>0</v>
      </c>
      <c r="N179" s="223">
        <f t="shared" si="68"/>
        <v>0</v>
      </c>
      <c r="O179" s="262"/>
      <c r="P179" s="262"/>
      <c r="Q179" s="262"/>
      <c r="R179" s="262"/>
      <c r="S179" s="262"/>
      <c r="T179" s="258"/>
      <c r="U179" s="239">
        <f t="shared" si="67"/>
        <v>0</v>
      </c>
      <c r="V179" s="240"/>
      <c r="W179" s="239">
        <f t="shared" si="69"/>
        <v>0</v>
      </c>
      <c r="X179" s="239">
        <f t="shared" si="49"/>
        <v>0</v>
      </c>
      <c r="Y179" s="238">
        <f t="shared" si="50"/>
        <v>0</v>
      </c>
      <c r="Z179" s="237"/>
      <c r="AA179" s="173"/>
      <c r="AB179" s="173"/>
    </row>
    <row r="180" spans="1:28" x14ac:dyDescent="0.25">
      <c r="A180" s="244">
        <f t="shared" si="70"/>
        <v>2019</v>
      </c>
      <c r="B180" s="243" t="s">
        <v>314</v>
      </c>
      <c r="C180" s="223">
        <f t="shared" si="66"/>
        <v>0</v>
      </c>
      <c r="D180" s="242">
        <f t="shared" si="66"/>
        <v>0</v>
      </c>
      <c r="E180" s="223">
        <f t="shared" si="66"/>
        <v>0</v>
      </c>
      <c r="F180" s="223">
        <f t="shared" si="66"/>
        <v>0</v>
      </c>
      <c r="G180" s="223">
        <f t="shared" si="66"/>
        <v>0</v>
      </c>
      <c r="H180" s="223">
        <f t="shared" si="66"/>
        <v>0</v>
      </c>
      <c r="I180" s="223">
        <f t="shared" si="66"/>
        <v>0</v>
      </c>
      <c r="J180" s="241">
        <f t="shared" si="66"/>
        <v>0</v>
      </c>
      <c r="K180" s="241">
        <f t="shared" si="66"/>
        <v>0</v>
      </c>
      <c r="L180" s="241">
        <f t="shared" si="66"/>
        <v>0</v>
      </c>
      <c r="M180" s="223">
        <f t="shared" si="66"/>
        <v>0</v>
      </c>
      <c r="N180" s="223">
        <f t="shared" si="68"/>
        <v>0</v>
      </c>
      <c r="O180" s="262"/>
      <c r="P180" s="262"/>
      <c r="Q180" s="262"/>
      <c r="R180" s="262"/>
      <c r="S180" s="262"/>
      <c r="T180" s="258"/>
      <c r="U180" s="239">
        <f t="shared" si="67"/>
        <v>0</v>
      </c>
      <c r="V180" s="240"/>
      <c r="W180" s="239">
        <f t="shared" si="69"/>
        <v>0</v>
      </c>
      <c r="X180" s="239">
        <f t="shared" si="49"/>
        <v>0</v>
      </c>
      <c r="Y180" s="238">
        <f t="shared" si="50"/>
        <v>0</v>
      </c>
      <c r="Z180" s="237"/>
      <c r="AA180" s="173"/>
      <c r="AB180" s="173"/>
    </row>
    <row r="181" spans="1:28" x14ac:dyDescent="0.25">
      <c r="A181" s="244">
        <f t="shared" si="70"/>
        <v>2019</v>
      </c>
      <c r="B181" s="243" t="s">
        <v>313</v>
      </c>
      <c r="C181" s="223">
        <f t="shared" si="66"/>
        <v>0</v>
      </c>
      <c r="D181" s="242">
        <f t="shared" si="66"/>
        <v>0</v>
      </c>
      <c r="E181" s="223">
        <f t="shared" si="66"/>
        <v>0</v>
      </c>
      <c r="F181" s="223">
        <f t="shared" si="66"/>
        <v>0</v>
      </c>
      <c r="G181" s="223">
        <f t="shared" si="66"/>
        <v>0</v>
      </c>
      <c r="H181" s="223">
        <f t="shared" si="66"/>
        <v>0</v>
      </c>
      <c r="I181" s="223">
        <f t="shared" si="66"/>
        <v>0</v>
      </c>
      <c r="J181" s="241">
        <f t="shared" si="66"/>
        <v>0</v>
      </c>
      <c r="K181" s="241">
        <f t="shared" si="66"/>
        <v>0</v>
      </c>
      <c r="L181" s="241">
        <f t="shared" si="66"/>
        <v>0</v>
      </c>
      <c r="M181" s="223">
        <f t="shared" si="66"/>
        <v>0</v>
      </c>
      <c r="N181" s="223">
        <f t="shared" si="68"/>
        <v>0</v>
      </c>
      <c r="O181" s="262"/>
      <c r="P181" s="262"/>
      <c r="Q181" s="262"/>
      <c r="R181" s="262"/>
      <c r="S181" s="262"/>
      <c r="T181" s="258"/>
      <c r="U181" s="239">
        <f t="shared" si="67"/>
        <v>0</v>
      </c>
      <c r="V181" s="240"/>
      <c r="W181" s="239">
        <f t="shared" si="69"/>
        <v>0</v>
      </c>
      <c r="X181" s="239">
        <f t="shared" si="49"/>
        <v>0</v>
      </c>
      <c r="Y181" s="238">
        <f t="shared" si="50"/>
        <v>0</v>
      </c>
      <c r="Z181" s="237"/>
      <c r="AA181" s="173"/>
      <c r="AB181" s="173"/>
    </row>
    <row r="182" spans="1:28" x14ac:dyDescent="0.25">
      <c r="A182" s="244">
        <f t="shared" si="70"/>
        <v>2019</v>
      </c>
      <c r="B182" s="243" t="s">
        <v>312</v>
      </c>
      <c r="C182" s="223">
        <f t="shared" si="66"/>
        <v>0</v>
      </c>
      <c r="D182" s="242">
        <f t="shared" si="66"/>
        <v>0</v>
      </c>
      <c r="E182" s="223">
        <f t="shared" si="66"/>
        <v>0</v>
      </c>
      <c r="F182" s="223">
        <f t="shared" si="66"/>
        <v>0</v>
      </c>
      <c r="G182" s="223">
        <f t="shared" si="66"/>
        <v>0</v>
      </c>
      <c r="H182" s="223">
        <f t="shared" si="66"/>
        <v>0</v>
      </c>
      <c r="I182" s="223">
        <f t="shared" si="66"/>
        <v>0</v>
      </c>
      <c r="J182" s="241">
        <f t="shared" si="66"/>
        <v>0</v>
      </c>
      <c r="K182" s="241">
        <f t="shared" si="66"/>
        <v>0</v>
      </c>
      <c r="L182" s="241">
        <f t="shared" si="66"/>
        <v>0</v>
      </c>
      <c r="M182" s="223">
        <f t="shared" si="66"/>
        <v>0</v>
      </c>
      <c r="N182" s="223">
        <f t="shared" si="68"/>
        <v>0</v>
      </c>
      <c r="O182" s="262"/>
      <c r="P182" s="262"/>
      <c r="Q182" s="262"/>
      <c r="R182" s="262"/>
      <c r="S182" s="262"/>
      <c r="T182" s="258"/>
      <c r="U182" s="239">
        <f t="shared" si="67"/>
        <v>0</v>
      </c>
      <c r="V182" s="240"/>
      <c r="W182" s="239">
        <f t="shared" si="69"/>
        <v>0</v>
      </c>
      <c r="X182" s="239">
        <f t="shared" si="49"/>
        <v>0</v>
      </c>
      <c r="Y182" s="238">
        <f t="shared" si="50"/>
        <v>0</v>
      </c>
      <c r="Z182" s="237"/>
      <c r="AA182" s="173"/>
      <c r="AB182" s="173"/>
    </row>
    <row r="183" spans="1:28" x14ac:dyDescent="0.25">
      <c r="A183" s="244">
        <f t="shared" si="70"/>
        <v>2019</v>
      </c>
      <c r="B183" s="243" t="s">
        <v>311</v>
      </c>
      <c r="C183" s="223">
        <f t="shared" si="66"/>
        <v>0</v>
      </c>
      <c r="D183" s="242">
        <f t="shared" si="66"/>
        <v>0</v>
      </c>
      <c r="E183" s="223">
        <f t="shared" si="66"/>
        <v>0</v>
      </c>
      <c r="F183" s="223">
        <f t="shared" si="66"/>
        <v>0</v>
      </c>
      <c r="G183" s="223">
        <f t="shared" si="66"/>
        <v>0</v>
      </c>
      <c r="H183" s="223">
        <f t="shared" si="66"/>
        <v>0</v>
      </c>
      <c r="I183" s="223">
        <f t="shared" si="66"/>
        <v>0</v>
      </c>
      <c r="J183" s="241">
        <f t="shared" si="66"/>
        <v>0</v>
      </c>
      <c r="K183" s="241">
        <f t="shared" si="66"/>
        <v>0</v>
      </c>
      <c r="L183" s="241">
        <f t="shared" si="66"/>
        <v>0</v>
      </c>
      <c r="M183" s="223">
        <f t="shared" si="66"/>
        <v>0</v>
      </c>
      <c r="N183" s="223">
        <f t="shared" si="68"/>
        <v>0</v>
      </c>
      <c r="O183" s="262"/>
      <c r="P183" s="262"/>
      <c r="Q183" s="262"/>
      <c r="R183" s="262"/>
      <c r="S183" s="262"/>
      <c r="T183" s="258"/>
      <c r="U183" s="239">
        <f t="shared" si="67"/>
        <v>0</v>
      </c>
      <c r="V183" s="240"/>
      <c r="W183" s="239">
        <f t="shared" si="69"/>
        <v>0</v>
      </c>
      <c r="X183" s="239">
        <f t="shared" si="49"/>
        <v>0</v>
      </c>
      <c r="Y183" s="238">
        <f t="shared" si="50"/>
        <v>2.6415003259941483</v>
      </c>
      <c r="Z183" s="237"/>
      <c r="AA183" s="173"/>
      <c r="AB183" s="173"/>
    </row>
    <row r="184" spans="1:28" x14ac:dyDescent="0.25">
      <c r="A184" s="244">
        <f t="shared" si="70"/>
        <v>2019</v>
      </c>
      <c r="B184" s="243" t="s">
        <v>310</v>
      </c>
      <c r="C184" s="223">
        <f t="shared" si="66"/>
        <v>0</v>
      </c>
      <c r="D184" s="242">
        <f t="shared" si="66"/>
        <v>0</v>
      </c>
      <c r="E184" s="223">
        <f t="shared" si="66"/>
        <v>0</v>
      </c>
      <c r="F184" s="223">
        <f t="shared" si="66"/>
        <v>0</v>
      </c>
      <c r="G184" s="223">
        <f t="shared" si="66"/>
        <v>0</v>
      </c>
      <c r="H184" s="223">
        <f t="shared" si="66"/>
        <v>0</v>
      </c>
      <c r="I184" s="223">
        <f t="shared" si="66"/>
        <v>0</v>
      </c>
      <c r="J184" s="241">
        <f t="shared" si="66"/>
        <v>0</v>
      </c>
      <c r="K184" s="241">
        <f t="shared" si="66"/>
        <v>0</v>
      </c>
      <c r="L184" s="241">
        <f t="shared" si="66"/>
        <v>0</v>
      </c>
      <c r="M184" s="223">
        <f t="shared" si="66"/>
        <v>0</v>
      </c>
      <c r="N184" s="223">
        <f t="shared" si="68"/>
        <v>0</v>
      </c>
      <c r="O184" s="262"/>
      <c r="P184" s="262"/>
      <c r="Q184" s="262"/>
      <c r="R184" s="262"/>
      <c r="S184" s="262"/>
      <c r="T184" s="258"/>
      <c r="U184" s="239">
        <f t="shared" si="67"/>
        <v>0</v>
      </c>
      <c r="V184" s="240"/>
      <c r="W184" s="239">
        <f t="shared" si="69"/>
        <v>0</v>
      </c>
      <c r="X184" s="239">
        <f t="shared" si="49"/>
        <v>0</v>
      </c>
      <c r="Y184" s="238">
        <f t="shared" si="50"/>
        <v>7.9245009779824445</v>
      </c>
      <c r="Z184" s="237"/>
      <c r="AA184" s="173"/>
      <c r="AB184" s="173"/>
    </row>
    <row r="185" spans="1:28" x14ac:dyDescent="0.25">
      <c r="A185" s="244">
        <f t="shared" si="70"/>
        <v>2019</v>
      </c>
      <c r="B185" s="243" t="s">
        <v>309</v>
      </c>
      <c r="C185" s="223">
        <f t="shared" si="66"/>
        <v>0</v>
      </c>
      <c r="D185" s="242">
        <f t="shared" si="66"/>
        <v>0</v>
      </c>
      <c r="E185" s="223">
        <f t="shared" si="66"/>
        <v>0</v>
      </c>
      <c r="F185" s="223">
        <f t="shared" si="66"/>
        <v>0</v>
      </c>
      <c r="G185" s="223">
        <f t="shared" si="66"/>
        <v>0</v>
      </c>
      <c r="H185" s="223">
        <f t="shared" si="66"/>
        <v>0</v>
      </c>
      <c r="I185" s="223">
        <f t="shared" si="66"/>
        <v>0</v>
      </c>
      <c r="J185" s="241">
        <f t="shared" si="66"/>
        <v>0</v>
      </c>
      <c r="K185" s="241">
        <f t="shared" si="66"/>
        <v>0</v>
      </c>
      <c r="L185" s="241">
        <f t="shared" si="66"/>
        <v>0</v>
      </c>
      <c r="M185" s="223">
        <f t="shared" si="66"/>
        <v>0</v>
      </c>
      <c r="N185" s="223">
        <f t="shared" si="68"/>
        <v>0</v>
      </c>
      <c r="O185" s="262"/>
      <c r="P185" s="262"/>
      <c r="Q185" s="262"/>
      <c r="R185" s="262"/>
      <c r="S185" s="262"/>
      <c r="T185" s="258"/>
      <c r="U185" s="239">
        <f t="shared" si="67"/>
        <v>0</v>
      </c>
      <c r="V185" s="240"/>
      <c r="W185" s="239">
        <f t="shared" si="69"/>
        <v>0</v>
      </c>
      <c r="X185" s="239">
        <f t="shared" ref="X185:X188" si="71">W185+X173</f>
        <v>0</v>
      </c>
      <c r="Y185" s="238">
        <f t="shared" ref="Y185:Y188" si="72">AVERAGE(W180:W191)/1000</f>
        <v>15.849001955964889</v>
      </c>
      <c r="Z185" s="237"/>
      <c r="AA185" s="173"/>
      <c r="AB185" s="173"/>
    </row>
    <row r="186" spans="1:28" x14ac:dyDescent="0.25">
      <c r="A186" s="244">
        <f t="shared" si="70"/>
        <v>2019</v>
      </c>
      <c r="B186" s="243" t="s">
        <v>308</v>
      </c>
      <c r="C186" s="223">
        <f t="shared" si="66"/>
        <v>0</v>
      </c>
      <c r="D186" s="242">
        <f t="shared" si="66"/>
        <v>0</v>
      </c>
      <c r="E186" s="223">
        <f t="shared" si="66"/>
        <v>0</v>
      </c>
      <c r="F186" s="223">
        <f t="shared" si="66"/>
        <v>0</v>
      </c>
      <c r="G186" s="223">
        <f t="shared" si="66"/>
        <v>0</v>
      </c>
      <c r="H186" s="223">
        <f t="shared" si="66"/>
        <v>0</v>
      </c>
      <c r="I186" s="223">
        <f t="shared" si="66"/>
        <v>0</v>
      </c>
      <c r="J186" s="241">
        <f t="shared" si="66"/>
        <v>0</v>
      </c>
      <c r="K186" s="241">
        <f t="shared" si="66"/>
        <v>0</v>
      </c>
      <c r="L186" s="241">
        <f t="shared" si="66"/>
        <v>0</v>
      </c>
      <c r="M186" s="223">
        <f t="shared" si="66"/>
        <v>0</v>
      </c>
      <c r="N186" s="223">
        <f t="shared" si="68"/>
        <v>0</v>
      </c>
      <c r="O186" s="262"/>
      <c r="P186" s="262"/>
      <c r="Q186" s="262"/>
      <c r="R186" s="262"/>
      <c r="S186" s="262"/>
      <c r="T186" s="258"/>
      <c r="U186" s="239">
        <f t="shared" si="67"/>
        <v>0</v>
      </c>
      <c r="V186" s="240"/>
      <c r="W186" s="239">
        <f t="shared" si="69"/>
        <v>0</v>
      </c>
      <c r="X186" s="239">
        <f t="shared" si="71"/>
        <v>0</v>
      </c>
      <c r="Y186" s="238">
        <f t="shared" si="72"/>
        <v>26.415003259941482</v>
      </c>
      <c r="Z186" s="237"/>
      <c r="AA186" s="173"/>
      <c r="AB186" s="173"/>
    </row>
    <row r="187" spans="1:28" x14ac:dyDescent="0.25">
      <c r="A187" s="244">
        <f t="shared" si="70"/>
        <v>2019</v>
      </c>
      <c r="B187" s="243" t="s">
        <v>307</v>
      </c>
      <c r="C187" s="223">
        <f t="shared" ref="C187:N202" si="73">C186</f>
        <v>0</v>
      </c>
      <c r="D187" s="242">
        <f t="shared" si="73"/>
        <v>0</v>
      </c>
      <c r="E187" s="223">
        <f t="shared" si="73"/>
        <v>0</v>
      </c>
      <c r="F187" s="223">
        <f t="shared" si="73"/>
        <v>0</v>
      </c>
      <c r="G187" s="223">
        <f t="shared" si="73"/>
        <v>0</v>
      </c>
      <c r="H187" s="223">
        <f t="shared" si="73"/>
        <v>0</v>
      </c>
      <c r="I187" s="223">
        <f t="shared" si="73"/>
        <v>0</v>
      </c>
      <c r="J187" s="241">
        <f t="shared" si="73"/>
        <v>0</v>
      </c>
      <c r="K187" s="241">
        <f t="shared" si="73"/>
        <v>0</v>
      </c>
      <c r="L187" s="241">
        <f t="shared" si="73"/>
        <v>0</v>
      </c>
      <c r="M187" s="223">
        <f t="shared" si="73"/>
        <v>0</v>
      </c>
      <c r="N187" s="223">
        <f t="shared" si="68"/>
        <v>0</v>
      </c>
      <c r="O187" s="262"/>
      <c r="P187" s="262"/>
      <c r="Q187" s="262"/>
      <c r="R187" s="262"/>
      <c r="S187" s="262"/>
      <c r="T187" s="258"/>
      <c r="U187" s="239">
        <f t="shared" si="67"/>
        <v>0</v>
      </c>
      <c r="V187" s="240"/>
      <c r="W187" s="239">
        <f t="shared" si="69"/>
        <v>0</v>
      </c>
      <c r="X187" s="239">
        <f t="shared" si="71"/>
        <v>0</v>
      </c>
      <c r="Y187" s="238">
        <f t="shared" si="72"/>
        <v>39.622504889912229</v>
      </c>
      <c r="Z187" s="237"/>
      <c r="AA187" s="173"/>
      <c r="AB187" s="173"/>
    </row>
    <row r="188" spans="1:28" x14ac:dyDescent="0.25">
      <c r="A188" s="235">
        <f t="shared" si="70"/>
        <v>2019</v>
      </c>
      <c r="B188" s="234" t="s">
        <v>306</v>
      </c>
      <c r="C188" s="178">
        <f t="shared" si="73"/>
        <v>0</v>
      </c>
      <c r="D188" s="177">
        <f t="shared" si="73"/>
        <v>0</v>
      </c>
      <c r="E188" s="178">
        <f t="shared" si="73"/>
        <v>0</v>
      </c>
      <c r="F188" s="178">
        <f t="shared" si="73"/>
        <v>0</v>
      </c>
      <c r="G188" s="178">
        <f t="shared" si="73"/>
        <v>0</v>
      </c>
      <c r="H188" s="178">
        <f t="shared" si="73"/>
        <v>0</v>
      </c>
      <c r="I188" s="178">
        <f t="shared" si="73"/>
        <v>0</v>
      </c>
      <c r="J188" s="233">
        <f t="shared" si="73"/>
        <v>0</v>
      </c>
      <c r="K188" s="233">
        <f t="shared" si="73"/>
        <v>0</v>
      </c>
      <c r="L188" s="233">
        <f t="shared" si="73"/>
        <v>0</v>
      </c>
      <c r="M188" s="178">
        <f t="shared" si="73"/>
        <v>0</v>
      </c>
      <c r="N188" s="178">
        <f t="shared" si="68"/>
        <v>0</v>
      </c>
      <c r="O188" s="261"/>
      <c r="P188" s="261"/>
      <c r="Q188" s="261"/>
      <c r="R188" s="261"/>
      <c r="S188" s="261"/>
      <c r="T188" s="257"/>
      <c r="U188" s="231">
        <f t="shared" si="67"/>
        <v>0</v>
      </c>
      <c r="V188" s="221">
        <f>SUM(U177:U188)</f>
        <v>0</v>
      </c>
      <c r="W188" s="231">
        <f t="shared" si="69"/>
        <v>0</v>
      </c>
      <c r="X188" s="231">
        <f t="shared" si="71"/>
        <v>0</v>
      </c>
      <c r="Y188" s="232">
        <f t="shared" si="72"/>
        <v>55.471506845877123</v>
      </c>
      <c r="Z188" s="231">
        <f>SUM(Y177:Y188)</f>
        <v>147.92401825567231</v>
      </c>
      <c r="AA188" s="173"/>
      <c r="AB188" s="173"/>
    </row>
    <row r="189" spans="1:28" x14ac:dyDescent="0.25">
      <c r="A189" s="256">
        <f>A188+1</f>
        <v>2020</v>
      </c>
      <c r="B189" s="255" t="s">
        <v>317</v>
      </c>
      <c r="C189" s="252">
        <f t="shared" si="73"/>
        <v>0</v>
      </c>
      <c r="D189" s="254">
        <f t="shared" si="73"/>
        <v>0</v>
      </c>
      <c r="E189" s="252">
        <f t="shared" si="73"/>
        <v>0</v>
      </c>
      <c r="F189" s="252">
        <f t="shared" si="73"/>
        <v>0</v>
      </c>
      <c r="G189" s="252">
        <f t="shared" si="73"/>
        <v>0</v>
      </c>
      <c r="H189" s="252">
        <f t="shared" si="73"/>
        <v>0</v>
      </c>
      <c r="I189" s="252">
        <f t="shared" si="73"/>
        <v>0</v>
      </c>
      <c r="J189" s="253">
        <f t="shared" si="73"/>
        <v>0</v>
      </c>
      <c r="K189" s="253">
        <f t="shared" si="73"/>
        <v>0</v>
      </c>
      <c r="L189" s="253">
        <f t="shared" si="73"/>
        <v>0</v>
      </c>
      <c r="M189" s="252">
        <f t="shared" si="73"/>
        <v>0</v>
      </c>
      <c r="N189" s="252">
        <f t="shared" si="68"/>
        <v>0</v>
      </c>
      <c r="O189" s="252">
        <f t="shared" ref="O189:O201" si="74">+O15</f>
        <v>31698.00391192978</v>
      </c>
      <c r="P189" s="263"/>
      <c r="Q189" s="263"/>
      <c r="R189" s="263"/>
      <c r="S189" s="263"/>
      <c r="T189" s="260"/>
      <c r="U189" s="249">
        <f t="shared" si="67"/>
        <v>31698.00391192978</v>
      </c>
      <c r="V189" s="250"/>
      <c r="W189" s="249">
        <f>N27-N15+O15</f>
        <v>31698.00391192978</v>
      </c>
      <c r="X189" s="249">
        <f>W189+X177</f>
        <v>31698.00391192978</v>
      </c>
      <c r="Y189" s="288">
        <f>AVERAGE(X184:X195)</f>
        <v>73962.009127836151</v>
      </c>
      <c r="Z189" s="247"/>
      <c r="AA189" s="173"/>
      <c r="AB189" s="173"/>
    </row>
    <row r="190" spans="1:28" x14ac:dyDescent="0.25">
      <c r="A190" s="244">
        <f>A189</f>
        <v>2020</v>
      </c>
      <c r="B190" s="243" t="s">
        <v>316</v>
      </c>
      <c r="C190" s="223">
        <f t="shared" si="73"/>
        <v>0</v>
      </c>
      <c r="D190" s="242">
        <f t="shared" si="73"/>
        <v>0</v>
      </c>
      <c r="E190" s="223">
        <f t="shared" si="73"/>
        <v>0</v>
      </c>
      <c r="F190" s="223">
        <f t="shared" si="73"/>
        <v>0</v>
      </c>
      <c r="G190" s="223">
        <f t="shared" si="73"/>
        <v>0</v>
      </c>
      <c r="H190" s="223">
        <f t="shared" si="73"/>
        <v>0</v>
      </c>
      <c r="I190" s="223">
        <f t="shared" si="73"/>
        <v>0</v>
      </c>
      <c r="J190" s="241">
        <f t="shared" si="73"/>
        <v>0</v>
      </c>
      <c r="K190" s="241">
        <f t="shared" si="73"/>
        <v>0</v>
      </c>
      <c r="L190" s="241">
        <f t="shared" si="73"/>
        <v>0</v>
      </c>
      <c r="M190" s="223">
        <f t="shared" si="73"/>
        <v>0</v>
      </c>
      <c r="N190" s="259">
        <f>+N$27</f>
        <v>0</v>
      </c>
      <c r="O190" s="223">
        <f t="shared" si="74"/>
        <v>63396.00782385956</v>
      </c>
      <c r="P190" s="262"/>
      <c r="Q190" s="262"/>
      <c r="R190" s="262"/>
      <c r="S190" s="262"/>
      <c r="T190" s="258"/>
      <c r="U190" s="239">
        <f t="shared" si="67"/>
        <v>63396.00782385956</v>
      </c>
      <c r="V190" s="240"/>
      <c r="W190" s="239">
        <f t="shared" ref="W190:W200" si="75">N28-N16+O16</f>
        <v>63396.00782385956</v>
      </c>
      <c r="X190" s="239">
        <f t="shared" ref="X190:X253" si="76">W190+X178</f>
        <v>63396.00782385956</v>
      </c>
      <c r="Y190" s="238">
        <f t="shared" ref="Y190:Y253" si="77">AVERAGE(X185:X196)/1000</f>
        <v>95.094011735789351</v>
      </c>
      <c r="Z190" s="237"/>
      <c r="AA190" s="173"/>
      <c r="AB190" s="173"/>
    </row>
    <row r="191" spans="1:28" x14ac:dyDescent="0.25">
      <c r="A191" s="244">
        <f t="shared" ref="A191:A200" si="78">A190</f>
        <v>2020</v>
      </c>
      <c r="B191" s="243" t="s">
        <v>315</v>
      </c>
      <c r="C191" s="223">
        <f t="shared" si="73"/>
        <v>0</v>
      </c>
      <c r="D191" s="242">
        <f t="shared" si="73"/>
        <v>0</v>
      </c>
      <c r="E191" s="223">
        <f t="shared" si="73"/>
        <v>0</v>
      </c>
      <c r="F191" s="223">
        <f t="shared" si="73"/>
        <v>0</v>
      </c>
      <c r="G191" s="223">
        <f t="shared" si="73"/>
        <v>0</v>
      </c>
      <c r="H191" s="223">
        <f t="shared" si="73"/>
        <v>0</v>
      </c>
      <c r="I191" s="223">
        <f t="shared" si="73"/>
        <v>0</v>
      </c>
      <c r="J191" s="241">
        <f t="shared" si="73"/>
        <v>0</v>
      </c>
      <c r="K191" s="241">
        <f t="shared" si="73"/>
        <v>0</v>
      </c>
      <c r="L191" s="241">
        <f t="shared" si="73"/>
        <v>0</v>
      </c>
      <c r="M191" s="223">
        <f>M190</f>
        <v>0</v>
      </c>
      <c r="N191" s="223">
        <f>N190</f>
        <v>0</v>
      </c>
      <c r="O191" s="223">
        <f t="shared" si="74"/>
        <v>95094.011735789332</v>
      </c>
      <c r="P191" s="262"/>
      <c r="Q191" s="262"/>
      <c r="R191" s="262"/>
      <c r="S191" s="262"/>
      <c r="T191" s="258"/>
      <c r="U191" s="239">
        <f t="shared" si="67"/>
        <v>95094.011735789332</v>
      </c>
      <c r="V191" s="240"/>
      <c r="W191" s="239">
        <f t="shared" si="75"/>
        <v>95094.011735789332</v>
      </c>
      <c r="X191" s="239">
        <f t="shared" si="76"/>
        <v>95094.011735789332</v>
      </c>
      <c r="Y191" s="238">
        <f t="shared" si="77"/>
        <v>118.86751466973668</v>
      </c>
      <c r="Z191" s="237"/>
      <c r="AA191" s="173"/>
      <c r="AB191" s="173"/>
    </row>
    <row r="192" spans="1:28" x14ac:dyDescent="0.25">
      <c r="A192" s="244">
        <f t="shared" si="78"/>
        <v>2020</v>
      </c>
      <c r="B192" s="243" t="s">
        <v>314</v>
      </c>
      <c r="C192" s="223">
        <f t="shared" si="73"/>
        <v>0</v>
      </c>
      <c r="D192" s="242">
        <f t="shared" si="73"/>
        <v>0</v>
      </c>
      <c r="E192" s="223">
        <f t="shared" si="73"/>
        <v>0</v>
      </c>
      <c r="F192" s="223">
        <f t="shared" si="73"/>
        <v>0</v>
      </c>
      <c r="G192" s="223">
        <f t="shared" si="73"/>
        <v>0</v>
      </c>
      <c r="H192" s="223">
        <f t="shared" si="73"/>
        <v>0</v>
      </c>
      <c r="I192" s="223">
        <f t="shared" si="73"/>
        <v>0</v>
      </c>
      <c r="J192" s="241">
        <f t="shared" si="73"/>
        <v>0</v>
      </c>
      <c r="K192" s="241">
        <f t="shared" si="73"/>
        <v>0</v>
      </c>
      <c r="L192" s="241">
        <f t="shared" si="73"/>
        <v>0</v>
      </c>
      <c r="M192" s="223">
        <f t="shared" si="73"/>
        <v>0</v>
      </c>
      <c r="N192" s="223">
        <f t="shared" si="73"/>
        <v>0</v>
      </c>
      <c r="O192" s="223">
        <f t="shared" si="74"/>
        <v>126792.01564771912</v>
      </c>
      <c r="P192" s="262"/>
      <c r="Q192" s="262"/>
      <c r="R192" s="262"/>
      <c r="S192" s="262"/>
      <c r="T192" s="258"/>
      <c r="U192" s="239">
        <f t="shared" si="67"/>
        <v>126792.01564771912</v>
      </c>
      <c r="V192" s="240"/>
      <c r="W192" s="239">
        <f t="shared" si="75"/>
        <v>126792.01564771912</v>
      </c>
      <c r="X192" s="239">
        <f t="shared" si="76"/>
        <v>126792.01564771912</v>
      </c>
      <c r="Y192" s="238">
        <f t="shared" si="77"/>
        <v>145.28251792967816</v>
      </c>
      <c r="Z192" s="237"/>
      <c r="AA192" s="173"/>
      <c r="AB192" s="173"/>
    </row>
    <row r="193" spans="1:28" x14ac:dyDescent="0.25">
      <c r="A193" s="244">
        <f t="shared" si="78"/>
        <v>2020</v>
      </c>
      <c r="B193" s="243" t="s">
        <v>313</v>
      </c>
      <c r="C193" s="223">
        <f t="shared" si="73"/>
        <v>0</v>
      </c>
      <c r="D193" s="242">
        <f t="shared" si="73"/>
        <v>0</v>
      </c>
      <c r="E193" s="223">
        <f t="shared" si="73"/>
        <v>0</v>
      </c>
      <c r="F193" s="223">
        <f t="shared" si="73"/>
        <v>0</v>
      </c>
      <c r="G193" s="223">
        <f t="shared" si="73"/>
        <v>0</v>
      </c>
      <c r="H193" s="223">
        <f t="shared" si="73"/>
        <v>0</v>
      </c>
      <c r="I193" s="223">
        <f t="shared" si="73"/>
        <v>0</v>
      </c>
      <c r="J193" s="241">
        <f t="shared" si="73"/>
        <v>0</v>
      </c>
      <c r="K193" s="241">
        <f t="shared" si="73"/>
        <v>0</v>
      </c>
      <c r="L193" s="241">
        <f t="shared" si="73"/>
        <v>0</v>
      </c>
      <c r="M193" s="223">
        <f t="shared" si="73"/>
        <v>0</v>
      </c>
      <c r="N193" s="223">
        <f t="shared" si="73"/>
        <v>0</v>
      </c>
      <c r="O193" s="223">
        <f t="shared" si="74"/>
        <v>158490.01955964891</v>
      </c>
      <c r="P193" s="262"/>
      <c r="Q193" s="262"/>
      <c r="R193" s="262"/>
      <c r="S193" s="262"/>
      <c r="T193" s="258"/>
      <c r="U193" s="239">
        <f t="shared" si="67"/>
        <v>158490.01955964891</v>
      </c>
      <c r="V193" s="240"/>
      <c r="W193" s="239">
        <f t="shared" si="75"/>
        <v>158490.01955964891</v>
      </c>
      <c r="X193" s="239">
        <f t="shared" si="76"/>
        <v>158490.01955964891</v>
      </c>
      <c r="Y193" s="238">
        <f t="shared" si="77"/>
        <v>174.33902151561381</v>
      </c>
      <c r="Z193" s="237"/>
      <c r="AA193" s="173"/>
      <c r="AB193" s="173"/>
    </row>
    <row r="194" spans="1:28" x14ac:dyDescent="0.25">
      <c r="A194" s="244">
        <f t="shared" si="78"/>
        <v>2020</v>
      </c>
      <c r="B194" s="243" t="s">
        <v>312</v>
      </c>
      <c r="C194" s="223">
        <f t="shared" si="73"/>
        <v>0</v>
      </c>
      <c r="D194" s="242">
        <f t="shared" si="73"/>
        <v>0</v>
      </c>
      <c r="E194" s="223">
        <f t="shared" si="73"/>
        <v>0</v>
      </c>
      <c r="F194" s="223">
        <f t="shared" si="73"/>
        <v>0</v>
      </c>
      <c r="G194" s="223">
        <f t="shared" si="73"/>
        <v>0</v>
      </c>
      <c r="H194" s="223">
        <f t="shared" si="73"/>
        <v>0</v>
      </c>
      <c r="I194" s="223">
        <f t="shared" si="73"/>
        <v>0</v>
      </c>
      <c r="J194" s="241">
        <f t="shared" si="73"/>
        <v>0</v>
      </c>
      <c r="K194" s="241">
        <f t="shared" si="73"/>
        <v>0</v>
      </c>
      <c r="L194" s="241">
        <f t="shared" si="73"/>
        <v>0</v>
      </c>
      <c r="M194" s="223">
        <f t="shared" si="73"/>
        <v>0</v>
      </c>
      <c r="N194" s="223">
        <f t="shared" si="73"/>
        <v>0</v>
      </c>
      <c r="O194" s="223">
        <f t="shared" si="74"/>
        <v>190188.02347157866</v>
      </c>
      <c r="P194" s="262"/>
      <c r="Q194" s="262"/>
      <c r="R194" s="262"/>
      <c r="S194" s="262"/>
      <c r="T194" s="258"/>
      <c r="U194" s="239">
        <f t="shared" si="67"/>
        <v>190188.02347157866</v>
      </c>
      <c r="V194" s="240"/>
      <c r="W194" s="239">
        <f t="shared" si="75"/>
        <v>190188.02347157866</v>
      </c>
      <c r="X194" s="239">
        <f t="shared" si="76"/>
        <v>190188.02347157866</v>
      </c>
      <c r="Y194" s="238">
        <f t="shared" si="77"/>
        <v>206.03702542754357</v>
      </c>
      <c r="Z194" s="237"/>
      <c r="AA194" s="173"/>
      <c r="AB194" s="173"/>
    </row>
    <row r="195" spans="1:28" x14ac:dyDescent="0.25">
      <c r="A195" s="244">
        <f t="shared" si="78"/>
        <v>2020</v>
      </c>
      <c r="B195" s="243" t="s">
        <v>311</v>
      </c>
      <c r="C195" s="223">
        <f t="shared" si="73"/>
        <v>0</v>
      </c>
      <c r="D195" s="242">
        <f t="shared" si="73"/>
        <v>0</v>
      </c>
      <c r="E195" s="223">
        <f t="shared" si="73"/>
        <v>0</v>
      </c>
      <c r="F195" s="223">
        <f t="shared" si="73"/>
        <v>0</v>
      </c>
      <c r="G195" s="223">
        <f t="shared" si="73"/>
        <v>0</v>
      </c>
      <c r="H195" s="223">
        <f t="shared" si="73"/>
        <v>0</v>
      </c>
      <c r="I195" s="223">
        <f t="shared" si="73"/>
        <v>0</v>
      </c>
      <c r="J195" s="241">
        <f t="shared" si="73"/>
        <v>0</v>
      </c>
      <c r="K195" s="241">
        <f t="shared" si="73"/>
        <v>0</v>
      </c>
      <c r="L195" s="241">
        <f t="shared" si="73"/>
        <v>0</v>
      </c>
      <c r="M195" s="223">
        <f t="shared" si="73"/>
        <v>0</v>
      </c>
      <c r="N195" s="223">
        <f t="shared" si="73"/>
        <v>0</v>
      </c>
      <c r="O195" s="223">
        <f t="shared" si="74"/>
        <v>221886.02738350845</v>
      </c>
      <c r="P195" s="262"/>
      <c r="Q195" s="262"/>
      <c r="R195" s="262"/>
      <c r="S195" s="262"/>
      <c r="T195" s="258"/>
      <c r="U195" s="239">
        <f t="shared" si="67"/>
        <v>221886.02738350845</v>
      </c>
      <c r="V195" s="240"/>
      <c r="W195" s="239">
        <f t="shared" si="75"/>
        <v>221886.02738350845</v>
      </c>
      <c r="X195" s="239">
        <f t="shared" si="76"/>
        <v>221886.02738350845</v>
      </c>
      <c r="Y195" s="238">
        <f t="shared" si="77"/>
        <v>238.16814784200136</v>
      </c>
      <c r="Z195" s="237"/>
      <c r="AA195" s="173"/>
      <c r="AB195" s="173"/>
    </row>
    <row r="196" spans="1:28" x14ac:dyDescent="0.25">
      <c r="A196" s="244">
        <f t="shared" si="78"/>
        <v>2020</v>
      </c>
      <c r="B196" s="243" t="s">
        <v>310</v>
      </c>
      <c r="C196" s="223">
        <f t="shared" si="73"/>
        <v>0</v>
      </c>
      <c r="D196" s="242">
        <f t="shared" si="73"/>
        <v>0</v>
      </c>
      <c r="E196" s="223">
        <f t="shared" si="73"/>
        <v>0</v>
      </c>
      <c r="F196" s="223">
        <f t="shared" si="73"/>
        <v>0</v>
      </c>
      <c r="G196" s="223">
        <f t="shared" si="73"/>
        <v>0</v>
      </c>
      <c r="H196" s="223">
        <f t="shared" si="73"/>
        <v>0</v>
      </c>
      <c r="I196" s="223">
        <f t="shared" si="73"/>
        <v>0</v>
      </c>
      <c r="J196" s="241">
        <f t="shared" si="73"/>
        <v>0</v>
      </c>
      <c r="K196" s="241">
        <f t="shared" si="73"/>
        <v>0</v>
      </c>
      <c r="L196" s="241">
        <f t="shared" si="73"/>
        <v>0</v>
      </c>
      <c r="M196" s="223">
        <f t="shared" si="73"/>
        <v>0</v>
      </c>
      <c r="N196" s="223">
        <f t="shared" si="73"/>
        <v>0</v>
      </c>
      <c r="O196" s="223">
        <f t="shared" si="74"/>
        <v>253584.03129543824</v>
      </c>
      <c r="P196" s="262"/>
      <c r="Q196" s="262"/>
      <c r="R196" s="262"/>
      <c r="S196" s="262"/>
      <c r="T196" s="258"/>
      <c r="U196" s="239">
        <f t="shared" si="67"/>
        <v>253584.03129543824</v>
      </c>
      <c r="V196" s="240"/>
      <c r="W196" s="239">
        <f t="shared" si="75"/>
        <v>253584.03129543824</v>
      </c>
      <c r="X196" s="239">
        <f t="shared" si="76"/>
        <v>253584.03129543824</v>
      </c>
      <c r="Y196" s="238">
        <f t="shared" si="77"/>
        <v>268.09088843299298</v>
      </c>
      <c r="Z196" s="237"/>
      <c r="AA196" s="173"/>
      <c r="AB196" s="173"/>
    </row>
    <row r="197" spans="1:28" x14ac:dyDescent="0.25">
      <c r="A197" s="244">
        <f t="shared" si="78"/>
        <v>2020</v>
      </c>
      <c r="B197" s="243" t="s">
        <v>309</v>
      </c>
      <c r="C197" s="223">
        <f t="shared" si="73"/>
        <v>0</v>
      </c>
      <c r="D197" s="242">
        <f t="shared" si="73"/>
        <v>0</v>
      </c>
      <c r="E197" s="223">
        <f t="shared" si="73"/>
        <v>0</v>
      </c>
      <c r="F197" s="223">
        <f t="shared" si="73"/>
        <v>0</v>
      </c>
      <c r="G197" s="223">
        <f t="shared" si="73"/>
        <v>0</v>
      </c>
      <c r="H197" s="223">
        <f t="shared" si="73"/>
        <v>0</v>
      </c>
      <c r="I197" s="223">
        <f t="shared" si="73"/>
        <v>0</v>
      </c>
      <c r="J197" s="241">
        <f t="shared" si="73"/>
        <v>0</v>
      </c>
      <c r="K197" s="241">
        <f t="shared" si="73"/>
        <v>0</v>
      </c>
      <c r="L197" s="241">
        <f t="shared" si="73"/>
        <v>0</v>
      </c>
      <c r="M197" s="223">
        <f t="shared" si="73"/>
        <v>0</v>
      </c>
      <c r="N197" s="223">
        <f t="shared" si="73"/>
        <v>0</v>
      </c>
      <c r="O197" s="223">
        <f t="shared" si="74"/>
        <v>285282.03520736803</v>
      </c>
      <c r="P197" s="262"/>
      <c r="Q197" s="262"/>
      <c r="R197" s="262"/>
      <c r="S197" s="262"/>
      <c r="T197" s="258"/>
      <c r="U197" s="239">
        <f t="shared" si="67"/>
        <v>285282.03520736803</v>
      </c>
      <c r="V197" s="240"/>
      <c r="W197" s="239">
        <f t="shared" si="75"/>
        <v>285282.03520736803</v>
      </c>
      <c r="X197" s="239">
        <f t="shared" si="76"/>
        <v>285282.03520736803</v>
      </c>
      <c r="Y197" s="238">
        <f t="shared" si="77"/>
        <v>295.80524720051852</v>
      </c>
      <c r="Z197" s="237"/>
      <c r="AA197" s="173"/>
      <c r="AB197" s="173"/>
    </row>
    <row r="198" spans="1:28" x14ac:dyDescent="0.25">
      <c r="A198" s="244">
        <f t="shared" si="78"/>
        <v>2020</v>
      </c>
      <c r="B198" s="243" t="s">
        <v>308</v>
      </c>
      <c r="C198" s="223">
        <f t="shared" si="73"/>
        <v>0</v>
      </c>
      <c r="D198" s="242">
        <f t="shared" si="73"/>
        <v>0</v>
      </c>
      <c r="E198" s="223">
        <f t="shared" si="73"/>
        <v>0</v>
      </c>
      <c r="F198" s="223">
        <f t="shared" si="73"/>
        <v>0</v>
      </c>
      <c r="G198" s="223">
        <f t="shared" si="73"/>
        <v>0</v>
      </c>
      <c r="H198" s="223">
        <f t="shared" si="73"/>
        <v>0</v>
      </c>
      <c r="I198" s="223">
        <f t="shared" si="73"/>
        <v>0</v>
      </c>
      <c r="J198" s="241">
        <f t="shared" si="73"/>
        <v>0</v>
      </c>
      <c r="K198" s="241">
        <f t="shared" si="73"/>
        <v>0</v>
      </c>
      <c r="L198" s="241">
        <f t="shared" si="73"/>
        <v>0</v>
      </c>
      <c r="M198" s="223">
        <f t="shared" si="73"/>
        <v>0</v>
      </c>
      <c r="N198" s="223">
        <f t="shared" si="73"/>
        <v>0</v>
      </c>
      <c r="O198" s="223">
        <f t="shared" si="74"/>
        <v>316980.03911929781</v>
      </c>
      <c r="P198" s="262"/>
      <c r="Q198" s="262"/>
      <c r="R198" s="262"/>
      <c r="S198" s="262"/>
      <c r="T198" s="258"/>
      <c r="U198" s="239">
        <f t="shared" si="67"/>
        <v>316980.03911929781</v>
      </c>
      <c r="V198" s="240"/>
      <c r="W198" s="239">
        <f t="shared" si="75"/>
        <v>316980.03911929781</v>
      </c>
      <c r="X198" s="239">
        <f t="shared" si="76"/>
        <v>316980.03911929781</v>
      </c>
      <c r="Y198" s="238">
        <f t="shared" si="77"/>
        <v>321.31122414457786</v>
      </c>
      <c r="Z198" s="237"/>
      <c r="AA198" s="173"/>
      <c r="AB198" s="173"/>
    </row>
    <row r="199" spans="1:28" x14ac:dyDescent="0.25">
      <c r="A199" s="244">
        <f t="shared" si="78"/>
        <v>2020</v>
      </c>
      <c r="B199" s="243" t="s">
        <v>307</v>
      </c>
      <c r="C199" s="223">
        <f t="shared" si="73"/>
        <v>0</v>
      </c>
      <c r="D199" s="242">
        <f t="shared" si="73"/>
        <v>0</v>
      </c>
      <c r="E199" s="223">
        <f t="shared" si="73"/>
        <v>0</v>
      </c>
      <c r="F199" s="223">
        <f t="shared" si="73"/>
        <v>0</v>
      </c>
      <c r="G199" s="223">
        <f t="shared" si="73"/>
        <v>0</v>
      </c>
      <c r="H199" s="223">
        <f t="shared" si="73"/>
        <v>0</v>
      </c>
      <c r="I199" s="223">
        <f t="shared" si="73"/>
        <v>0</v>
      </c>
      <c r="J199" s="241">
        <f t="shared" si="73"/>
        <v>0</v>
      </c>
      <c r="K199" s="241">
        <f t="shared" si="73"/>
        <v>0</v>
      </c>
      <c r="L199" s="241">
        <f t="shared" si="73"/>
        <v>0</v>
      </c>
      <c r="M199" s="223">
        <f t="shared" si="73"/>
        <v>0</v>
      </c>
      <c r="N199" s="223">
        <f t="shared" si="73"/>
        <v>0</v>
      </c>
      <c r="O199" s="223">
        <f t="shared" si="74"/>
        <v>348678.0430312276</v>
      </c>
      <c r="P199" s="262"/>
      <c r="Q199" s="262"/>
      <c r="R199" s="262"/>
      <c r="S199" s="262"/>
      <c r="T199" s="258"/>
      <c r="U199" s="239">
        <f t="shared" si="67"/>
        <v>348678.0430312276</v>
      </c>
      <c r="V199" s="240"/>
      <c r="W199" s="239">
        <f t="shared" si="75"/>
        <v>348678.0430312276</v>
      </c>
      <c r="X199" s="239">
        <f t="shared" si="76"/>
        <v>348678.0430312276</v>
      </c>
      <c r="Y199" s="238">
        <f t="shared" si="77"/>
        <v>344.60881926517112</v>
      </c>
      <c r="Z199" s="237"/>
      <c r="AA199" s="173"/>
      <c r="AB199" s="173"/>
    </row>
    <row r="200" spans="1:28" x14ac:dyDescent="0.25">
      <c r="A200" s="235">
        <f t="shared" si="78"/>
        <v>2020</v>
      </c>
      <c r="B200" s="234" t="s">
        <v>306</v>
      </c>
      <c r="C200" s="178">
        <f t="shared" si="73"/>
        <v>0</v>
      </c>
      <c r="D200" s="177">
        <f t="shared" si="73"/>
        <v>0</v>
      </c>
      <c r="E200" s="178">
        <f t="shared" si="73"/>
        <v>0</v>
      </c>
      <c r="F200" s="178">
        <f t="shared" si="73"/>
        <v>0</v>
      </c>
      <c r="G200" s="178">
        <f t="shared" si="73"/>
        <v>0</v>
      </c>
      <c r="H200" s="178">
        <f t="shared" si="73"/>
        <v>0</v>
      </c>
      <c r="I200" s="178">
        <f t="shared" si="73"/>
        <v>0</v>
      </c>
      <c r="J200" s="233">
        <f t="shared" si="73"/>
        <v>0</v>
      </c>
      <c r="K200" s="233">
        <f t="shared" si="73"/>
        <v>0</v>
      </c>
      <c r="L200" s="233">
        <f t="shared" si="73"/>
        <v>0</v>
      </c>
      <c r="M200" s="178">
        <f t="shared" si="73"/>
        <v>0</v>
      </c>
      <c r="N200" s="178">
        <f t="shared" si="73"/>
        <v>0</v>
      </c>
      <c r="O200" s="178">
        <f t="shared" si="74"/>
        <v>380376.04694315733</v>
      </c>
      <c r="P200" s="261"/>
      <c r="Q200" s="261"/>
      <c r="R200" s="261"/>
      <c r="S200" s="261"/>
      <c r="T200" s="257"/>
      <c r="U200" s="231">
        <f t="shared" si="67"/>
        <v>380376.04694315733</v>
      </c>
      <c r="V200" s="221">
        <f>SUM(U189:U200)</f>
        <v>2472444.3051305227</v>
      </c>
      <c r="W200" s="231">
        <f t="shared" si="75"/>
        <v>380376.04694315733</v>
      </c>
      <c r="X200" s="231">
        <f t="shared" si="76"/>
        <v>380376.04694315733</v>
      </c>
      <c r="Y200" s="232">
        <f t="shared" si="77"/>
        <v>365.69803256229818</v>
      </c>
      <c r="Z200" s="231">
        <f>SUM(Y189:Y200)</f>
        <v>76535.311578562076</v>
      </c>
      <c r="AA200" s="173"/>
      <c r="AB200" s="173"/>
    </row>
    <row r="201" spans="1:28" x14ac:dyDescent="0.25">
      <c r="A201" s="256">
        <f>A200+1</f>
        <v>2021</v>
      </c>
      <c r="B201" s="255" t="s">
        <v>317</v>
      </c>
      <c r="C201" s="252">
        <f t="shared" si="73"/>
        <v>0</v>
      </c>
      <c r="D201" s="254">
        <f t="shared" si="73"/>
        <v>0</v>
      </c>
      <c r="E201" s="252">
        <f t="shared" si="73"/>
        <v>0</v>
      </c>
      <c r="F201" s="252">
        <f t="shared" si="73"/>
        <v>0</v>
      </c>
      <c r="G201" s="252">
        <f t="shared" si="73"/>
        <v>0</v>
      </c>
      <c r="H201" s="252">
        <f t="shared" si="73"/>
        <v>0</v>
      </c>
      <c r="I201" s="252">
        <f t="shared" si="73"/>
        <v>0</v>
      </c>
      <c r="J201" s="253">
        <f t="shared" si="73"/>
        <v>0</v>
      </c>
      <c r="K201" s="253">
        <f t="shared" si="73"/>
        <v>0</v>
      </c>
      <c r="L201" s="253">
        <f t="shared" si="73"/>
        <v>0</v>
      </c>
      <c r="M201" s="252">
        <f t="shared" si="73"/>
        <v>0</v>
      </c>
      <c r="N201" s="252">
        <f t="shared" si="73"/>
        <v>0</v>
      </c>
      <c r="O201" s="252">
        <f t="shared" si="74"/>
        <v>412074.05085508712</v>
      </c>
      <c r="P201" s="252">
        <f t="shared" ref="P201:P213" si="79">+P15</f>
        <v>5197.4220303360853</v>
      </c>
      <c r="Q201" s="263"/>
      <c r="R201" s="263"/>
      <c r="S201" s="263"/>
      <c r="T201" s="260"/>
      <c r="U201" s="249">
        <f t="shared" si="67"/>
        <v>417271.47288542322</v>
      </c>
      <c r="V201" s="250"/>
      <c r="W201" s="249">
        <f>O27-O15+P15</f>
        <v>385573.46897349344</v>
      </c>
      <c r="X201" s="249">
        <f t="shared" si="76"/>
        <v>417271.47288542322</v>
      </c>
      <c r="Y201" s="248">
        <f t="shared" si="77"/>
        <v>384.5788640359591</v>
      </c>
      <c r="Z201" s="247"/>
      <c r="AA201" s="173"/>
      <c r="AB201" s="173"/>
    </row>
    <row r="202" spans="1:28" x14ac:dyDescent="0.25">
      <c r="A202" s="244">
        <f>A201</f>
        <v>2021</v>
      </c>
      <c r="B202" s="243" t="s">
        <v>316</v>
      </c>
      <c r="C202" s="223">
        <f t="shared" si="73"/>
        <v>0</v>
      </c>
      <c r="D202" s="242">
        <f t="shared" si="73"/>
        <v>0</v>
      </c>
      <c r="E202" s="223">
        <f t="shared" si="73"/>
        <v>0</v>
      </c>
      <c r="F202" s="223">
        <f t="shared" si="73"/>
        <v>0</v>
      </c>
      <c r="G202" s="223">
        <f t="shared" si="73"/>
        <v>0</v>
      </c>
      <c r="H202" s="223">
        <f t="shared" si="73"/>
        <v>0</v>
      </c>
      <c r="I202" s="223">
        <f t="shared" si="73"/>
        <v>0</v>
      </c>
      <c r="J202" s="241">
        <f t="shared" si="73"/>
        <v>0</v>
      </c>
      <c r="K202" s="241">
        <f t="shared" si="73"/>
        <v>0</v>
      </c>
      <c r="L202" s="241">
        <f t="shared" si="73"/>
        <v>0</v>
      </c>
      <c r="M202" s="223">
        <f t="shared" si="73"/>
        <v>0</v>
      </c>
      <c r="N202" s="223">
        <f t="shared" si="73"/>
        <v>0</v>
      </c>
      <c r="O202" s="259">
        <f>+O$27</f>
        <v>412074.05085508712</v>
      </c>
      <c r="P202" s="223">
        <f t="shared" si="79"/>
        <v>10394.844060672171</v>
      </c>
      <c r="Q202" s="262"/>
      <c r="R202" s="262"/>
      <c r="S202" s="262"/>
      <c r="T202" s="258"/>
      <c r="U202" s="239">
        <f t="shared" si="67"/>
        <v>422468.89491575927</v>
      </c>
      <c r="V202" s="240"/>
      <c r="W202" s="239">
        <f t="shared" ref="W202:W212" si="80">O28-O16+P16</f>
        <v>359072.8870918997</v>
      </c>
      <c r="X202" s="239">
        <f t="shared" si="76"/>
        <v>422468.89491575927</v>
      </c>
      <c r="Y202" s="238">
        <f t="shared" si="77"/>
        <v>401.25131368615394</v>
      </c>
      <c r="Z202" s="237"/>
      <c r="AA202" s="173"/>
      <c r="AB202" s="173"/>
    </row>
    <row r="203" spans="1:28" x14ac:dyDescent="0.25">
      <c r="A203" s="244">
        <f t="shared" ref="A203:A212" si="81">A202</f>
        <v>2021</v>
      </c>
      <c r="B203" s="243" t="s">
        <v>315</v>
      </c>
      <c r="C203" s="223">
        <f t="shared" ref="C203:P218" si="82">C202</f>
        <v>0</v>
      </c>
      <c r="D203" s="242">
        <f t="shared" si="82"/>
        <v>0</v>
      </c>
      <c r="E203" s="223">
        <f t="shared" si="82"/>
        <v>0</v>
      </c>
      <c r="F203" s="223">
        <f t="shared" si="82"/>
        <v>0</v>
      </c>
      <c r="G203" s="223">
        <f t="shared" si="82"/>
        <v>0</v>
      </c>
      <c r="H203" s="223">
        <f t="shared" si="82"/>
        <v>0</v>
      </c>
      <c r="I203" s="223">
        <f t="shared" si="82"/>
        <v>0</v>
      </c>
      <c r="J203" s="241">
        <f t="shared" si="82"/>
        <v>0</v>
      </c>
      <c r="K203" s="241">
        <f t="shared" si="82"/>
        <v>0</v>
      </c>
      <c r="L203" s="241">
        <f t="shared" si="82"/>
        <v>0</v>
      </c>
      <c r="M203" s="223">
        <f t="shared" si="82"/>
        <v>0</v>
      </c>
      <c r="N203" s="223">
        <f t="shared" si="82"/>
        <v>0</v>
      </c>
      <c r="O203" s="223">
        <f>O202</f>
        <v>412074.05085508712</v>
      </c>
      <c r="P203" s="223">
        <f t="shared" si="79"/>
        <v>15592.266091008256</v>
      </c>
      <c r="Q203" s="262"/>
      <c r="R203" s="262"/>
      <c r="S203" s="262"/>
      <c r="T203" s="258"/>
      <c r="U203" s="239">
        <f t="shared" si="67"/>
        <v>427666.31694609538</v>
      </c>
      <c r="V203" s="240"/>
      <c r="W203" s="239">
        <f t="shared" si="80"/>
        <v>332572.30521030602</v>
      </c>
      <c r="X203" s="239">
        <f t="shared" si="76"/>
        <v>427666.31694609532</v>
      </c>
      <c r="Y203" s="238">
        <f t="shared" si="77"/>
        <v>415.71538151288257</v>
      </c>
      <c r="Z203" s="237"/>
      <c r="AA203" s="173"/>
      <c r="AB203" s="173"/>
    </row>
    <row r="204" spans="1:28" x14ac:dyDescent="0.25">
      <c r="A204" s="244">
        <f t="shared" si="81"/>
        <v>2021</v>
      </c>
      <c r="B204" s="243" t="s">
        <v>314</v>
      </c>
      <c r="C204" s="223">
        <f t="shared" si="82"/>
        <v>0</v>
      </c>
      <c r="D204" s="242">
        <f t="shared" si="82"/>
        <v>0</v>
      </c>
      <c r="E204" s="223">
        <f t="shared" si="82"/>
        <v>0</v>
      </c>
      <c r="F204" s="223">
        <f t="shared" si="82"/>
        <v>0</v>
      </c>
      <c r="G204" s="223">
        <f t="shared" si="82"/>
        <v>0</v>
      </c>
      <c r="H204" s="223">
        <f t="shared" si="82"/>
        <v>0</v>
      </c>
      <c r="I204" s="223">
        <f t="shared" si="82"/>
        <v>0</v>
      </c>
      <c r="J204" s="241">
        <f t="shared" si="82"/>
        <v>0</v>
      </c>
      <c r="K204" s="241">
        <f t="shared" si="82"/>
        <v>0</v>
      </c>
      <c r="L204" s="241">
        <f t="shared" si="82"/>
        <v>0</v>
      </c>
      <c r="M204" s="223">
        <f t="shared" si="82"/>
        <v>0</v>
      </c>
      <c r="N204" s="223">
        <f t="shared" si="82"/>
        <v>0</v>
      </c>
      <c r="O204" s="223">
        <f t="shared" si="82"/>
        <v>412074.05085508712</v>
      </c>
      <c r="P204" s="223">
        <f t="shared" si="79"/>
        <v>20789.688121344341</v>
      </c>
      <c r="Q204" s="262"/>
      <c r="R204" s="262"/>
      <c r="S204" s="262"/>
      <c r="T204" s="258"/>
      <c r="U204" s="239">
        <f t="shared" si="67"/>
        <v>432863.73897643143</v>
      </c>
      <c r="V204" s="240"/>
      <c r="W204" s="239">
        <f t="shared" si="80"/>
        <v>306071.72332871228</v>
      </c>
      <c r="X204" s="239">
        <f t="shared" si="76"/>
        <v>432863.73897643143</v>
      </c>
      <c r="Y204" s="238">
        <f t="shared" si="77"/>
        <v>427.97106751614513</v>
      </c>
      <c r="Z204" s="237"/>
      <c r="AA204" s="173"/>
      <c r="AB204" s="173"/>
    </row>
    <row r="205" spans="1:28" x14ac:dyDescent="0.25">
      <c r="A205" s="244">
        <f t="shared" si="81"/>
        <v>2021</v>
      </c>
      <c r="B205" s="243" t="s">
        <v>313</v>
      </c>
      <c r="C205" s="223">
        <f t="shared" si="82"/>
        <v>0</v>
      </c>
      <c r="D205" s="242">
        <f t="shared" si="82"/>
        <v>0</v>
      </c>
      <c r="E205" s="223">
        <f t="shared" si="82"/>
        <v>0</v>
      </c>
      <c r="F205" s="223">
        <f t="shared" si="82"/>
        <v>0</v>
      </c>
      <c r="G205" s="223">
        <f t="shared" si="82"/>
        <v>0</v>
      </c>
      <c r="H205" s="223">
        <f t="shared" si="82"/>
        <v>0</v>
      </c>
      <c r="I205" s="223">
        <f t="shared" si="82"/>
        <v>0</v>
      </c>
      <c r="J205" s="241">
        <f t="shared" si="82"/>
        <v>0</v>
      </c>
      <c r="K205" s="241">
        <f t="shared" si="82"/>
        <v>0</v>
      </c>
      <c r="L205" s="241">
        <f t="shared" si="82"/>
        <v>0</v>
      </c>
      <c r="M205" s="223">
        <f t="shared" si="82"/>
        <v>0</v>
      </c>
      <c r="N205" s="223">
        <f t="shared" si="82"/>
        <v>0</v>
      </c>
      <c r="O205" s="223">
        <f t="shared" si="82"/>
        <v>412074.05085508712</v>
      </c>
      <c r="P205" s="223">
        <f t="shared" si="79"/>
        <v>25987.110151680426</v>
      </c>
      <c r="Q205" s="262"/>
      <c r="R205" s="262"/>
      <c r="S205" s="262"/>
      <c r="T205" s="258"/>
      <c r="U205" s="239">
        <f t="shared" si="67"/>
        <v>438061.16100676754</v>
      </c>
      <c r="V205" s="240"/>
      <c r="W205" s="239">
        <f t="shared" si="80"/>
        <v>279571.14144711866</v>
      </c>
      <c r="X205" s="239">
        <f t="shared" si="76"/>
        <v>438061.16100676754</v>
      </c>
      <c r="Y205" s="238">
        <f t="shared" si="77"/>
        <v>438.01837169594137</v>
      </c>
      <c r="Z205" s="237"/>
      <c r="AA205" s="173"/>
      <c r="AB205" s="173"/>
    </row>
    <row r="206" spans="1:28" x14ac:dyDescent="0.25">
      <c r="A206" s="244">
        <f t="shared" si="81"/>
        <v>2021</v>
      </c>
      <c r="B206" s="243" t="s">
        <v>312</v>
      </c>
      <c r="C206" s="223">
        <f t="shared" si="82"/>
        <v>0</v>
      </c>
      <c r="D206" s="242">
        <f t="shared" si="82"/>
        <v>0</v>
      </c>
      <c r="E206" s="223">
        <f t="shared" si="82"/>
        <v>0</v>
      </c>
      <c r="F206" s="223">
        <f t="shared" si="82"/>
        <v>0</v>
      </c>
      <c r="G206" s="223">
        <f t="shared" si="82"/>
        <v>0</v>
      </c>
      <c r="H206" s="223">
        <f t="shared" si="82"/>
        <v>0</v>
      </c>
      <c r="I206" s="223">
        <f t="shared" si="82"/>
        <v>0</v>
      </c>
      <c r="J206" s="241">
        <f t="shared" si="82"/>
        <v>0</v>
      </c>
      <c r="K206" s="241">
        <f t="shared" si="82"/>
        <v>0</v>
      </c>
      <c r="L206" s="241">
        <f t="shared" si="82"/>
        <v>0</v>
      </c>
      <c r="M206" s="223">
        <f t="shared" si="82"/>
        <v>0</v>
      </c>
      <c r="N206" s="223">
        <f t="shared" si="82"/>
        <v>0</v>
      </c>
      <c r="O206" s="223">
        <f t="shared" si="82"/>
        <v>412074.05085508712</v>
      </c>
      <c r="P206" s="223">
        <f t="shared" si="79"/>
        <v>31184.532182016512</v>
      </c>
      <c r="Q206" s="262"/>
      <c r="R206" s="262"/>
      <c r="S206" s="262"/>
      <c r="T206" s="258"/>
      <c r="U206" s="239">
        <f t="shared" si="67"/>
        <v>443258.58303710364</v>
      </c>
      <c r="V206" s="240"/>
      <c r="W206" s="239">
        <f t="shared" si="80"/>
        <v>253070.55956552498</v>
      </c>
      <c r="X206" s="239">
        <f t="shared" si="76"/>
        <v>443258.58303710364</v>
      </c>
      <c r="Y206" s="238">
        <f t="shared" si="77"/>
        <v>445.85729405227164</v>
      </c>
      <c r="Z206" s="237"/>
      <c r="AA206" s="173"/>
      <c r="AB206" s="173"/>
    </row>
    <row r="207" spans="1:28" x14ac:dyDescent="0.25">
      <c r="A207" s="244">
        <f t="shared" si="81"/>
        <v>2021</v>
      </c>
      <c r="B207" s="243" t="s">
        <v>311</v>
      </c>
      <c r="C207" s="223">
        <f t="shared" si="82"/>
        <v>0</v>
      </c>
      <c r="D207" s="242">
        <f t="shared" si="82"/>
        <v>0</v>
      </c>
      <c r="E207" s="223">
        <f t="shared" si="82"/>
        <v>0</v>
      </c>
      <c r="F207" s="223">
        <f t="shared" si="82"/>
        <v>0</v>
      </c>
      <c r="G207" s="223">
        <f t="shared" si="82"/>
        <v>0</v>
      </c>
      <c r="H207" s="223">
        <f t="shared" si="82"/>
        <v>0</v>
      </c>
      <c r="I207" s="223">
        <f t="shared" si="82"/>
        <v>0</v>
      </c>
      <c r="J207" s="241">
        <f t="shared" si="82"/>
        <v>0</v>
      </c>
      <c r="K207" s="241">
        <f t="shared" si="82"/>
        <v>0</v>
      </c>
      <c r="L207" s="241">
        <f t="shared" si="82"/>
        <v>0</v>
      </c>
      <c r="M207" s="223">
        <f t="shared" si="82"/>
        <v>0</v>
      </c>
      <c r="N207" s="223">
        <f t="shared" si="82"/>
        <v>0</v>
      </c>
      <c r="O207" s="223">
        <f t="shared" si="82"/>
        <v>412074.05085508712</v>
      </c>
      <c r="P207" s="223">
        <f t="shared" si="79"/>
        <v>36381.954212352597</v>
      </c>
      <c r="Q207" s="262"/>
      <c r="R207" s="262"/>
      <c r="S207" s="262"/>
      <c r="T207" s="258"/>
      <c r="U207" s="239">
        <f t="shared" si="67"/>
        <v>448456.00506743969</v>
      </c>
      <c r="V207" s="240"/>
      <c r="W207" s="239">
        <f t="shared" si="80"/>
        <v>226569.97768393127</v>
      </c>
      <c r="X207" s="239">
        <f t="shared" si="76"/>
        <v>448456.00506743975</v>
      </c>
      <c r="Y207" s="238">
        <f t="shared" si="77"/>
        <v>451.48783458513577</v>
      </c>
      <c r="Z207" s="237"/>
      <c r="AA207" s="173"/>
      <c r="AB207" s="173"/>
    </row>
    <row r="208" spans="1:28" x14ac:dyDescent="0.25">
      <c r="A208" s="244">
        <f t="shared" si="81"/>
        <v>2021</v>
      </c>
      <c r="B208" s="243" t="s">
        <v>310</v>
      </c>
      <c r="C208" s="223">
        <f t="shared" si="82"/>
        <v>0</v>
      </c>
      <c r="D208" s="242">
        <f t="shared" si="82"/>
        <v>0</v>
      </c>
      <c r="E208" s="223">
        <f t="shared" si="82"/>
        <v>0</v>
      </c>
      <c r="F208" s="223">
        <f t="shared" si="82"/>
        <v>0</v>
      </c>
      <c r="G208" s="223">
        <f t="shared" si="82"/>
        <v>0</v>
      </c>
      <c r="H208" s="223">
        <f t="shared" si="82"/>
        <v>0</v>
      </c>
      <c r="I208" s="223">
        <f t="shared" si="82"/>
        <v>0</v>
      </c>
      <c r="J208" s="241">
        <f t="shared" si="82"/>
        <v>0</v>
      </c>
      <c r="K208" s="241">
        <f t="shared" si="82"/>
        <v>0</v>
      </c>
      <c r="L208" s="241">
        <f t="shared" si="82"/>
        <v>0</v>
      </c>
      <c r="M208" s="223">
        <f t="shared" si="82"/>
        <v>0</v>
      </c>
      <c r="N208" s="223">
        <f t="shared" si="82"/>
        <v>0</v>
      </c>
      <c r="O208" s="223">
        <f t="shared" si="82"/>
        <v>412074.05085508712</v>
      </c>
      <c r="P208" s="223">
        <f t="shared" si="79"/>
        <v>41579.376242688682</v>
      </c>
      <c r="Q208" s="262"/>
      <c r="R208" s="262"/>
      <c r="S208" s="262"/>
      <c r="T208" s="258"/>
      <c r="U208" s="239">
        <f t="shared" si="67"/>
        <v>453653.4270977758</v>
      </c>
      <c r="V208" s="240"/>
      <c r="W208" s="239">
        <f t="shared" si="80"/>
        <v>200069.39580233756</v>
      </c>
      <c r="X208" s="239">
        <f t="shared" si="76"/>
        <v>453653.4270977758</v>
      </c>
      <c r="Y208" s="238">
        <f t="shared" si="77"/>
        <v>457.1183751179999</v>
      </c>
      <c r="Z208" s="237"/>
      <c r="AA208" s="173"/>
      <c r="AB208" s="173"/>
    </row>
    <row r="209" spans="1:28" x14ac:dyDescent="0.25">
      <c r="A209" s="244">
        <f t="shared" si="81"/>
        <v>2021</v>
      </c>
      <c r="B209" s="243" t="s">
        <v>309</v>
      </c>
      <c r="C209" s="223">
        <f t="shared" si="82"/>
        <v>0</v>
      </c>
      <c r="D209" s="242">
        <f t="shared" si="82"/>
        <v>0</v>
      </c>
      <c r="E209" s="223">
        <f t="shared" si="82"/>
        <v>0</v>
      </c>
      <c r="F209" s="223">
        <f t="shared" si="82"/>
        <v>0</v>
      </c>
      <c r="G209" s="223">
        <f t="shared" si="82"/>
        <v>0</v>
      </c>
      <c r="H209" s="223">
        <f t="shared" si="82"/>
        <v>0</v>
      </c>
      <c r="I209" s="223">
        <f t="shared" si="82"/>
        <v>0</v>
      </c>
      <c r="J209" s="241">
        <f t="shared" si="82"/>
        <v>0</v>
      </c>
      <c r="K209" s="241">
        <f t="shared" si="82"/>
        <v>0</v>
      </c>
      <c r="L209" s="241">
        <f t="shared" si="82"/>
        <v>0</v>
      </c>
      <c r="M209" s="223">
        <f t="shared" si="82"/>
        <v>0</v>
      </c>
      <c r="N209" s="223">
        <f t="shared" si="82"/>
        <v>0</v>
      </c>
      <c r="O209" s="223">
        <f t="shared" si="82"/>
        <v>412074.05085508712</v>
      </c>
      <c r="P209" s="223">
        <f t="shared" si="79"/>
        <v>46776.798273024768</v>
      </c>
      <c r="Q209" s="262"/>
      <c r="R209" s="262"/>
      <c r="S209" s="262"/>
      <c r="T209" s="258"/>
      <c r="U209" s="239">
        <f t="shared" si="67"/>
        <v>458850.84912811191</v>
      </c>
      <c r="V209" s="240"/>
      <c r="W209" s="239">
        <f t="shared" si="80"/>
        <v>173568.81392074385</v>
      </c>
      <c r="X209" s="239">
        <f t="shared" si="76"/>
        <v>458850.84912811185</v>
      </c>
      <c r="Y209" s="238">
        <f t="shared" si="77"/>
        <v>462.74891565086398</v>
      </c>
      <c r="Z209" s="237"/>
      <c r="AA209" s="173"/>
      <c r="AB209" s="173"/>
    </row>
    <row r="210" spans="1:28" x14ac:dyDescent="0.25">
      <c r="A210" s="244">
        <f t="shared" si="81"/>
        <v>2021</v>
      </c>
      <c r="B210" s="243" t="s">
        <v>308</v>
      </c>
      <c r="C210" s="223">
        <f t="shared" si="82"/>
        <v>0</v>
      </c>
      <c r="D210" s="242">
        <f t="shared" si="82"/>
        <v>0</v>
      </c>
      <c r="E210" s="223">
        <f t="shared" si="82"/>
        <v>0</v>
      </c>
      <c r="F210" s="223">
        <f t="shared" si="82"/>
        <v>0</v>
      </c>
      <c r="G210" s="223">
        <f t="shared" si="82"/>
        <v>0</v>
      </c>
      <c r="H210" s="223">
        <f t="shared" si="82"/>
        <v>0</v>
      </c>
      <c r="I210" s="223">
        <f t="shared" si="82"/>
        <v>0</v>
      </c>
      <c r="J210" s="241">
        <f t="shared" si="82"/>
        <v>0</v>
      </c>
      <c r="K210" s="241">
        <f t="shared" si="82"/>
        <v>0</v>
      </c>
      <c r="L210" s="241">
        <f t="shared" si="82"/>
        <v>0</v>
      </c>
      <c r="M210" s="223">
        <f t="shared" si="82"/>
        <v>0</v>
      </c>
      <c r="N210" s="223">
        <f t="shared" si="82"/>
        <v>0</v>
      </c>
      <c r="O210" s="223">
        <f t="shared" si="82"/>
        <v>412074.05085508712</v>
      </c>
      <c r="P210" s="223">
        <f t="shared" si="79"/>
        <v>51974.220303360853</v>
      </c>
      <c r="Q210" s="262"/>
      <c r="R210" s="262"/>
      <c r="S210" s="262"/>
      <c r="T210" s="258"/>
      <c r="U210" s="239">
        <f t="shared" si="67"/>
        <v>464048.27115844795</v>
      </c>
      <c r="V210" s="240"/>
      <c r="W210" s="239">
        <f t="shared" si="80"/>
        <v>147068.23203915014</v>
      </c>
      <c r="X210" s="239">
        <f t="shared" si="76"/>
        <v>464048.27115844795</v>
      </c>
      <c r="Y210" s="238">
        <f t="shared" si="77"/>
        <v>468.37945618372805</v>
      </c>
      <c r="Z210" s="237"/>
      <c r="AA210" s="173"/>
      <c r="AB210" s="173"/>
    </row>
    <row r="211" spans="1:28" x14ac:dyDescent="0.25">
      <c r="A211" s="244">
        <f t="shared" si="81"/>
        <v>2021</v>
      </c>
      <c r="B211" s="243" t="s">
        <v>307</v>
      </c>
      <c r="C211" s="223">
        <f t="shared" si="82"/>
        <v>0</v>
      </c>
      <c r="D211" s="242">
        <f t="shared" si="82"/>
        <v>0</v>
      </c>
      <c r="E211" s="223">
        <f t="shared" si="82"/>
        <v>0</v>
      </c>
      <c r="F211" s="223">
        <f t="shared" si="82"/>
        <v>0</v>
      </c>
      <c r="G211" s="223">
        <f t="shared" si="82"/>
        <v>0</v>
      </c>
      <c r="H211" s="223">
        <f t="shared" si="82"/>
        <v>0</v>
      </c>
      <c r="I211" s="223">
        <f t="shared" si="82"/>
        <v>0</v>
      </c>
      <c r="J211" s="241">
        <f t="shared" si="82"/>
        <v>0</v>
      </c>
      <c r="K211" s="241">
        <f t="shared" si="82"/>
        <v>0</v>
      </c>
      <c r="L211" s="241">
        <f t="shared" si="82"/>
        <v>0</v>
      </c>
      <c r="M211" s="223">
        <f t="shared" si="82"/>
        <v>0</v>
      </c>
      <c r="N211" s="223">
        <f t="shared" si="82"/>
        <v>0</v>
      </c>
      <c r="O211" s="223">
        <f t="shared" si="82"/>
        <v>412074.05085508712</v>
      </c>
      <c r="P211" s="223">
        <f t="shared" si="79"/>
        <v>57171.642333696938</v>
      </c>
      <c r="Q211" s="262"/>
      <c r="R211" s="262"/>
      <c r="S211" s="262"/>
      <c r="T211" s="258"/>
      <c r="U211" s="239">
        <f t="shared" si="67"/>
        <v>469245.69318878406</v>
      </c>
      <c r="V211" s="240"/>
      <c r="W211" s="239">
        <f t="shared" si="80"/>
        <v>120567.65015755646</v>
      </c>
      <c r="X211" s="239">
        <f t="shared" si="76"/>
        <v>469245.69318878406</v>
      </c>
      <c r="Y211" s="238">
        <f t="shared" si="77"/>
        <v>474.00999671659218</v>
      </c>
      <c r="Z211" s="237"/>
      <c r="AA211" s="173"/>
      <c r="AB211" s="173"/>
    </row>
    <row r="212" spans="1:28" x14ac:dyDescent="0.25">
      <c r="A212" s="235">
        <f t="shared" si="81"/>
        <v>2021</v>
      </c>
      <c r="B212" s="234" t="s">
        <v>306</v>
      </c>
      <c r="C212" s="178">
        <f t="shared" si="82"/>
        <v>0</v>
      </c>
      <c r="D212" s="177">
        <f t="shared" si="82"/>
        <v>0</v>
      </c>
      <c r="E212" s="178">
        <f t="shared" si="82"/>
        <v>0</v>
      </c>
      <c r="F212" s="178">
        <f t="shared" si="82"/>
        <v>0</v>
      </c>
      <c r="G212" s="178">
        <f t="shared" si="82"/>
        <v>0</v>
      </c>
      <c r="H212" s="178">
        <f t="shared" si="82"/>
        <v>0</v>
      </c>
      <c r="I212" s="178">
        <f t="shared" si="82"/>
        <v>0</v>
      </c>
      <c r="J212" s="233">
        <f t="shared" si="82"/>
        <v>0</v>
      </c>
      <c r="K212" s="233">
        <f t="shared" si="82"/>
        <v>0</v>
      </c>
      <c r="L212" s="233">
        <f t="shared" si="82"/>
        <v>0</v>
      </c>
      <c r="M212" s="178">
        <f t="shared" si="82"/>
        <v>0</v>
      </c>
      <c r="N212" s="178">
        <f t="shared" si="82"/>
        <v>0</v>
      </c>
      <c r="O212" s="178">
        <f t="shared" si="82"/>
        <v>412074.05085508712</v>
      </c>
      <c r="P212" s="178">
        <f t="shared" si="79"/>
        <v>62369.064364033024</v>
      </c>
      <c r="Q212" s="261"/>
      <c r="R212" s="261"/>
      <c r="S212" s="261"/>
      <c r="T212" s="257"/>
      <c r="U212" s="231">
        <f t="shared" si="67"/>
        <v>474443.11521912017</v>
      </c>
      <c r="V212" s="221">
        <f>SUM(U201:U212)</f>
        <v>5350287.5286272597</v>
      </c>
      <c r="W212" s="231">
        <f t="shared" si="80"/>
        <v>94067.068275962811</v>
      </c>
      <c r="X212" s="231">
        <f t="shared" si="76"/>
        <v>474443.11521912017</v>
      </c>
      <c r="Y212" s="232">
        <f t="shared" si="77"/>
        <v>479.6405372494562</v>
      </c>
      <c r="Z212" s="231">
        <f>SUM(Y201:Y212)</f>
        <v>5306.7774080031304</v>
      </c>
      <c r="AA212" s="173"/>
      <c r="AB212" s="173"/>
    </row>
    <row r="213" spans="1:28" x14ac:dyDescent="0.25">
      <c r="A213" s="256">
        <f>A212+1</f>
        <v>2022</v>
      </c>
      <c r="B213" s="255" t="s">
        <v>317</v>
      </c>
      <c r="C213" s="252">
        <f t="shared" si="82"/>
        <v>0</v>
      </c>
      <c r="D213" s="254">
        <f t="shared" si="82"/>
        <v>0</v>
      </c>
      <c r="E213" s="252">
        <f t="shared" si="82"/>
        <v>0</v>
      </c>
      <c r="F213" s="252">
        <f t="shared" si="82"/>
        <v>0</v>
      </c>
      <c r="G213" s="252">
        <f t="shared" si="82"/>
        <v>0</v>
      </c>
      <c r="H213" s="252">
        <f t="shared" si="82"/>
        <v>0</v>
      </c>
      <c r="I213" s="252">
        <f t="shared" si="82"/>
        <v>0</v>
      </c>
      <c r="J213" s="253">
        <f t="shared" si="82"/>
        <v>0</v>
      </c>
      <c r="K213" s="253">
        <f t="shared" si="82"/>
        <v>0</v>
      </c>
      <c r="L213" s="253">
        <f t="shared" si="82"/>
        <v>0</v>
      </c>
      <c r="M213" s="252">
        <f t="shared" si="82"/>
        <v>0</v>
      </c>
      <c r="N213" s="252">
        <f t="shared" si="82"/>
        <v>0</v>
      </c>
      <c r="O213" s="252">
        <f t="shared" si="82"/>
        <v>412074.05085508712</v>
      </c>
      <c r="P213" s="252">
        <f t="shared" si="79"/>
        <v>67566.486394369116</v>
      </c>
      <c r="Q213" s="252">
        <f t="shared" ref="Q213:Q225" si="83">+Q15</f>
        <v>5197.4220303360853</v>
      </c>
      <c r="R213" s="263"/>
      <c r="S213" s="263"/>
      <c r="T213" s="260"/>
      <c r="U213" s="249">
        <f t="shared" si="67"/>
        <v>484837.95927979233</v>
      </c>
      <c r="V213" s="250"/>
      <c r="W213" s="249">
        <f>P27-P15+Q15</f>
        <v>67566.486394369116</v>
      </c>
      <c r="X213" s="249">
        <f t="shared" si="76"/>
        <v>484837.95927979233</v>
      </c>
      <c r="Y213" s="248">
        <f t="shared" si="77"/>
        <v>485.27107778232033</v>
      </c>
      <c r="Z213" s="247"/>
      <c r="AA213" s="173"/>
      <c r="AB213" s="173"/>
    </row>
    <row r="214" spans="1:28" x14ac:dyDescent="0.25">
      <c r="A214" s="244">
        <f>A213</f>
        <v>2022</v>
      </c>
      <c r="B214" s="243" t="s">
        <v>316</v>
      </c>
      <c r="C214" s="223">
        <f t="shared" si="82"/>
        <v>0</v>
      </c>
      <c r="D214" s="242">
        <f t="shared" si="82"/>
        <v>0</v>
      </c>
      <c r="E214" s="223">
        <f t="shared" si="82"/>
        <v>0</v>
      </c>
      <c r="F214" s="223">
        <f t="shared" si="82"/>
        <v>0</v>
      </c>
      <c r="G214" s="223">
        <f t="shared" si="82"/>
        <v>0</v>
      </c>
      <c r="H214" s="223">
        <f t="shared" si="82"/>
        <v>0</v>
      </c>
      <c r="I214" s="223">
        <f t="shared" si="82"/>
        <v>0</v>
      </c>
      <c r="J214" s="241">
        <f t="shared" si="82"/>
        <v>0</v>
      </c>
      <c r="K214" s="241">
        <f t="shared" si="82"/>
        <v>0</v>
      </c>
      <c r="L214" s="241">
        <f t="shared" si="82"/>
        <v>0</v>
      </c>
      <c r="M214" s="223">
        <f t="shared" si="82"/>
        <v>0</v>
      </c>
      <c r="N214" s="223">
        <f t="shared" si="82"/>
        <v>0</v>
      </c>
      <c r="O214" s="223">
        <f t="shared" si="82"/>
        <v>412074.05085508712</v>
      </c>
      <c r="P214" s="259">
        <f>+P$27</f>
        <v>67566.486394369116</v>
      </c>
      <c r="Q214" s="223">
        <f t="shared" si="83"/>
        <v>10394.844060672171</v>
      </c>
      <c r="R214" s="262"/>
      <c r="S214" s="262"/>
      <c r="T214" s="258"/>
      <c r="U214" s="239">
        <f t="shared" si="67"/>
        <v>490035.38131012837</v>
      </c>
      <c r="V214" s="240"/>
      <c r="W214" s="239">
        <f t="shared" ref="W214:W224" si="84">P28-P16+Q16</f>
        <v>67566.486394369116</v>
      </c>
      <c r="X214" s="239">
        <f t="shared" si="76"/>
        <v>490035.38131012837</v>
      </c>
      <c r="Y214" s="238">
        <f t="shared" si="77"/>
        <v>490.90161831518429</v>
      </c>
      <c r="Z214" s="237"/>
      <c r="AA214" s="173"/>
      <c r="AB214" s="173"/>
    </row>
    <row r="215" spans="1:28" x14ac:dyDescent="0.25">
      <c r="A215" s="244">
        <f t="shared" ref="A215:A224" si="85">A214</f>
        <v>2022</v>
      </c>
      <c r="B215" s="243" t="s">
        <v>315</v>
      </c>
      <c r="C215" s="223">
        <f t="shared" si="82"/>
        <v>0</v>
      </c>
      <c r="D215" s="242">
        <f t="shared" si="82"/>
        <v>0</v>
      </c>
      <c r="E215" s="223">
        <f t="shared" si="82"/>
        <v>0</v>
      </c>
      <c r="F215" s="223">
        <f t="shared" si="82"/>
        <v>0</v>
      </c>
      <c r="G215" s="223">
        <f t="shared" si="82"/>
        <v>0</v>
      </c>
      <c r="H215" s="223">
        <f t="shared" si="82"/>
        <v>0</v>
      </c>
      <c r="I215" s="223">
        <f t="shared" si="82"/>
        <v>0</v>
      </c>
      <c r="J215" s="241">
        <f t="shared" si="82"/>
        <v>0</v>
      </c>
      <c r="K215" s="241">
        <f t="shared" si="82"/>
        <v>0</v>
      </c>
      <c r="L215" s="241">
        <f t="shared" si="82"/>
        <v>0</v>
      </c>
      <c r="M215" s="223">
        <f t="shared" si="82"/>
        <v>0</v>
      </c>
      <c r="N215" s="223">
        <f t="shared" si="82"/>
        <v>0</v>
      </c>
      <c r="O215" s="223">
        <f t="shared" si="82"/>
        <v>412074.05085508712</v>
      </c>
      <c r="P215" s="223">
        <f>P214</f>
        <v>67566.486394369116</v>
      </c>
      <c r="Q215" s="223">
        <f t="shared" si="83"/>
        <v>15592.266091008256</v>
      </c>
      <c r="R215" s="262"/>
      <c r="S215" s="262"/>
      <c r="T215" s="258"/>
      <c r="U215" s="239">
        <f t="shared" si="67"/>
        <v>495232.80334046448</v>
      </c>
      <c r="V215" s="240"/>
      <c r="W215" s="239">
        <f t="shared" si="84"/>
        <v>67566.486394369116</v>
      </c>
      <c r="X215" s="239">
        <f t="shared" si="76"/>
        <v>495232.80334046442</v>
      </c>
      <c r="Y215" s="238">
        <f t="shared" si="77"/>
        <v>496.5321588480486</v>
      </c>
      <c r="Z215" s="237"/>
      <c r="AA215" s="173"/>
      <c r="AB215" s="173"/>
    </row>
    <row r="216" spans="1:28" x14ac:dyDescent="0.25">
      <c r="A216" s="244">
        <f t="shared" si="85"/>
        <v>2022</v>
      </c>
      <c r="B216" s="243" t="s">
        <v>314</v>
      </c>
      <c r="C216" s="223">
        <f t="shared" si="82"/>
        <v>0</v>
      </c>
      <c r="D216" s="242">
        <f t="shared" si="82"/>
        <v>0</v>
      </c>
      <c r="E216" s="223">
        <f t="shared" si="82"/>
        <v>0</v>
      </c>
      <c r="F216" s="223">
        <f t="shared" si="82"/>
        <v>0</v>
      </c>
      <c r="G216" s="223">
        <f t="shared" si="82"/>
        <v>0</v>
      </c>
      <c r="H216" s="223">
        <f t="shared" si="82"/>
        <v>0</v>
      </c>
      <c r="I216" s="223">
        <f t="shared" si="82"/>
        <v>0</v>
      </c>
      <c r="J216" s="241">
        <f t="shared" si="82"/>
        <v>0</v>
      </c>
      <c r="K216" s="241">
        <f t="shared" si="82"/>
        <v>0</v>
      </c>
      <c r="L216" s="241">
        <f t="shared" si="82"/>
        <v>0</v>
      </c>
      <c r="M216" s="223">
        <f t="shared" si="82"/>
        <v>0</v>
      </c>
      <c r="N216" s="223">
        <f t="shared" si="82"/>
        <v>0</v>
      </c>
      <c r="O216" s="223">
        <f t="shared" si="82"/>
        <v>412074.05085508712</v>
      </c>
      <c r="P216" s="223">
        <f t="shared" si="82"/>
        <v>67566.486394369116</v>
      </c>
      <c r="Q216" s="223">
        <f t="shared" si="83"/>
        <v>20789.688121344341</v>
      </c>
      <c r="R216" s="262"/>
      <c r="S216" s="262"/>
      <c r="T216" s="258"/>
      <c r="U216" s="239">
        <f t="shared" si="67"/>
        <v>500430.22537080059</v>
      </c>
      <c r="V216" s="240"/>
      <c r="W216" s="239">
        <f t="shared" si="84"/>
        <v>67566.486394369116</v>
      </c>
      <c r="X216" s="239">
        <f t="shared" si="76"/>
        <v>500430.22537080053</v>
      </c>
      <c r="Y216" s="238">
        <f t="shared" si="77"/>
        <v>502.16269938091267</v>
      </c>
      <c r="Z216" s="237"/>
      <c r="AA216" s="173"/>
      <c r="AB216" s="173"/>
    </row>
    <row r="217" spans="1:28" x14ac:dyDescent="0.25">
      <c r="A217" s="244">
        <f t="shared" si="85"/>
        <v>2022</v>
      </c>
      <c r="B217" s="243" t="s">
        <v>313</v>
      </c>
      <c r="C217" s="223">
        <f t="shared" si="82"/>
        <v>0</v>
      </c>
      <c r="D217" s="242">
        <f t="shared" si="82"/>
        <v>0</v>
      </c>
      <c r="E217" s="223">
        <f t="shared" si="82"/>
        <v>0</v>
      </c>
      <c r="F217" s="223">
        <f t="shared" si="82"/>
        <v>0</v>
      </c>
      <c r="G217" s="223">
        <f t="shared" si="82"/>
        <v>0</v>
      </c>
      <c r="H217" s="223">
        <f t="shared" si="82"/>
        <v>0</v>
      </c>
      <c r="I217" s="223">
        <f t="shared" si="82"/>
        <v>0</v>
      </c>
      <c r="J217" s="241">
        <f t="shared" si="82"/>
        <v>0</v>
      </c>
      <c r="K217" s="241">
        <f t="shared" si="82"/>
        <v>0</v>
      </c>
      <c r="L217" s="241">
        <f t="shared" si="82"/>
        <v>0</v>
      </c>
      <c r="M217" s="223">
        <f t="shared" si="82"/>
        <v>0</v>
      </c>
      <c r="N217" s="223">
        <f t="shared" si="82"/>
        <v>0</v>
      </c>
      <c r="O217" s="223">
        <f t="shared" si="82"/>
        <v>412074.05085508712</v>
      </c>
      <c r="P217" s="223">
        <f t="shared" si="82"/>
        <v>67566.486394369116</v>
      </c>
      <c r="Q217" s="223">
        <f t="shared" si="83"/>
        <v>25987.110151680426</v>
      </c>
      <c r="R217" s="262"/>
      <c r="S217" s="262"/>
      <c r="T217" s="258"/>
      <c r="U217" s="239">
        <f t="shared" si="67"/>
        <v>505627.64740113664</v>
      </c>
      <c r="V217" s="240"/>
      <c r="W217" s="239">
        <f t="shared" si="84"/>
        <v>67566.486394369116</v>
      </c>
      <c r="X217" s="239">
        <f t="shared" si="76"/>
        <v>505627.64740113664</v>
      </c>
      <c r="Y217" s="238">
        <f t="shared" si="77"/>
        <v>507.79323991377669</v>
      </c>
      <c r="Z217" s="237"/>
      <c r="AA217" s="173"/>
      <c r="AB217" s="173"/>
    </row>
    <row r="218" spans="1:28" x14ac:dyDescent="0.25">
      <c r="A218" s="244">
        <f t="shared" si="85"/>
        <v>2022</v>
      </c>
      <c r="B218" s="243" t="s">
        <v>312</v>
      </c>
      <c r="C218" s="223">
        <f t="shared" si="82"/>
        <v>0</v>
      </c>
      <c r="D218" s="242">
        <f t="shared" si="82"/>
        <v>0</v>
      </c>
      <c r="E218" s="223">
        <f t="shared" si="82"/>
        <v>0</v>
      </c>
      <c r="F218" s="223">
        <f t="shared" si="82"/>
        <v>0</v>
      </c>
      <c r="G218" s="223">
        <f t="shared" si="82"/>
        <v>0</v>
      </c>
      <c r="H218" s="223">
        <f t="shared" si="82"/>
        <v>0</v>
      </c>
      <c r="I218" s="223">
        <f t="shared" si="82"/>
        <v>0</v>
      </c>
      <c r="J218" s="241">
        <f t="shared" si="82"/>
        <v>0</v>
      </c>
      <c r="K218" s="241">
        <f t="shared" si="82"/>
        <v>0</v>
      </c>
      <c r="L218" s="241">
        <f t="shared" si="82"/>
        <v>0</v>
      </c>
      <c r="M218" s="223">
        <f t="shared" si="82"/>
        <v>0</v>
      </c>
      <c r="N218" s="223">
        <f t="shared" si="82"/>
        <v>0</v>
      </c>
      <c r="O218" s="223">
        <f t="shared" si="82"/>
        <v>412074.05085508712</v>
      </c>
      <c r="P218" s="223">
        <f t="shared" si="82"/>
        <v>67566.486394369116</v>
      </c>
      <c r="Q218" s="223">
        <f t="shared" si="83"/>
        <v>31184.532182016512</v>
      </c>
      <c r="R218" s="262"/>
      <c r="S218" s="262"/>
      <c r="T218" s="258"/>
      <c r="U218" s="239">
        <f t="shared" si="67"/>
        <v>510825.06943147274</v>
      </c>
      <c r="V218" s="240"/>
      <c r="W218" s="239">
        <f t="shared" si="84"/>
        <v>67566.486394369116</v>
      </c>
      <c r="X218" s="239">
        <f t="shared" si="76"/>
        <v>510825.06943147274</v>
      </c>
      <c r="Y218" s="238">
        <f t="shared" si="77"/>
        <v>513.42378044664076</v>
      </c>
      <c r="Z218" s="237"/>
      <c r="AA218" s="173"/>
      <c r="AB218" s="173"/>
    </row>
    <row r="219" spans="1:28" x14ac:dyDescent="0.25">
      <c r="A219" s="244">
        <f t="shared" si="85"/>
        <v>2022</v>
      </c>
      <c r="B219" s="243" t="s">
        <v>311</v>
      </c>
      <c r="C219" s="223">
        <f t="shared" ref="C219:Q234" si="86">C218</f>
        <v>0</v>
      </c>
      <c r="D219" s="242">
        <f t="shared" si="86"/>
        <v>0</v>
      </c>
      <c r="E219" s="223">
        <f t="shared" si="86"/>
        <v>0</v>
      </c>
      <c r="F219" s="223">
        <f t="shared" si="86"/>
        <v>0</v>
      </c>
      <c r="G219" s="223">
        <f t="shared" si="86"/>
        <v>0</v>
      </c>
      <c r="H219" s="223">
        <f t="shared" si="86"/>
        <v>0</v>
      </c>
      <c r="I219" s="223">
        <f t="shared" si="86"/>
        <v>0</v>
      </c>
      <c r="J219" s="241">
        <f t="shared" si="86"/>
        <v>0</v>
      </c>
      <c r="K219" s="241">
        <f t="shared" si="86"/>
        <v>0</v>
      </c>
      <c r="L219" s="241">
        <f t="shared" si="86"/>
        <v>0</v>
      </c>
      <c r="M219" s="223">
        <f t="shared" si="86"/>
        <v>0</v>
      </c>
      <c r="N219" s="223">
        <f t="shared" si="86"/>
        <v>0</v>
      </c>
      <c r="O219" s="223">
        <f t="shared" si="86"/>
        <v>412074.05085508712</v>
      </c>
      <c r="P219" s="223">
        <f t="shared" si="86"/>
        <v>67566.486394369116</v>
      </c>
      <c r="Q219" s="223">
        <f t="shared" si="83"/>
        <v>36381.954212352597</v>
      </c>
      <c r="R219" s="262"/>
      <c r="S219" s="262"/>
      <c r="T219" s="258"/>
      <c r="U219" s="239">
        <f t="shared" si="67"/>
        <v>516022.49146180879</v>
      </c>
      <c r="V219" s="240"/>
      <c r="W219" s="239">
        <f t="shared" si="84"/>
        <v>67566.486394369116</v>
      </c>
      <c r="X219" s="239">
        <f t="shared" si="76"/>
        <v>516022.49146180885</v>
      </c>
      <c r="Y219" s="238">
        <f t="shared" si="77"/>
        <v>519.05432097950484</v>
      </c>
      <c r="Z219" s="237"/>
      <c r="AA219" s="173"/>
      <c r="AB219" s="173"/>
    </row>
    <row r="220" spans="1:28" x14ac:dyDescent="0.25">
      <c r="A220" s="244">
        <f t="shared" si="85"/>
        <v>2022</v>
      </c>
      <c r="B220" s="243" t="s">
        <v>310</v>
      </c>
      <c r="C220" s="223">
        <f t="shared" si="86"/>
        <v>0</v>
      </c>
      <c r="D220" s="242">
        <f t="shared" si="86"/>
        <v>0</v>
      </c>
      <c r="E220" s="223">
        <f t="shared" si="86"/>
        <v>0</v>
      </c>
      <c r="F220" s="223">
        <f t="shared" si="86"/>
        <v>0</v>
      </c>
      <c r="G220" s="223">
        <f t="shared" si="86"/>
        <v>0</v>
      </c>
      <c r="H220" s="223">
        <f t="shared" si="86"/>
        <v>0</v>
      </c>
      <c r="I220" s="223">
        <f t="shared" si="86"/>
        <v>0</v>
      </c>
      <c r="J220" s="241">
        <f t="shared" si="86"/>
        <v>0</v>
      </c>
      <c r="K220" s="241">
        <f t="shared" si="86"/>
        <v>0</v>
      </c>
      <c r="L220" s="241">
        <f t="shared" si="86"/>
        <v>0</v>
      </c>
      <c r="M220" s="223">
        <f t="shared" si="86"/>
        <v>0</v>
      </c>
      <c r="N220" s="223">
        <f t="shared" si="86"/>
        <v>0</v>
      </c>
      <c r="O220" s="223">
        <f t="shared" si="86"/>
        <v>412074.05085508712</v>
      </c>
      <c r="P220" s="223">
        <f t="shared" si="86"/>
        <v>67566.486394369116</v>
      </c>
      <c r="Q220" s="223">
        <f t="shared" si="83"/>
        <v>41579.376242688682</v>
      </c>
      <c r="R220" s="262"/>
      <c r="S220" s="262"/>
      <c r="T220" s="258"/>
      <c r="U220" s="239">
        <f t="shared" si="67"/>
        <v>521219.9134921449</v>
      </c>
      <c r="V220" s="240"/>
      <c r="W220" s="239">
        <f t="shared" si="84"/>
        <v>67566.486394369116</v>
      </c>
      <c r="X220" s="239">
        <f t="shared" si="76"/>
        <v>521219.9134921449</v>
      </c>
      <c r="Y220" s="238">
        <f t="shared" si="77"/>
        <v>524.68486151236891</v>
      </c>
      <c r="Z220" s="237"/>
      <c r="AA220" s="173"/>
      <c r="AB220" s="173"/>
    </row>
    <row r="221" spans="1:28" x14ac:dyDescent="0.25">
      <c r="A221" s="244">
        <f t="shared" si="85"/>
        <v>2022</v>
      </c>
      <c r="B221" s="243" t="s">
        <v>309</v>
      </c>
      <c r="C221" s="223">
        <f t="shared" si="86"/>
        <v>0</v>
      </c>
      <c r="D221" s="242">
        <f t="shared" si="86"/>
        <v>0</v>
      </c>
      <c r="E221" s="223">
        <f t="shared" si="86"/>
        <v>0</v>
      </c>
      <c r="F221" s="223">
        <f t="shared" si="86"/>
        <v>0</v>
      </c>
      <c r="G221" s="223">
        <f t="shared" si="86"/>
        <v>0</v>
      </c>
      <c r="H221" s="223">
        <f t="shared" si="86"/>
        <v>0</v>
      </c>
      <c r="I221" s="223">
        <f t="shared" si="86"/>
        <v>0</v>
      </c>
      <c r="J221" s="241">
        <f t="shared" si="86"/>
        <v>0</v>
      </c>
      <c r="K221" s="241">
        <f t="shared" si="86"/>
        <v>0</v>
      </c>
      <c r="L221" s="241">
        <f t="shared" si="86"/>
        <v>0</v>
      </c>
      <c r="M221" s="223">
        <f t="shared" si="86"/>
        <v>0</v>
      </c>
      <c r="N221" s="223">
        <f t="shared" si="86"/>
        <v>0</v>
      </c>
      <c r="O221" s="223">
        <f t="shared" si="86"/>
        <v>412074.05085508712</v>
      </c>
      <c r="P221" s="223">
        <f t="shared" si="86"/>
        <v>67566.486394369116</v>
      </c>
      <c r="Q221" s="223">
        <f t="shared" si="83"/>
        <v>46776.798273024768</v>
      </c>
      <c r="R221" s="262"/>
      <c r="S221" s="262"/>
      <c r="T221" s="258"/>
      <c r="U221" s="239">
        <f t="shared" si="67"/>
        <v>526417.33552248101</v>
      </c>
      <c r="V221" s="240"/>
      <c r="W221" s="239">
        <f t="shared" si="84"/>
        <v>67566.486394369116</v>
      </c>
      <c r="X221" s="239">
        <f t="shared" si="76"/>
        <v>526417.33552248101</v>
      </c>
      <c r="Y221" s="238">
        <f t="shared" si="77"/>
        <v>530.3154020452331</v>
      </c>
      <c r="Z221" s="237"/>
      <c r="AA221" s="173"/>
      <c r="AB221" s="173"/>
    </row>
    <row r="222" spans="1:28" x14ac:dyDescent="0.25">
      <c r="A222" s="244">
        <f t="shared" si="85"/>
        <v>2022</v>
      </c>
      <c r="B222" s="243" t="s">
        <v>308</v>
      </c>
      <c r="C222" s="223">
        <f t="shared" si="86"/>
        <v>0</v>
      </c>
      <c r="D222" s="242">
        <f t="shared" si="86"/>
        <v>0</v>
      </c>
      <c r="E222" s="223">
        <f t="shared" si="86"/>
        <v>0</v>
      </c>
      <c r="F222" s="223">
        <f t="shared" si="86"/>
        <v>0</v>
      </c>
      <c r="G222" s="223">
        <f t="shared" si="86"/>
        <v>0</v>
      </c>
      <c r="H222" s="223">
        <f t="shared" si="86"/>
        <v>0</v>
      </c>
      <c r="I222" s="223">
        <f t="shared" si="86"/>
        <v>0</v>
      </c>
      <c r="J222" s="241">
        <f t="shared" si="86"/>
        <v>0</v>
      </c>
      <c r="K222" s="241">
        <f t="shared" si="86"/>
        <v>0</v>
      </c>
      <c r="L222" s="241">
        <f t="shared" si="86"/>
        <v>0</v>
      </c>
      <c r="M222" s="223">
        <f t="shared" si="86"/>
        <v>0</v>
      </c>
      <c r="N222" s="223">
        <f t="shared" si="86"/>
        <v>0</v>
      </c>
      <c r="O222" s="223">
        <f t="shared" si="86"/>
        <v>412074.05085508712</v>
      </c>
      <c r="P222" s="223">
        <f t="shared" si="86"/>
        <v>67566.486394369116</v>
      </c>
      <c r="Q222" s="223">
        <f t="shared" si="83"/>
        <v>51974.220303360853</v>
      </c>
      <c r="R222" s="262"/>
      <c r="S222" s="262"/>
      <c r="T222" s="258"/>
      <c r="U222" s="239">
        <f t="shared" si="67"/>
        <v>531614.75755281711</v>
      </c>
      <c r="V222" s="240"/>
      <c r="W222" s="239">
        <f t="shared" si="84"/>
        <v>67566.486394369116</v>
      </c>
      <c r="X222" s="239">
        <f t="shared" si="76"/>
        <v>531614.75755281711</v>
      </c>
      <c r="Y222" s="238">
        <f t="shared" si="77"/>
        <v>535.94594257809717</v>
      </c>
      <c r="Z222" s="237"/>
      <c r="AA222" s="173"/>
      <c r="AB222" s="173"/>
    </row>
    <row r="223" spans="1:28" x14ac:dyDescent="0.25">
      <c r="A223" s="244">
        <f t="shared" si="85"/>
        <v>2022</v>
      </c>
      <c r="B223" s="243" t="s">
        <v>307</v>
      </c>
      <c r="C223" s="223">
        <f t="shared" si="86"/>
        <v>0</v>
      </c>
      <c r="D223" s="242">
        <f t="shared" si="86"/>
        <v>0</v>
      </c>
      <c r="E223" s="223">
        <f t="shared" si="86"/>
        <v>0</v>
      </c>
      <c r="F223" s="223">
        <f t="shared" si="86"/>
        <v>0</v>
      </c>
      <c r="G223" s="223">
        <f t="shared" si="86"/>
        <v>0</v>
      </c>
      <c r="H223" s="223">
        <f t="shared" si="86"/>
        <v>0</v>
      </c>
      <c r="I223" s="223">
        <f t="shared" si="86"/>
        <v>0</v>
      </c>
      <c r="J223" s="241">
        <f t="shared" si="86"/>
        <v>0</v>
      </c>
      <c r="K223" s="241">
        <f t="shared" si="86"/>
        <v>0</v>
      </c>
      <c r="L223" s="241">
        <f t="shared" si="86"/>
        <v>0</v>
      </c>
      <c r="M223" s="223">
        <f t="shared" si="86"/>
        <v>0</v>
      </c>
      <c r="N223" s="223">
        <f t="shared" si="86"/>
        <v>0</v>
      </c>
      <c r="O223" s="223">
        <f t="shared" si="86"/>
        <v>412074.05085508712</v>
      </c>
      <c r="P223" s="223">
        <f t="shared" si="86"/>
        <v>67566.486394369116</v>
      </c>
      <c r="Q223" s="223">
        <f t="shared" si="83"/>
        <v>57171.642333696938</v>
      </c>
      <c r="R223" s="262"/>
      <c r="S223" s="262"/>
      <c r="T223" s="258"/>
      <c r="U223" s="239">
        <f t="shared" si="67"/>
        <v>536812.17958315311</v>
      </c>
      <c r="V223" s="240"/>
      <c r="W223" s="239">
        <f t="shared" si="84"/>
        <v>67566.486394369116</v>
      </c>
      <c r="X223" s="239">
        <f t="shared" si="76"/>
        <v>536812.17958315322</v>
      </c>
      <c r="Y223" s="238">
        <f t="shared" si="77"/>
        <v>541.57648311096114</v>
      </c>
      <c r="Z223" s="237"/>
      <c r="AA223" s="173"/>
      <c r="AB223" s="173"/>
    </row>
    <row r="224" spans="1:28" x14ac:dyDescent="0.25">
      <c r="A224" s="235">
        <f t="shared" si="85"/>
        <v>2022</v>
      </c>
      <c r="B224" s="234" t="s">
        <v>306</v>
      </c>
      <c r="C224" s="178">
        <f t="shared" si="86"/>
        <v>0</v>
      </c>
      <c r="D224" s="177">
        <f t="shared" si="86"/>
        <v>0</v>
      </c>
      <c r="E224" s="178">
        <f t="shared" si="86"/>
        <v>0</v>
      </c>
      <c r="F224" s="178">
        <f t="shared" si="86"/>
        <v>0</v>
      </c>
      <c r="G224" s="178">
        <f t="shared" si="86"/>
        <v>0</v>
      </c>
      <c r="H224" s="178">
        <f t="shared" si="86"/>
        <v>0</v>
      </c>
      <c r="I224" s="178">
        <f t="shared" si="86"/>
        <v>0</v>
      </c>
      <c r="J224" s="233">
        <f t="shared" si="86"/>
        <v>0</v>
      </c>
      <c r="K224" s="233">
        <f t="shared" si="86"/>
        <v>0</v>
      </c>
      <c r="L224" s="233">
        <f t="shared" si="86"/>
        <v>0</v>
      </c>
      <c r="M224" s="178">
        <f t="shared" si="86"/>
        <v>0</v>
      </c>
      <c r="N224" s="178">
        <f t="shared" si="86"/>
        <v>0</v>
      </c>
      <c r="O224" s="178">
        <f t="shared" si="86"/>
        <v>412074.05085508712</v>
      </c>
      <c r="P224" s="178">
        <f t="shared" si="86"/>
        <v>67566.486394369116</v>
      </c>
      <c r="Q224" s="178">
        <f t="shared" si="83"/>
        <v>62369.064364033024</v>
      </c>
      <c r="R224" s="261"/>
      <c r="S224" s="261"/>
      <c r="T224" s="257"/>
      <c r="U224" s="231">
        <f t="shared" si="67"/>
        <v>542009.60161348921</v>
      </c>
      <c r="V224" s="221">
        <f>SUM(U213:U224)</f>
        <v>6161085.3653596891</v>
      </c>
      <c r="W224" s="231">
        <f t="shared" si="84"/>
        <v>67566.486394369116</v>
      </c>
      <c r="X224" s="231">
        <f t="shared" si="76"/>
        <v>542009.60161348933</v>
      </c>
      <c r="Y224" s="232">
        <f t="shared" si="77"/>
        <v>547.20702364382532</v>
      </c>
      <c r="Z224" s="231">
        <f>SUM(Y213:Y224)</f>
        <v>6194.8686085568734</v>
      </c>
      <c r="AA224" s="173"/>
      <c r="AB224" s="173"/>
    </row>
    <row r="225" spans="1:28" x14ac:dyDescent="0.25">
      <c r="A225" s="256">
        <f>A224+1</f>
        <v>2023</v>
      </c>
      <c r="B225" s="255" t="s">
        <v>317</v>
      </c>
      <c r="C225" s="252">
        <f t="shared" si="86"/>
        <v>0</v>
      </c>
      <c r="D225" s="254">
        <f t="shared" si="86"/>
        <v>0</v>
      </c>
      <c r="E225" s="252">
        <f t="shared" si="86"/>
        <v>0</v>
      </c>
      <c r="F225" s="252">
        <f t="shared" si="86"/>
        <v>0</v>
      </c>
      <c r="G225" s="252">
        <f t="shared" si="86"/>
        <v>0</v>
      </c>
      <c r="H225" s="252">
        <f t="shared" si="86"/>
        <v>0</v>
      </c>
      <c r="I225" s="252">
        <f t="shared" si="86"/>
        <v>0</v>
      </c>
      <c r="J225" s="253">
        <f t="shared" si="86"/>
        <v>0</v>
      </c>
      <c r="K225" s="253">
        <f t="shared" si="86"/>
        <v>0</v>
      </c>
      <c r="L225" s="253">
        <f t="shared" si="86"/>
        <v>0</v>
      </c>
      <c r="M225" s="252">
        <f t="shared" si="86"/>
        <v>0</v>
      </c>
      <c r="N225" s="252">
        <f t="shared" si="86"/>
        <v>0</v>
      </c>
      <c r="O225" s="252">
        <f t="shared" si="86"/>
        <v>412074.05085508712</v>
      </c>
      <c r="P225" s="252">
        <f t="shared" si="86"/>
        <v>67566.486394369116</v>
      </c>
      <c r="Q225" s="252">
        <f t="shared" si="83"/>
        <v>67566.486394369116</v>
      </c>
      <c r="R225" s="252">
        <f t="shared" ref="R225:R237" si="87">+R15</f>
        <v>5197.4220303360853</v>
      </c>
      <c r="S225" s="263"/>
      <c r="T225" s="260"/>
      <c r="U225" s="249">
        <f t="shared" si="67"/>
        <v>552404.44567416143</v>
      </c>
      <c r="V225" s="250"/>
      <c r="W225" s="249">
        <f>Q27-Q15+R15</f>
        <v>67566.486394369116</v>
      </c>
      <c r="X225" s="249">
        <f t="shared" si="76"/>
        <v>552404.44567416143</v>
      </c>
      <c r="Y225" s="248">
        <f t="shared" si="77"/>
        <v>552.83756417668951</v>
      </c>
      <c r="Z225" s="247"/>
      <c r="AA225" s="173"/>
      <c r="AB225" s="173"/>
    </row>
    <row r="226" spans="1:28" x14ac:dyDescent="0.25">
      <c r="A226" s="244">
        <f>A225</f>
        <v>2023</v>
      </c>
      <c r="B226" s="243" t="s">
        <v>316</v>
      </c>
      <c r="C226" s="223">
        <f t="shared" si="86"/>
        <v>0</v>
      </c>
      <c r="D226" s="242">
        <f t="shared" si="86"/>
        <v>0</v>
      </c>
      <c r="E226" s="223">
        <f t="shared" si="86"/>
        <v>0</v>
      </c>
      <c r="F226" s="223">
        <f t="shared" si="86"/>
        <v>0</v>
      </c>
      <c r="G226" s="223">
        <f t="shared" si="86"/>
        <v>0</v>
      </c>
      <c r="H226" s="223">
        <f t="shared" si="86"/>
        <v>0</v>
      </c>
      <c r="I226" s="223">
        <f t="shared" si="86"/>
        <v>0</v>
      </c>
      <c r="J226" s="241">
        <f t="shared" si="86"/>
        <v>0</v>
      </c>
      <c r="K226" s="241">
        <f t="shared" si="86"/>
        <v>0</v>
      </c>
      <c r="L226" s="241">
        <f t="shared" si="86"/>
        <v>0</v>
      </c>
      <c r="M226" s="223">
        <f t="shared" si="86"/>
        <v>0</v>
      </c>
      <c r="N226" s="223">
        <f t="shared" si="86"/>
        <v>0</v>
      </c>
      <c r="O226" s="223">
        <f t="shared" si="86"/>
        <v>412074.05085508712</v>
      </c>
      <c r="P226" s="223">
        <f t="shared" si="86"/>
        <v>67566.486394369116</v>
      </c>
      <c r="Q226" s="259">
        <f>+Q$27</f>
        <v>67566.486394369116</v>
      </c>
      <c r="R226" s="223">
        <f t="shared" si="87"/>
        <v>10394.844060672171</v>
      </c>
      <c r="S226" s="262"/>
      <c r="T226" s="258"/>
      <c r="U226" s="239">
        <f t="shared" si="67"/>
        <v>557601.86770449753</v>
      </c>
      <c r="V226" s="240"/>
      <c r="W226" s="239">
        <f t="shared" ref="W226:W236" si="88">Q28-Q16+R16</f>
        <v>67566.486394369116</v>
      </c>
      <c r="X226" s="239">
        <f t="shared" si="76"/>
        <v>557601.86770449753</v>
      </c>
      <c r="Y226" s="238">
        <f t="shared" si="77"/>
        <v>558.46810470955359</v>
      </c>
      <c r="Z226" s="237"/>
      <c r="AA226" s="173"/>
      <c r="AB226" s="173"/>
    </row>
    <row r="227" spans="1:28" x14ac:dyDescent="0.25">
      <c r="A227" s="244">
        <f t="shared" ref="A227:A236" si="89">A226</f>
        <v>2023</v>
      </c>
      <c r="B227" s="243" t="s">
        <v>315</v>
      </c>
      <c r="C227" s="223">
        <f t="shared" si="86"/>
        <v>0</v>
      </c>
      <c r="D227" s="242">
        <f t="shared" si="86"/>
        <v>0</v>
      </c>
      <c r="E227" s="223">
        <f t="shared" si="86"/>
        <v>0</v>
      </c>
      <c r="F227" s="223">
        <f t="shared" si="86"/>
        <v>0</v>
      </c>
      <c r="G227" s="223">
        <f t="shared" si="86"/>
        <v>0</v>
      </c>
      <c r="H227" s="223">
        <f t="shared" si="86"/>
        <v>0</v>
      </c>
      <c r="I227" s="223">
        <f t="shared" si="86"/>
        <v>0</v>
      </c>
      <c r="J227" s="241">
        <f t="shared" si="86"/>
        <v>0</v>
      </c>
      <c r="K227" s="241">
        <f t="shared" si="86"/>
        <v>0</v>
      </c>
      <c r="L227" s="241">
        <f t="shared" si="86"/>
        <v>0</v>
      </c>
      <c r="M227" s="223">
        <f t="shared" si="86"/>
        <v>0</v>
      </c>
      <c r="N227" s="223">
        <f t="shared" si="86"/>
        <v>0</v>
      </c>
      <c r="O227" s="223">
        <f t="shared" si="86"/>
        <v>412074.05085508712</v>
      </c>
      <c r="P227" s="223">
        <f t="shared" si="86"/>
        <v>67566.486394369116</v>
      </c>
      <c r="Q227" s="223">
        <f>Q226</f>
        <v>67566.486394369116</v>
      </c>
      <c r="R227" s="223">
        <f t="shared" si="87"/>
        <v>15592.266091008256</v>
      </c>
      <c r="S227" s="262"/>
      <c r="T227" s="258"/>
      <c r="U227" s="239">
        <f t="shared" si="67"/>
        <v>562799.28973483352</v>
      </c>
      <c r="V227" s="240"/>
      <c r="W227" s="239">
        <f t="shared" si="88"/>
        <v>67566.486394369116</v>
      </c>
      <c r="X227" s="239">
        <f t="shared" si="76"/>
        <v>562799.28973483352</v>
      </c>
      <c r="Y227" s="238">
        <f t="shared" si="77"/>
        <v>564.09864524241755</v>
      </c>
      <c r="Z227" s="237"/>
      <c r="AA227" s="173"/>
      <c r="AB227" s="173"/>
    </row>
    <row r="228" spans="1:28" x14ac:dyDescent="0.25">
      <c r="A228" s="244">
        <f t="shared" si="89"/>
        <v>2023</v>
      </c>
      <c r="B228" s="243" t="s">
        <v>314</v>
      </c>
      <c r="C228" s="223">
        <f t="shared" si="86"/>
        <v>0</v>
      </c>
      <c r="D228" s="242">
        <f t="shared" si="86"/>
        <v>0</v>
      </c>
      <c r="E228" s="223">
        <f t="shared" si="86"/>
        <v>0</v>
      </c>
      <c r="F228" s="223">
        <f t="shared" si="86"/>
        <v>0</v>
      </c>
      <c r="G228" s="223">
        <f t="shared" si="86"/>
        <v>0</v>
      </c>
      <c r="H228" s="223">
        <f t="shared" si="86"/>
        <v>0</v>
      </c>
      <c r="I228" s="223">
        <f t="shared" si="86"/>
        <v>0</v>
      </c>
      <c r="J228" s="241">
        <f t="shared" si="86"/>
        <v>0</v>
      </c>
      <c r="K228" s="241">
        <f t="shared" si="86"/>
        <v>0</v>
      </c>
      <c r="L228" s="241">
        <f t="shared" si="86"/>
        <v>0</v>
      </c>
      <c r="M228" s="223">
        <f t="shared" si="86"/>
        <v>0</v>
      </c>
      <c r="N228" s="223">
        <f t="shared" si="86"/>
        <v>0</v>
      </c>
      <c r="O228" s="223">
        <f t="shared" si="86"/>
        <v>412074.05085508712</v>
      </c>
      <c r="P228" s="223">
        <f t="shared" si="86"/>
        <v>67566.486394369116</v>
      </c>
      <c r="Q228" s="223">
        <f t="shared" si="86"/>
        <v>67566.486394369116</v>
      </c>
      <c r="R228" s="223">
        <f t="shared" si="87"/>
        <v>20789.688121344341</v>
      </c>
      <c r="S228" s="262"/>
      <c r="T228" s="258"/>
      <c r="U228" s="239">
        <f t="shared" si="67"/>
        <v>567996.71176516963</v>
      </c>
      <c r="V228" s="240"/>
      <c r="W228" s="239">
        <f t="shared" si="88"/>
        <v>67566.486394369116</v>
      </c>
      <c r="X228" s="239">
        <f t="shared" si="76"/>
        <v>567996.71176516963</v>
      </c>
      <c r="Y228" s="238">
        <f t="shared" si="77"/>
        <v>569.72918577528174</v>
      </c>
      <c r="Z228" s="237"/>
      <c r="AA228" s="173"/>
      <c r="AB228" s="173"/>
    </row>
    <row r="229" spans="1:28" x14ac:dyDescent="0.25">
      <c r="A229" s="244">
        <f t="shared" si="89"/>
        <v>2023</v>
      </c>
      <c r="B229" s="243" t="s">
        <v>313</v>
      </c>
      <c r="C229" s="223">
        <f t="shared" si="86"/>
        <v>0</v>
      </c>
      <c r="D229" s="242">
        <f t="shared" si="86"/>
        <v>0</v>
      </c>
      <c r="E229" s="223">
        <f t="shared" si="86"/>
        <v>0</v>
      </c>
      <c r="F229" s="223">
        <f t="shared" si="86"/>
        <v>0</v>
      </c>
      <c r="G229" s="223">
        <f t="shared" si="86"/>
        <v>0</v>
      </c>
      <c r="H229" s="223">
        <f t="shared" si="86"/>
        <v>0</v>
      </c>
      <c r="I229" s="223">
        <f t="shared" si="86"/>
        <v>0</v>
      </c>
      <c r="J229" s="241">
        <f t="shared" si="86"/>
        <v>0</v>
      </c>
      <c r="K229" s="241">
        <f t="shared" si="86"/>
        <v>0</v>
      </c>
      <c r="L229" s="241">
        <f t="shared" si="86"/>
        <v>0</v>
      </c>
      <c r="M229" s="223">
        <f t="shared" si="86"/>
        <v>0</v>
      </c>
      <c r="N229" s="223">
        <f t="shared" si="86"/>
        <v>0</v>
      </c>
      <c r="O229" s="223">
        <f t="shared" si="86"/>
        <v>412074.05085508712</v>
      </c>
      <c r="P229" s="223">
        <f t="shared" si="86"/>
        <v>67566.486394369116</v>
      </c>
      <c r="Q229" s="223">
        <f t="shared" si="86"/>
        <v>67566.486394369116</v>
      </c>
      <c r="R229" s="223">
        <f t="shared" si="87"/>
        <v>25987.110151680426</v>
      </c>
      <c r="S229" s="262"/>
      <c r="T229" s="258"/>
      <c r="U229" s="239">
        <f t="shared" si="67"/>
        <v>573194.13379550574</v>
      </c>
      <c r="V229" s="240"/>
      <c r="W229" s="239">
        <f t="shared" si="88"/>
        <v>67566.486394369116</v>
      </c>
      <c r="X229" s="239">
        <f t="shared" si="76"/>
        <v>573194.13379550574</v>
      </c>
      <c r="Y229" s="238">
        <f t="shared" si="77"/>
        <v>575.35972630814592</v>
      </c>
      <c r="Z229" s="237"/>
      <c r="AA229" s="173"/>
      <c r="AB229" s="173"/>
    </row>
    <row r="230" spans="1:28" x14ac:dyDescent="0.25">
      <c r="A230" s="244">
        <f t="shared" si="89"/>
        <v>2023</v>
      </c>
      <c r="B230" s="243" t="s">
        <v>312</v>
      </c>
      <c r="C230" s="223">
        <f t="shared" si="86"/>
        <v>0</v>
      </c>
      <c r="D230" s="242">
        <f t="shared" si="86"/>
        <v>0</v>
      </c>
      <c r="E230" s="223">
        <f t="shared" si="86"/>
        <v>0</v>
      </c>
      <c r="F230" s="223">
        <f t="shared" si="86"/>
        <v>0</v>
      </c>
      <c r="G230" s="223">
        <f t="shared" si="86"/>
        <v>0</v>
      </c>
      <c r="H230" s="223">
        <f t="shared" si="86"/>
        <v>0</v>
      </c>
      <c r="I230" s="223">
        <f t="shared" si="86"/>
        <v>0</v>
      </c>
      <c r="J230" s="241">
        <f t="shared" si="86"/>
        <v>0</v>
      </c>
      <c r="K230" s="241">
        <f t="shared" si="86"/>
        <v>0</v>
      </c>
      <c r="L230" s="241">
        <f t="shared" si="86"/>
        <v>0</v>
      </c>
      <c r="M230" s="223">
        <f t="shared" si="86"/>
        <v>0</v>
      </c>
      <c r="N230" s="223">
        <f t="shared" si="86"/>
        <v>0</v>
      </c>
      <c r="O230" s="223">
        <f t="shared" si="86"/>
        <v>412074.05085508712</v>
      </c>
      <c r="P230" s="223">
        <f t="shared" si="86"/>
        <v>67566.486394369116</v>
      </c>
      <c r="Q230" s="223">
        <f t="shared" si="86"/>
        <v>67566.486394369116</v>
      </c>
      <c r="R230" s="223">
        <f t="shared" si="87"/>
        <v>31184.532182016512</v>
      </c>
      <c r="S230" s="262"/>
      <c r="T230" s="258"/>
      <c r="U230" s="239">
        <f t="shared" si="67"/>
        <v>578391.55582584185</v>
      </c>
      <c r="V230" s="240"/>
      <c r="W230" s="239">
        <f t="shared" si="88"/>
        <v>67566.486394369116</v>
      </c>
      <c r="X230" s="239">
        <f t="shared" si="76"/>
        <v>578391.55582584185</v>
      </c>
      <c r="Y230" s="238">
        <f t="shared" si="77"/>
        <v>580.99026684101011</v>
      </c>
      <c r="Z230" s="237"/>
      <c r="AA230" s="173"/>
      <c r="AB230" s="173"/>
    </row>
    <row r="231" spans="1:28" x14ac:dyDescent="0.25">
      <c r="A231" s="244">
        <f t="shared" si="89"/>
        <v>2023</v>
      </c>
      <c r="B231" s="243" t="s">
        <v>311</v>
      </c>
      <c r="C231" s="223">
        <f t="shared" si="86"/>
        <v>0</v>
      </c>
      <c r="D231" s="242">
        <f t="shared" si="86"/>
        <v>0</v>
      </c>
      <c r="E231" s="223">
        <f t="shared" si="86"/>
        <v>0</v>
      </c>
      <c r="F231" s="223">
        <f t="shared" si="86"/>
        <v>0</v>
      </c>
      <c r="G231" s="223">
        <f t="shared" si="86"/>
        <v>0</v>
      </c>
      <c r="H231" s="223">
        <f t="shared" si="86"/>
        <v>0</v>
      </c>
      <c r="I231" s="223">
        <f t="shared" si="86"/>
        <v>0</v>
      </c>
      <c r="J231" s="241">
        <f t="shared" si="86"/>
        <v>0</v>
      </c>
      <c r="K231" s="241">
        <f t="shared" si="86"/>
        <v>0</v>
      </c>
      <c r="L231" s="241">
        <f t="shared" si="86"/>
        <v>0</v>
      </c>
      <c r="M231" s="223">
        <f t="shared" si="86"/>
        <v>0</v>
      </c>
      <c r="N231" s="223">
        <f t="shared" si="86"/>
        <v>0</v>
      </c>
      <c r="O231" s="223">
        <f t="shared" si="86"/>
        <v>412074.05085508712</v>
      </c>
      <c r="P231" s="223">
        <f t="shared" si="86"/>
        <v>67566.486394369116</v>
      </c>
      <c r="Q231" s="223">
        <f t="shared" si="86"/>
        <v>67566.486394369116</v>
      </c>
      <c r="R231" s="223">
        <f t="shared" si="87"/>
        <v>36381.954212352597</v>
      </c>
      <c r="S231" s="262"/>
      <c r="T231" s="258"/>
      <c r="U231" s="239">
        <f t="shared" si="67"/>
        <v>583588.97785617795</v>
      </c>
      <c r="V231" s="240"/>
      <c r="W231" s="239">
        <f t="shared" si="88"/>
        <v>67566.486394369116</v>
      </c>
      <c r="X231" s="239">
        <f t="shared" si="76"/>
        <v>583588.97785617795</v>
      </c>
      <c r="Y231" s="238">
        <f t="shared" si="77"/>
        <v>586.62080737387396</v>
      </c>
      <c r="Z231" s="237"/>
      <c r="AA231" s="173"/>
      <c r="AB231" s="173"/>
    </row>
    <row r="232" spans="1:28" x14ac:dyDescent="0.25">
      <c r="A232" s="244">
        <f t="shared" si="89"/>
        <v>2023</v>
      </c>
      <c r="B232" s="243" t="s">
        <v>310</v>
      </c>
      <c r="C232" s="223">
        <f t="shared" si="86"/>
        <v>0</v>
      </c>
      <c r="D232" s="242">
        <f t="shared" si="86"/>
        <v>0</v>
      </c>
      <c r="E232" s="223">
        <f t="shared" si="86"/>
        <v>0</v>
      </c>
      <c r="F232" s="223">
        <f t="shared" si="86"/>
        <v>0</v>
      </c>
      <c r="G232" s="223">
        <f t="shared" si="86"/>
        <v>0</v>
      </c>
      <c r="H232" s="223">
        <f t="shared" si="86"/>
        <v>0</v>
      </c>
      <c r="I232" s="223">
        <f t="shared" si="86"/>
        <v>0</v>
      </c>
      <c r="J232" s="241">
        <f t="shared" si="86"/>
        <v>0</v>
      </c>
      <c r="K232" s="241">
        <f t="shared" si="86"/>
        <v>0</v>
      </c>
      <c r="L232" s="241">
        <f t="shared" si="86"/>
        <v>0</v>
      </c>
      <c r="M232" s="223">
        <f t="shared" si="86"/>
        <v>0</v>
      </c>
      <c r="N232" s="223">
        <f t="shared" si="86"/>
        <v>0</v>
      </c>
      <c r="O232" s="223">
        <f t="shared" si="86"/>
        <v>412074.05085508712</v>
      </c>
      <c r="P232" s="223">
        <f t="shared" si="86"/>
        <v>67566.486394369116</v>
      </c>
      <c r="Q232" s="223">
        <f t="shared" si="86"/>
        <v>67566.486394369116</v>
      </c>
      <c r="R232" s="223">
        <f t="shared" si="87"/>
        <v>41579.376242688682</v>
      </c>
      <c r="S232" s="262"/>
      <c r="T232" s="258"/>
      <c r="U232" s="239">
        <f t="shared" si="67"/>
        <v>588786.39988651406</v>
      </c>
      <c r="V232" s="240"/>
      <c r="W232" s="239">
        <f t="shared" si="88"/>
        <v>67566.486394369116</v>
      </c>
      <c r="X232" s="239">
        <f t="shared" si="76"/>
        <v>588786.39988651406</v>
      </c>
      <c r="Y232" s="238">
        <f t="shared" si="77"/>
        <v>592.25134790673815</v>
      </c>
      <c r="Z232" s="237"/>
      <c r="AA232" s="173"/>
      <c r="AB232" s="173"/>
    </row>
    <row r="233" spans="1:28" x14ac:dyDescent="0.25">
      <c r="A233" s="244">
        <f t="shared" si="89"/>
        <v>2023</v>
      </c>
      <c r="B233" s="243" t="s">
        <v>309</v>
      </c>
      <c r="C233" s="223">
        <f t="shared" si="86"/>
        <v>0</v>
      </c>
      <c r="D233" s="242">
        <f t="shared" si="86"/>
        <v>0</v>
      </c>
      <c r="E233" s="223">
        <f t="shared" si="86"/>
        <v>0</v>
      </c>
      <c r="F233" s="223">
        <f t="shared" si="86"/>
        <v>0</v>
      </c>
      <c r="G233" s="223">
        <f t="shared" si="86"/>
        <v>0</v>
      </c>
      <c r="H233" s="223">
        <f t="shared" si="86"/>
        <v>0</v>
      </c>
      <c r="I233" s="223">
        <f t="shared" si="86"/>
        <v>0</v>
      </c>
      <c r="J233" s="241">
        <f t="shared" si="86"/>
        <v>0</v>
      </c>
      <c r="K233" s="241">
        <f t="shared" si="86"/>
        <v>0</v>
      </c>
      <c r="L233" s="241">
        <f t="shared" si="86"/>
        <v>0</v>
      </c>
      <c r="M233" s="223">
        <f t="shared" si="86"/>
        <v>0</v>
      </c>
      <c r="N233" s="223">
        <f t="shared" si="86"/>
        <v>0</v>
      </c>
      <c r="O233" s="223">
        <f t="shared" si="86"/>
        <v>412074.05085508712</v>
      </c>
      <c r="P233" s="223">
        <f t="shared" si="86"/>
        <v>67566.486394369116</v>
      </c>
      <c r="Q233" s="223">
        <f t="shared" si="86"/>
        <v>67566.486394369116</v>
      </c>
      <c r="R233" s="223">
        <f t="shared" si="87"/>
        <v>46776.798273024768</v>
      </c>
      <c r="S233" s="262"/>
      <c r="T233" s="258"/>
      <c r="U233" s="239">
        <f t="shared" si="67"/>
        <v>593983.82191685005</v>
      </c>
      <c r="V233" s="240"/>
      <c r="W233" s="239">
        <f t="shared" si="88"/>
        <v>67566.486394369116</v>
      </c>
      <c r="X233" s="239">
        <f t="shared" si="76"/>
        <v>593983.82191685017</v>
      </c>
      <c r="Y233" s="238">
        <f t="shared" si="77"/>
        <v>597.88188843960233</v>
      </c>
      <c r="Z233" s="237"/>
      <c r="AA233" s="173"/>
      <c r="AB233" s="173"/>
    </row>
    <row r="234" spans="1:28" x14ac:dyDescent="0.25">
      <c r="A234" s="244">
        <f t="shared" si="89"/>
        <v>2023</v>
      </c>
      <c r="B234" s="243" t="s">
        <v>308</v>
      </c>
      <c r="C234" s="223">
        <f t="shared" si="86"/>
        <v>0</v>
      </c>
      <c r="D234" s="242">
        <f t="shared" si="86"/>
        <v>0</v>
      </c>
      <c r="E234" s="223">
        <f t="shared" si="86"/>
        <v>0</v>
      </c>
      <c r="F234" s="223">
        <f t="shared" si="86"/>
        <v>0</v>
      </c>
      <c r="G234" s="223">
        <f t="shared" si="86"/>
        <v>0</v>
      </c>
      <c r="H234" s="223">
        <f t="shared" si="86"/>
        <v>0</v>
      </c>
      <c r="I234" s="223">
        <f t="shared" si="86"/>
        <v>0</v>
      </c>
      <c r="J234" s="241">
        <f t="shared" si="86"/>
        <v>0</v>
      </c>
      <c r="K234" s="241">
        <f t="shared" si="86"/>
        <v>0</v>
      </c>
      <c r="L234" s="241">
        <f t="shared" si="86"/>
        <v>0</v>
      </c>
      <c r="M234" s="223">
        <f t="shared" si="86"/>
        <v>0</v>
      </c>
      <c r="N234" s="223">
        <f t="shared" si="86"/>
        <v>0</v>
      </c>
      <c r="O234" s="223">
        <f t="shared" si="86"/>
        <v>412074.05085508712</v>
      </c>
      <c r="P234" s="223">
        <f t="shared" si="86"/>
        <v>67566.486394369116</v>
      </c>
      <c r="Q234" s="223">
        <f t="shared" si="86"/>
        <v>67566.486394369116</v>
      </c>
      <c r="R234" s="223">
        <f t="shared" si="87"/>
        <v>51974.220303360853</v>
      </c>
      <c r="S234" s="262"/>
      <c r="T234" s="258"/>
      <c r="U234" s="239">
        <f t="shared" si="67"/>
        <v>599181.24394718616</v>
      </c>
      <c r="V234" s="240"/>
      <c r="W234" s="239">
        <f t="shared" si="88"/>
        <v>67566.486394369116</v>
      </c>
      <c r="X234" s="239">
        <f t="shared" si="76"/>
        <v>599181.24394718627</v>
      </c>
      <c r="Y234" s="238">
        <f t="shared" si="77"/>
        <v>603.5124289724663</v>
      </c>
      <c r="Z234" s="237"/>
      <c r="AA234" s="173"/>
      <c r="AB234" s="173"/>
    </row>
    <row r="235" spans="1:28" x14ac:dyDescent="0.25">
      <c r="A235" s="244">
        <f t="shared" si="89"/>
        <v>2023</v>
      </c>
      <c r="B235" s="243" t="s">
        <v>307</v>
      </c>
      <c r="C235" s="223">
        <f t="shared" ref="C235:R250" si="90">C234</f>
        <v>0</v>
      </c>
      <c r="D235" s="242">
        <f t="shared" si="90"/>
        <v>0</v>
      </c>
      <c r="E235" s="223">
        <f t="shared" si="90"/>
        <v>0</v>
      </c>
      <c r="F235" s="223">
        <f t="shared" si="90"/>
        <v>0</v>
      </c>
      <c r="G235" s="223">
        <f t="shared" si="90"/>
        <v>0</v>
      </c>
      <c r="H235" s="223">
        <f t="shared" si="90"/>
        <v>0</v>
      </c>
      <c r="I235" s="223">
        <f t="shared" si="90"/>
        <v>0</v>
      </c>
      <c r="J235" s="241">
        <f t="shared" si="90"/>
        <v>0</v>
      </c>
      <c r="K235" s="241">
        <f t="shared" si="90"/>
        <v>0</v>
      </c>
      <c r="L235" s="241">
        <f t="shared" si="90"/>
        <v>0</v>
      </c>
      <c r="M235" s="223">
        <f t="shared" si="90"/>
        <v>0</v>
      </c>
      <c r="N235" s="223">
        <f t="shared" si="90"/>
        <v>0</v>
      </c>
      <c r="O235" s="223">
        <f t="shared" si="90"/>
        <v>412074.05085508712</v>
      </c>
      <c r="P235" s="223">
        <f t="shared" si="90"/>
        <v>67566.486394369116</v>
      </c>
      <c r="Q235" s="223">
        <f t="shared" si="90"/>
        <v>67566.486394369116</v>
      </c>
      <c r="R235" s="223">
        <f t="shared" si="87"/>
        <v>57171.642333696938</v>
      </c>
      <c r="S235" s="262"/>
      <c r="T235" s="258"/>
      <c r="U235" s="239">
        <f t="shared" si="67"/>
        <v>604378.66597752227</v>
      </c>
      <c r="V235" s="240"/>
      <c r="W235" s="239">
        <f t="shared" si="88"/>
        <v>67566.486394369116</v>
      </c>
      <c r="X235" s="239">
        <f t="shared" si="76"/>
        <v>604378.66597752238</v>
      </c>
      <c r="Y235" s="238">
        <f t="shared" si="77"/>
        <v>609.14296950533048</v>
      </c>
      <c r="Z235" s="237"/>
      <c r="AA235" s="173"/>
      <c r="AB235" s="173"/>
    </row>
    <row r="236" spans="1:28" x14ac:dyDescent="0.25">
      <c r="A236" s="235">
        <f t="shared" si="89"/>
        <v>2023</v>
      </c>
      <c r="B236" s="234" t="s">
        <v>306</v>
      </c>
      <c r="C236" s="178">
        <f t="shared" si="90"/>
        <v>0</v>
      </c>
      <c r="D236" s="177">
        <f t="shared" si="90"/>
        <v>0</v>
      </c>
      <c r="E236" s="178">
        <f t="shared" si="90"/>
        <v>0</v>
      </c>
      <c r="F236" s="178">
        <f t="shared" si="90"/>
        <v>0</v>
      </c>
      <c r="G236" s="178">
        <f t="shared" si="90"/>
        <v>0</v>
      </c>
      <c r="H236" s="178">
        <f t="shared" si="90"/>
        <v>0</v>
      </c>
      <c r="I236" s="178">
        <f t="shared" si="90"/>
        <v>0</v>
      </c>
      <c r="J236" s="233">
        <f t="shared" si="90"/>
        <v>0</v>
      </c>
      <c r="K236" s="233">
        <f t="shared" si="90"/>
        <v>0</v>
      </c>
      <c r="L236" s="233">
        <f t="shared" si="90"/>
        <v>0</v>
      </c>
      <c r="M236" s="178">
        <f t="shared" si="90"/>
        <v>0</v>
      </c>
      <c r="N236" s="178">
        <f t="shared" si="90"/>
        <v>0</v>
      </c>
      <c r="O236" s="178">
        <f t="shared" si="90"/>
        <v>412074.05085508712</v>
      </c>
      <c r="P236" s="178">
        <f t="shared" si="90"/>
        <v>67566.486394369116</v>
      </c>
      <c r="Q236" s="178">
        <f t="shared" si="90"/>
        <v>67566.486394369116</v>
      </c>
      <c r="R236" s="178">
        <f t="shared" si="87"/>
        <v>62369.064364033024</v>
      </c>
      <c r="S236" s="261"/>
      <c r="T236" s="257"/>
      <c r="U236" s="231">
        <f t="shared" si="67"/>
        <v>609576.08800785837</v>
      </c>
      <c r="V236" s="221">
        <f>SUM(U225:U236)</f>
        <v>6971883.2020921186</v>
      </c>
      <c r="W236" s="231">
        <f t="shared" si="88"/>
        <v>67566.486394369116</v>
      </c>
      <c r="X236" s="231">
        <f t="shared" si="76"/>
        <v>609576.08800785849</v>
      </c>
      <c r="Y236" s="232">
        <f t="shared" si="77"/>
        <v>614.77351003819456</v>
      </c>
      <c r="Z236" s="231">
        <f>SUM(Y225:Y236)</f>
        <v>7005.6664452893037</v>
      </c>
      <c r="AA236" s="173"/>
      <c r="AB236" s="173"/>
    </row>
    <row r="237" spans="1:28" x14ac:dyDescent="0.25">
      <c r="A237" s="256">
        <f>A236+1</f>
        <v>2024</v>
      </c>
      <c r="B237" s="255" t="s">
        <v>317</v>
      </c>
      <c r="C237" s="252">
        <f t="shared" si="90"/>
        <v>0</v>
      </c>
      <c r="D237" s="254">
        <f t="shared" si="90"/>
        <v>0</v>
      </c>
      <c r="E237" s="252">
        <f t="shared" si="90"/>
        <v>0</v>
      </c>
      <c r="F237" s="252">
        <f t="shared" si="90"/>
        <v>0</v>
      </c>
      <c r="G237" s="252">
        <f t="shared" si="90"/>
        <v>0</v>
      </c>
      <c r="H237" s="252">
        <f t="shared" si="90"/>
        <v>0</v>
      </c>
      <c r="I237" s="252">
        <f t="shared" si="90"/>
        <v>0</v>
      </c>
      <c r="J237" s="253">
        <f t="shared" si="90"/>
        <v>0</v>
      </c>
      <c r="K237" s="253">
        <f t="shared" si="90"/>
        <v>0</v>
      </c>
      <c r="L237" s="253">
        <f t="shared" si="90"/>
        <v>0</v>
      </c>
      <c r="M237" s="252">
        <f t="shared" si="90"/>
        <v>0</v>
      </c>
      <c r="N237" s="252">
        <f t="shared" si="90"/>
        <v>0</v>
      </c>
      <c r="O237" s="252">
        <f t="shared" si="90"/>
        <v>412074.05085508712</v>
      </c>
      <c r="P237" s="252">
        <f t="shared" si="90"/>
        <v>67566.486394369116</v>
      </c>
      <c r="Q237" s="252">
        <f t="shared" si="90"/>
        <v>67566.486394369116</v>
      </c>
      <c r="R237" s="252">
        <f t="shared" si="87"/>
        <v>67566.486394369116</v>
      </c>
      <c r="S237" s="252">
        <f t="shared" ref="S237:S249" si="91">+S15</f>
        <v>5197.4220303360853</v>
      </c>
      <c r="T237" s="260"/>
      <c r="U237" s="249">
        <f t="shared" si="67"/>
        <v>619970.93206853059</v>
      </c>
      <c r="V237" s="250"/>
      <c r="W237" s="249">
        <f>R27-R15+S15</f>
        <v>67566.486394369116</v>
      </c>
      <c r="X237" s="249">
        <f t="shared" si="76"/>
        <v>619970.93206853059</v>
      </c>
      <c r="Y237" s="248">
        <f t="shared" si="77"/>
        <v>620.40405057105863</v>
      </c>
      <c r="Z237" s="247"/>
      <c r="AA237" s="173"/>
      <c r="AB237" s="173"/>
    </row>
    <row r="238" spans="1:28" x14ac:dyDescent="0.25">
      <c r="A238" s="244">
        <f>A237</f>
        <v>2024</v>
      </c>
      <c r="B238" s="243" t="s">
        <v>316</v>
      </c>
      <c r="C238" s="223">
        <f t="shared" si="90"/>
        <v>0</v>
      </c>
      <c r="D238" s="242">
        <f t="shared" si="90"/>
        <v>0</v>
      </c>
      <c r="E238" s="223">
        <f t="shared" si="90"/>
        <v>0</v>
      </c>
      <c r="F238" s="223">
        <f t="shared" si="90"/>
        <v>0</v>
      </c>
      <c r="G238" s="223">
        <f t="shared" si="90"/>
        <v>0</v>
      </c>
      <c r="H238" s="223">
        <f t="shared" si="90"/>
        <v>0</v>
      </c>
      <c r="I238" s="223">
        <f t="shared" si="90"/>
        <v>0</v>
      </c>
      <c r="J238" s="241">
        <f t="shared" si="90"/>
        <v>0</v>
      </c>
      <c r="K238" s="241">
        <f t="shared" si="90"/>
        <v>0</v>
      </c>
      <c r="L238" s="241">
        <f t="shared" si="90"/>
        <v>0</v>
      </c>
      <c r="M238" s="223">
        <f t="shared" si="90"/>
        <v>0</v>
      </c>
      <c r="N238" s="223">
        <f t="shared" si="90"/>
        <v>0</v>
      </c>
      <c r="O238" s="223">
        <f t="shared" si="90"/>
        <v>412074.05085508712</v>
      </c>
      <c r="P238" s="223">
        <f t="shared" si="90"/>
        <v>67566.486394369116</v>
      </c>
      <c r="Q238" s="223">
        <f t="shared" si="90"/>
        <v>67566.486394369116</v>
      </c>
      <c r="R238" s="259">
        <f>+R$27</f>
        <v>67566.486394369116</v>
      </c>
      <c r="S238" s="223">
        <f t="shared" si="91"/>
        <v>10394.844060672171</v>
      </c>
      <c r="T238" s="258"/>
      <c r="U238" s="239">
        <f t="shared" ref="U238:U260" si="92">SUM(C238:T238)</f>
        <v>625168.35409886669</v>
      </c>
      <c r="V238" s="240"/>
      <c r="W238" s="239">
        <f t="shared" ref="W238:W248" si="93">R28-R16+S16</f>
        <v>67566.486394369116</v>
      </c>
      <c r="X238" s="239">
        <f t="shared" si="76"/>
        <v>625168.35409886669</v>
      </c>
      <c r="Y238" s="238">
        <f t="shared" si="77"/>
        <v>626.03459110392271</v>
      </c>
      <c r="Z238" s="237"/>
      <c r="AA238" s="173"/>
      <c r="AB238" s="173"/>
    </row>
    <row r="239" spans="1:28" x14ac:dyDescent="0.25">
      <c r="A239" s="244">
        <f t="shared" ref="A239:A248" si="94">A238</f>
        <v>2024</v>
      </c>
      <c r="B239" s="243" t="s">
        <v>315</v>
      </c>
      <c r="C239" s="223">
        <f t="shared" si="90"/>
        <v>0</v>
      </c>
      <c r="D239" s="242">
        <f t="shared" si="90"/>
        <v>0</v>
      </c>
      <c r="E239" s="223">
        <f t="shared" si="90"/>
        <v>0</v>
      </c>
      <c r="F239" s="223">
        <f t="shared" si="90"/>
        <v>0</v>
      </c>
      <c r="G239" s="223">
        <f t="shared" si="90"/>
        <v>0</v>
      </c>
      <c r="H239" s="223">
        <f t="shared" si="90"/>
        <v>0</v>
      </c>
      <c r="I239" s="223">
        <f t="shared" si="90"/>
        <v>0</v>
      </c>
      <c r="J239" s="241">
        <f t="shared" si="90"/>
        <v>0</v>
      </c>
      <c r="K239" s="241">
        <f t="shared" si="90"/>
        <v>0</v>
      </c>
      <c r="L239" s="241">
        <f t="shared" si="90"/>
        <v>0</v>
      </c>
      <c r="M239" s="223">
        <f t="shared" si="90"/>
        <v>0</v>
      </c>
      <c r="N239" s="223">
        <f t="shared" si="90"/>
        <v>0</v>
      </c>
      <c r="O239" s="223">
        <f t="shared" si="90"/>
        <v>412074.05085508712</v>
      </c>
      <c r="P239" s="223">
        <f t="shared" si="90"/>
        <v>67566.486394369116</v>
      </c>
      <c r="Q239" s="223">
        <f t="shared" si="90"/>
        <v>67566.486394369116</v>
      </c>
      <c r="R239" s="223">
        <f>R238</f>
        <v>67566.486394369116</v>
      </c>
      <c r="S239" s="223">
        <f t="shared" si="91"/>
        <v>15592.266091008256</v>
      </c>
      <c r="T239" s="258"/>
      <c r="U239" s="239">
        <f t="shared" si="92"/>
        <v>630365.77612920268</v>
      </c>
      <c r="V239" s="240"/>
      <c r="W239" s="239">
        <f t="shared" si="93"/>
        <v>67566.486394369116</v>
      </c>
      <c r="X239" s="239">
        <f t="shared" si="76"/>
        <v>630365.77612920268</v>
      </c>
      <c r="Y239" s="238">
        <f t="shared" si="77"/>
        <v>631.66513163678678</v>
      </c>
      <c r="Z239" s="237"/>
      <c r="AA239" s="173"/>
      <c r="AB239" s="173"/>
    </row>
    <row r="240" spans="1:28" x14ac:dyDescent="0.25">
      <c r="A240" s="244">
        <f t="shared" si="94"/>
        <v>2024</v>
      </c>
      <c r="B240" s="243" t="s">
        <v>314</v>
      </c>
      <c r="C240" s="223">
        <f t="shared" si="90"/>
        <v>0</v>
      </c>
      <c r="D240" s="242">
        <f t="shared" si="90"/>
        <v>0</v>
      </c>
      <c r="E240" s="223">
        <f t="shared" si="90"/>
        <v>0</v>
      </c>
      <c r="F240" s="223">
        <f t="shared" si="90"/>
        <v>0</v>
      </c>
      <c r="G240" s="223">
        <f t="shared" si="90"/>
        <v>0</v>
      </c>
      <c r="H240" s="223">
        <f t="shared" si="90"/>
        <v>0</v>
      </c>
      <c r="I240" s="223">
        <f t="shared" si="90"/>
        <v>0</v>
      </c>
      <c r="J240" s="241">
        <f t="shared" si="90"/>
        <v>0</v>
      </c>
      <c r="K240" s="241">
        <f t="shared" si="90"/>
        <v>0</v>
      </c>
      <c r="L240" s="241">
        <f t="shared" si="90"/>
        <v>0</v>
      </c>
      <c r="M240" s="223">
        <f t="shared" si="90"/>
        <v>0</v>
      </c>
      <c r="N240" s="223">
        <f t="shared" si="90"/>
        <v>0</v>
      </c>
      <c r="O240" s="223">
        <f t="shared" si="90"/>
        <v>412074.05085508712</v>
      </c>
      <c r="P240" s="223">
        <f t="shared" si="90"/>
        <v>67566.486394369116</v>
      </c>
      <c r="Q240" s="223">
        <f t="shared" si="90"/>
        <v>67566.486394369116</v>
      </c>
      <c r="R240" s="223">
        <f t="shared" si="90"/>
        <v>67566.486394369116</v>
      </c>
      <c r="S240" s="223">
        <f t="shared" si="91"/>
        <v>20789.688121344341</v>
      </c>
      <c r="T240" s="258"/>
      <c r="U240" s="239">
        <f t="shared" si="92"/>
        <v>635563.19815953879</v>
      </c>
      <c r="V240" s="240"/>
      <c r="W240" s="239">
        <f t="shared" si="93"/>
        <v>67566.486394369116</v>
      </c>
      <c r="X240" s="239">
        <f t="shared" si="76"/>
        <v>635563.19815953879</v>
      </c>
      <c r="Y240" s="238">
        <f t="shared" si="77"/>
        <v>637.29567216965074</v>
      </c>
      <c r="Z240" s="237"/>
      <c r="AA240" s="173"/>
      <c r="AB240" s="173"/>
    </row>
    <row r="241" spans="1:28" x14ac:dyDescent="0.25">
      <c r="A241" s="244">
        <f t="shared" si="94"/>
        <v>2024</v>
      </c>
      <c r="B241" s="243" t="s">
        <v>313</v>
      </c>
      <c r="C241" s="223">
        <f t="shared" si="90"/>
        <v>0</v>
      </c>
      <c r="D241" s="242">
        <f t="shared" si="90"/>
        <v>0</v>
      </c>
      <c r="E241" s="223">
        <f t="shared" si="90"/>
        <v>0</v>
      </c>
      <c r="F241" s="223">
        <f t="shared" si="90"/>
        <v>0</v>
      </c>
      <c r="G241" s="223">
        <f t="shared" si="90"/>
        <v>0</v>
      </c>
      <c r="H241" s="223">
        <f t="shared" si="90"/>
        <v>0</v>
      </c>
      <c r="I241" s="223">
        <f t="shared" si="90"/>
        <v>0</v>
      </c>
      <c r="J241" s="241">
        <f t="shared" si="90"/>
        <v>0</v>
      </c>
      <c r="K241" s="241">
        <f t="shared" si="90"/>
        <v>0</v>
      </c>
      <c r="L241" s="241">
        <f t="shared" si="90"/>
        <v>0</v>
      </c>
      <c r="M241" s="223">
        <f t="shared" si="90"/>
        <v>0</v>
      </c>
      <c r="N241" s="223">
        <f t="shared" si="90"/>
        <v>0</v>
      </c>
      <c r="O241" s="223">
        <f t="shared" si="90"/>
        <v>412074.05085508712</v>
      </c>
      <c r="P241" s="223">
        <f t="shared" si="90"/>
        <v>67566.486394369116</v>
      </c>
      <c r="Q241" s="223">
        <f t="shared" si="90"/>
        <v>67566.486394369116</v>
      </c>
      <c r="R241" s="223">
        <f t="shared" si="90"/>
        <v>67566.486394369116</v>
      </c>
      <c r="S241" s="223">
        <f t="shared" si="91"/>
        <v>25987.110151680426</v>
      </c>
      <c r="T241" s="258"/>
      <c r="U241" s="239">
        <f t="shared" si="92"/>
        <v>640760.6201898749</v>
      </c>
      <c r="V241" s="240"/>
      <c r="W241" s="239">
        <f t="shared" si="93"/>
        <v>67566.486394369116</v>
      </c>
      <c r="X241" s="239">
        <f t="shared" si="76"/>
        <v>640760.6201898749</v>
      </c>
      <c r="Y241" s="238">
        <f t="shared" si="77"/>
        <v>642.92621270251493</v>
      </c>
      <c r="Z241" s="237"/>
      <c r="AA241" s="173"/>
      <c r="AB241" s="173"/>
    </row>
    <row r="242" spans="1:28" x14ac:dyDescent="0.25">
      <c r="A242" s="244">
        <f t="shared" si="94"/>
        <v>2024</v>
      </c>
      <c r="B242" s="243" t="s">
        <v>312</v>
      </c>
      <c r="C242" s="223">
        <f t="shared" si="90"/>
        <v>0</v>
      </c>
      <c r="D242" s="242">
        <f t="shared" si="90"/>
        <v>0</v>
      </c>
      <c r="E242" s="223">
        <f t="shared" si="90"/>
        <v>0</v>
      </c>
      <c r="F242" s="223">
        <f t="shared" si="90"/>
        <v>0</v>
      </c>
      <c r="G242" s="223">
        <f t="shared" si="90"/>
        <v>0</v>
      </c>
      <c r="H242" s="223">
        <f t="shared" si="90"/>
        <v>0</v>
      </c>
      <c r="I242" s="223">
        <f t="shared" si="90"/>
        <v>0</v>
      </c>
      <c r="J242" s="241">
        <f t="shared" si="90"/>
        <v>0</v>
      </c>
      <c r="K242" s="241">
        <f t="shared" si="90"/>
        <v>0</v>
      </c>
      <c r="L242" s="241">
        <f t="shared" si="90"/>
        <v>0</v>
      </c>
      <c r="M242" s="223">
        <f t="shared" si="90"/>
        <v>0</v>
      </c>
      <c r="N242" s="223">
        <f t="shared" si="90"/>
        <v>0</v>
      </c>
      <c r="O242" s="223">
        <f t="shared" si="90"/>
        <v>412074.05085508712</v>
      </c>
      <c r="P242" s="223">
        <f t="shared" si="90"/>
        <v>67566.486394369116</v>
      </c>
      <c r="Q242" s="223">
        <f t="shared" si="90"/>
        <v>67566.486394369116</v>
      </c>
      <c r="R242" s="223">
        <f t="shared" si="90"/>
        <v>67566.486394369116</v>
      </c>
      <c r="S242" s="223">
        <f t="shared" si="91"/>
        <v>31184.532182016512</v>
      </c>
      <c r="T242" s="258"/>
      <c r="U242" s="239">
        <f t="shared" si="92"/>
        <v>645958.04222021101</v>
      </c>
      <c r="V242" s="240"/>
      <c r="W242" s="239">
        <f t="shared" si="93"/>
        <v>67566.486394369116</v>
      </c>
      <c r="X242" s="239">
        <f t="shared" si="76"/>
        <v>645958.04222021101</v>
      </c>
      <c r="Y242" s="238">
        <f t="shared" si="77"/>
        <v>648.55675323537912</v>
      </c>
      <c r="Z242" s="237"/>
      <c r="AA242" s="173"/>
      <c r="AB242" s="173"/>
    </row>
    <row r="243" spans="1:28" x14ac:dyDescent="0.25">
      <c r="A243" s="244">
        <f t="shared" si="94"/>
        <v>2024</v>
      </c>
      <c r="B243" s="243" t="s">
        <v>311</v>
      </c>
      <c r="C243" s="223">
        <f t="shared" si="90"/>
        <v>0</v>
      </c>
      <c r="D243" s="242">
        <f t="shared" si="90"/>
        <v>0</v>
      </c>
      <c r="E243" s="223">
        <f t="shared" si="90"/>
        <v>0</v>
      </c>
      <c r="F243" s="223">
        <f t="shared" si="90"/>
        <v>0</v>
      </c>
      <c r="G243" s="223">
        <f t="shared" si="90"/>
        <v>0</v>
      </c>
      <c r="H243" s="223">
        <f t="shared" si="90"/>
        <v>0</v>
      </c>
      <c r="I243" s="223">
        <f t="shared" si="90"/>
        <v>0</v>
      </c>
      <c r="J243" s="241">
        <f t="shared" si="90"/>
        <v>0</v>
      </c>
      <c r="K243" s="241">
        <f t="shared" si="90"/>
        <v>0</v>
      </c>
      <c r="L243" s="241">
        <f t="shared" si="90"/>
        <v>0</v>
      </c>
      <c r="M243" s="223">
        <f t="shared" si="90"/>
        <v>0</v>
      </c>
      <c r="N243" s="223">
        <f t="shared" si="90"/>
        <v>0</v>
      </c>
      <c r="O243" s="223">
        <f t="shared" si="90"/>
        <v>412074.05085508712</v>
      </c>
      <c r="P243" s="223">
        <f t="shared" si="90"/>
        <v>67566.486394369116</v>
      </c>
      <c r="Q243" s="223">
        <f t="shared" si="90"/>
        <v>67566.486394369116</v>
      </c>
      <c r="R243" s="223">
        <f t="shared" si="90"/>
        <v>67566.486394369116</v>
      </c>
      <c r="S243" s="223">
        <f t="shared" si="91"/>
        <v>36381.954212352597</v>
      </c>
      <c r="T243" s="258"/>
      <c r="U243" s="239">
        <f t="shared" si="92"/>
        <v>651155.46425054711</v>
      </c>
      <c r="V243" s="240"/>
      <c r="W243" s="239">
        <f t="shared" si="93"/>
        <v>67566.486394369116</v>
      </c>
      <c r="X243" s="239">
        <f t="shared" si="76"/>
        <v>651155.46425054711</v>
      </c>
      <c r="Y243" s="238">
        <f t="shared" si="77"/>
        <v>654.18729376824331</v>
      </c>
      <c r="Z243" s="237"/>
      <c r="AA243" s="173"/>
      <c r="AB243" s="173"/>
    </row>
    <row r="244" spans="1:28" x14ac:dyDescent="0.25">
      <c r="A244" s="244">
        <f t="shared" si="94"/>
        <v>2024</v>
      </c>
      <c r="B244" s="243" t="s">
        <v>310</v>
      </c>
      <c r="C244" s="223">
        <f t="shared" si="90"/>
        <v>0</v>
      </c>
      <c r="D244" s="242">
        <f t="shared" si="90"/>
        <v>0</v>
      </c>
      <c r="E244" s="223">
        <f t="shared" si="90"/>
        <v>0</v>
      </c>
      <c r="F244" s="223">
        <f t="shared" si="90"/>
        <v>0</v>
      </c>
      <c r="G244" s="223">
        <f t="shared" si="90"/>
        <v>0</v>
      </c>
      <c r="H244" s="223">
        <f t="shared" si="90"/>
        <v>0</v>
      </c>
      <c r="I244" s="223">
        <f t="shared" si="90"/>
        <v>0</v>
      </c>
      <c r="J244" s="241">
        <f t="shared" si="90"/>
        <v>0</v>
      </c>
      <c r="K244" s="241">
        <f t="shared" si="90"/>
        <v>0</v>
      </c>
      <c r="L244" s="241">
        <f t="shared" si="90"/>
        <v>0</v>
      </c>
      <c r="M244" s="223">
        <f t="shared" si="90"/>
        <v>0</v>
      </c>
      <c r="N244" s="223">
        <f t="shared" si="90"/>
        <v>0</v>
      </c>
      <c r="O244" s="223">
        <f t="shared" si="90"/>
        <v>412074.05085508712</v>
      </c>
      <c r="P244" s="223">
        <f t="shared" si="90"/>
        <v>67566.486394369116</v>
      </c>
      <c r="Q244" s="223">
        <f t="shared" si="90"/>
        <v>67566.486394369116</v>
      </c>
      <c r="R244" s="223">
        <f t="shared" si="90"/>
        <v>67566.486394369116</v>
      </c>
      <c r="S244" s="223">
        <f t="shared" si="91"/>
        <v>41579.376242688682</v>
      </c>
      <c r="T244" s="258"/>
      <c r="U244" s="239">
        <f t="shared" si="92"/>
        <v>656352.8862808831</v>
      </c>
      <c r="V244" s="240"/>
      <c r="W244" s="239">
        <f t="shared" si="93"/>
        <v>67566.486394369116</v>
      </c>
      <c r="X244" s="239">
        <f t="shared" si="76"/>
        <v>656352.88628088322</v>
      </c>
      <c r="Y244" s="238">
        <f t="shared" si="77"/>
        <v>659.81783430110738</v>
      </c>
      <c r="Z244" s="237"/>
      <c r="AA244" s="173"/>
      <c r="AB244" s="173"/>
    </row>
    <row r="245" spans="1:28" x14ac:dyDescent="0.25">
      <c r="A245" s="244">
        <f t="shared" si="94"/>
        <v>2024</v>
      </c>
      <c r="B245" s="243" t="s">
        <v>309</v>
      </c>
      <c r="C245" s="223">
        <f t="shared" si="90"/>
        <v>0</v>
      </c>
      <c r="D245" s="242">
        <f t="shared" si="90"/>
        <v>0</v>
      </c>
      <c r="E245" s="223">
        <f t="shared" si="90"/>
        <v>0</v>
      </c>
      <c r="F245" s="223">
        <f t="shared" si="90"/>
        <v>0</v>
      </c>
      <c r="G245" s="223">
        <f t="shared" si="90"/>
        <v>0</v>
      </c>
      <c r="H245" s="223">
        <f t="shared" si="90"/>
        <v>0</v>
      </c>
      <c r="I245" s="223">
        <f t="shared" si="90"/>
        <v>0</v>
      </c>
      <c r="J245" s="241">
        <f t="shared" si="90"/>
        <v>0</v>
      </c>
      <c r="K245" s="241">
        <f t="shared" si="90"/>
        <v>0</v>
      </c>
      <c r="L245" s="241">
        <f t="shared" si="90"/>
        <v>0</v>
      </c>
      <c r="M245" s="223">
        <f t="shared" si="90"/>
        <v>0</v>
      </c>
      <c r="N245" s="223">
        <f t="shared" si="90"/>
        <v>0</v>
      </c>
      <c r="O245" s="223">
        <f t="shared" si="90"/>
        <v>412074.05085508712</v>
      </c>
      <c r="P245" s="223">
        <f t="shared" si="90"/>
        <v>67566.486394369116</v>
      </c>
      <c r="Q245" s="223">
        <f t="shared" si="90"/>
        <v>67566.486394369116</v>
      </c>
      <c r="R245" s="223">
        <f t="shared" si="90"/>
        <v>67566.486394369116</v>
      </c>
      <c r="S245" s="223">
        <f t="shared" si="91"/>
        <v>46776.798273024768</v>
      </c>
      <c r="T245" s="258"/>
      <c r="U245" s="239">
        <f t="shared" si="92"/>
        <v>661550.30831121921</v>
      </c>
      <c r="V245" s="240"/>
      <c r="W245" s="239">
        <f t="shared" si="93"/>
        <v>67566.486394369116</v>
      </c>
      <c r="X245" s="239">
        <f t="shared" si="76"/>
        <v>661550.30831121933</v>
      </c>
      <c r="Y245" s="238">
        <f t="shared" si="77"/>
        <v>665.44837483397134</v>
      </c>
      <c r="Z245" s="237"/>
      <c r="AA245" s="173"/>
      <c r="AB245" s="173"/>
    </row>
    <row r="246" spans="1:28" x14ac:dyDescent="0.25">
      <c r="A246" s="244">
        <f t="shared" si="94"/>
        <v>2024</v>
      </c>
      <c r="B246" s="243" t="s">
        <v>308</v>
      </c>
      <c r="C246" s="223">
        <f t="shared" si="90"/>
        <v>0</v>
      </c>
      <c r="D246" s="242">
        <f t="shared" si="90"/>
        <v>0</v>
      </c>
      <c r="E246" s="223">
        <f t="shared" si="90"/>
        <v>0</v>
      </c>
      <c r="F246" s="223">
        <f t="shared" si="90"/>
        <v>0</v>
      </c>
      <c r="G246" s="223">
        <f t="shared" si="90"/>
        <v>0</v>
      </c>
      <c r="H246" s="223">
        <f t="shared" si="90"/>
        <v>0</v>
      </c>
      <c r="I246" s="223">
        <f t="shared" si="90"/>
        <v>0</v>
      </c>
      <c r="J246" s="241">
        <f t="shared" si="90"/>
        <v>0</v>
      </c>
      <c r="K246" s="241">
        <f t="shared" si="90"/>
        <v>0</v>
      </c>
      <c r="L246" s="241">
        <f t="shared" si="90"/>
        <v>0</v>
      </c>
      <c r="M246" s="223">
        <f t="shared" si="90"/>
        <v>0</v>
      </c>
      <c r="N246" s="223">
        <f t="shared" si="90"/>
        <v>0</v>
      </c>
      <c r="O246" s="223">
        <f t="shared" si="90"/>
        <v>412074.05085508712</v>
      </c>
      <c r="P246" s="223">
        <f t="shared" si="90"/>
        <v>67566.486394369116</v>
      </c>
      <c r="Q246" s="223">
        <f t="shared" si="90"/>
        <v>67566.486394369116</v>
      </c>
      <c r="R246" s="223">
        <f t="shared" si="90"/>
        <v>67566.486394369116</v>
      </c>
      <c r="S246" s="223">
        <f t="shared" si="91"/>
        <v>51974.220303360853</v>
      </c>
      <c r="T246" s="258"/>
      <c r="U246" s="239">
        <f t="shared" si="92"/>
        <v>666747.73034155532</v>
      </c>
      <c r="V246" s="240"/>
      <c r="W246" s="239">
        <f t="shared" si="93"/>
        <v>67566.486394369116</v>
      </c>
      <c r="X246" s="239">
        <f t="shared" si="76"/>
        <v>666747.73034155543</v>
      </c>
      <c r="Y246" s="238">
        <f t="shared" si="77"/>
        <v>671.07891536683553</v>
      </c>
      <c r="Z246" s="237"/>
      <c r="AA246" s="173"/>
      <c r="AB246" s="173"/>
    </row>
    <row r="247" spans="1:28" x14ac:dyDescent="0.25">
      <c r="A247" s="244">
        <f t="shared" si="94"/>
        <v>2024</v>
      </c>
      <c r="B247" s="243" t="s">
        <v>307</v>
      </c>
      <c r="C247" s="223">
        <f t="shared" si="90"/>
        <v>0</v>
      </c>
      <c r="D247" s="242">
        <f t="shared" si="90"/>
        <v>0</v>
      </c>
      <c r="E247" s="223">
        <f t="shared" si="90"/>
        <v>0</v>
      </c>
      <c r="F247" s="223">
        <f t="shared" si="90"/>
        <v>0</v>
      </c>
      <c r="G247" s="223">
        <f t="shared" si="90"/>
        <v>0</v>
      </c>
      <c r="H247" s="223">
        <f t="shared" si="90"/>
        <v>0</v>
      </c>
      <c r="I247" s="223">
        <f t="shared" si="90"/>
        <v>0</v>
      </c>
      <c r="J247" s="241">
        <f t="shared" si="90"/>
        <v>0</v>
      </c>
      <c r="K247" s="241">
        <f t="shared" si="90"/>
        <v>0</v>
      </c>
      <c r="L247" s="241">
        <f t="shared" si="90"/>
        <v>0</v>
      </c>
      <c r="M247" s="223">
        <f t="shared" si="90"/>
        <v>0</v>
      </c>
      <c r="N247" s="223">
        <f t="shared" si="90"/>
        <v>0</v>
      </c>
      <c r="O247" s="223">
        <f t="shared" si="90"/>
        <v>412074.05085508712</v>
      </c>
      <c r="P247" s="223">
        <f t="shared" si="90"/>
        <v>67566.486394369116</v>
      </c>
      <c r="Q247" s="223">
        <f t="shared" si="90"/>
        <v>67566.486394369116</v>
      </c>
      <c r="R247" s="223">
        <f t="shared" si="90"/>
        <v>67566.486394369116</v>
      </c>
      <c r="S247" s="223">
        <f t="shared" si="91"/>
        <v>57171.642333696938</v>
      </c>
      <c r="T247" s="258"/>
      <c r="U247" s="239">
        <f t="shared" si="92"/>
        <v>671945.15237189142</v>
      </c>
      <c r="V247" s="240"/>
      <c r="W247" s="239">
        <f t="shared" si="93"/>
        <v>67566.486394369116</v>
      </c>
      <c r="X247" s="239">
        <f t="shared" si="76"/>
        <v>671945.15237189154</v>
      </c>
      <c r="Y247" s="238">
        <f t="shared" si="77"/>
        <v>676.70945589969961</v>
      </c>
      <c r="Z247" s="237"/>
      <c r="AA247" s="173"/>
      <c r="AB247" s="173"/>
    </row>
    <row r="248" spans="1:28" x14ac:dyDescent="0.25">
      <c r="A248" s="235">
        <f t="shared" si="94"/>
        <v>2024</v>
      </c>
      <c r="B248" s="234" t="s">
        <v>306</v>
      </c>
      <c r="C248" s="178">
        <f t="shared" si="90"/>
        <v>0</v>
      </c>
      <c r="D248" s="177">
        <f t="shared" si="90"/>
        <v>0</v>
      </c>
      <c r="E248" s="178">
        <f t="shared" si="90"/>
        <v>0</v>
      </c>
      <c r="F248" s="178">
        <f t="shared" si="90"/>
        <v>0</v>
      </c>
      <c r="G248" s="178">
        <f t="shared" si="90"/>
        <v>0</v>
      </c>
      <c r="H248" s="178">
        <f t="shared" si="90"/>
        <v>0</v>
      </c>
      <c r="I248" s="178">
        <f t="shared" si="90"/>
        <v>0</v>
      </c>
      <c r="J248" s="233">
        <f t="shared" si="90"/>
        <v>0</v>
      </c>
      <c r="K248" s="233">
        <f t="shared" si="90"/>
        <v>0</v>
      </c>
      <c r="L248" s="233">
        <f t="shared" si="90"/>
        <v>0</v>
      </c>
      <c r="M248" s="178">
        <f t="shared" si="90"/>
        <v>0</v>
      </c>
      <c r="N248" s="178">
        <f t="shared" si="90"/>
        <v>0</v>
      </c>
      <c r="O248" s="178">
        <f t="shared" si="90"/>
        <v>412074.05085508712</v>
      </c>
      <c r="P248" s="178">
        <f t="shared" si="90"/>
        <v>67566.486394369116</v>
      </c>
      <c r="Q248" s="178">
        <f t="shared" si="90"/>
        <v>67566.486394369116</v>
      </c>
      <c r="R248" s="178">
        <f t="shared" si="90"/>
        <v>67566.486394369116</v>
      </c>
      <c r="S248" s="178">
        <f t="shared" si="91"/>
        <v>62369.064364033024</v>
      </c>
      <c r="T248" s="257"/>
      <c r="U248" s="231">
        <f t="shared" si="92"/>
        <v>677142.57440222753</v>
      </c>
      <c r="V248" s="221">
        <f>SUM(U237:U248)</f>
        <v>7782681.0388245489</v>
      </c>
      <c r="W248" s="231">
        <f t="shared" si="93"/>
        <v>67566.486394369116</v>
      </c>
      <c r="X248" s="231">
        <f t="shared" si="76"/>
        <v>677142.57440222765</v>
      </c>
      <c r="Y248" s="232">
        <f t="shared" si="77"/>
        <v>682.33999643256379</v>
      </c>
      <c r="Z248" s="231">
        <f>SUM(Y237:Y248)</f>
        <v>7816.4642820217341</v>
      </c>
      <c r="AA248" s="173"/>
      <c r="AB248" s="173"/>
    </row>
    <row r="249" spans="1:28" x14ac:dyDescent="0.25">
      <c r="A249" s="256">
        <f>A248+1</f>
        <v>2025</v>
      </c>
      <c r="B249" s="255" t="s">
        <v>317</v>
      </c>
      <c r="C249" s="252">
        <f t="shared" si="90"/>
        <v>0</v>
      </c>
      <c r="D249" s="254">
        <f t="shared" si="90"/>
        <v>0</v>
      </c>
      <c r="E249" s="252">
        <f t="shared" si="90"/>
        <v>0</v>
      </c>
      <c r="F249" s="252">
        <f t="shared" si="90"/>
        <v>0</v>
      </c>
      <c r="G249" s="252">
        <f t="shared" si="90"/>
        <v>0</v>
      </c>
      <c r="H249" s="252">
        <f t="shared" si="90"/>
        <v>0</v>
      </c>
      <c r="I249" s="252">
        <f t="shared" si="90"/>
        <v>0</v>
      </c>
      <c r="J249" s="253">
        <f t="shared" si="90"/>
        <v>0</v>
      </c>
      <c r="K249" s="253">
        <f t="shared" si="90"/>
        <v>0</v>
      </c>
      <c r="L249" s="253">
        <f t="shared" si="90"/>
        <v>0</v>
      </c>
      <c r="M249" s="252">
        <f t="shared" si="90"/>
        <v>0</v>
      </c>
      <c r="N249" s="252">
        <f t="shared" si="90"/>
        <v>0</v>
      </c>
      <c r="O249" s="252">
        <f t="shared" si="90"/>
        <v>412074.05085508712</v>
      </c>
      <c r="P249" s="252">
        <f t="shared" si="90"/>
        <v>67566.486394369116</v>
      </c>
      <c r="Q249" s="252">
        <f t="shared" si="90"/>
        <v>67566.486394369116</v>
      </c>
      <c r="R249" s="252">
        <f t="shared" si="90"/>
        <v>67566.486394369116</v>
      </c>
      <c r="S249" s="252">
        <f t="shared" si="91"/>
        <v>67566.486394369116</v>
      </c>
      <c r="T249" s="251">
        <f t="shared" ref="T249:T260" si="95">+T15</f>
        <v>5197.4220303360853</v>
      </c>
      <c r="U249" s="249">
        <f t="shared" si="92"/>
        <v>687537.41846289975</v>
      </c>
      <c r="V249" s="250"/>
      <c r="W249" s="249">
        <f>S27-S15+T15</f>
        <v>67566.486394369116</v>
      </c>
      <c r="X249" s="249">
        <f t="shared" si="76"/>
        <v>687537.41846289975</v>
      </c>
      <c r="Y249" s="248">
        <f t="shared" si="77"/>
        <v>687.97053696542775</v>
      </c>
      <c r="Z249" s="247"/>
      <c r="AA249" s="173"/>
      <c r="AB249" s="173"/>
    </row>
    <row r="250" spans="1:28" x14ac:dyDescent="0.25">
      <c r="A250" s="244">
        <f>A249</f>
        <v>2025</v>
      </c>
      <c r="B250" s="243" t="s">
        <v>316</v>
      </c>
      <c r="C250" s="223">
        <f t="shared" si="90"/>
        <v>0</v>
      </c>
      <c r="D250" s="242">
        <f t="shared" si="90"/>
        <v>0</v>
      </c>
      <c r="E250" s="223">
        <f t="shared" si="90"/>
        <v>0</v>
      </c>
      <c r="F250" s="223">
        <f t="shared" si="90"/>
        <v>0</v>
      </c>
      <c r="G250" s="223">
        <f t="shared" si="90"/>
        <v>0</v>
      </c>
      <c r="H250" s="223">
        <f t="shared" si="90"/>
        <v>0</v>
      </c>
      <c r="I250" s="223">
        <f t="shared" si="90"/>
        <v>0</v>
      </c>
      <c r="J250" s="241">
        <f t="shared" si="90"/>
        <v>0</v>
      </c>
      <c r="K250" s="241">
        <f t="shared" si="90"/>
        <v>0</v>
      </c>
      <c r="L250" s="241">
        <f t="shared" si="90"/>
        <v>0</v>
      </c>
      <c r="M250" s="223">
        <f t="shared" si="90"/>
        <v>0</v>
      </c>
      <c r="N250" s="223">
        <f t="shared" si="90"/>
        <v>0</v>
      </c>
      <c r="O250" s="223">
        <f t="shared" si="90"/>
        <v>412074.05085508712</v>
      </c>
      <c r="P250" s="223">
        <f t="shared" si="90"/>
        <v>67566.486394369116</v>
      </c>
      <c r="Q250" s="223">
        <f t="shared" si="90"/>
        <v>67566.486394369116</v>
      </c>
      <c r="R250" s="223">
        <f t="shared" si="90"/>
        <v>67566.486394369116</v>
      </c>
      <c r="S250" s="245">
        <f t="shared" ref="S250:S260" si="96">S249</f>
        <v>67566.486394369116</v>
      </c>
      <c r="T250" s="222">
        <f t="shared" si="95"/>
        <v>10394.844060672171</v>
      </c>
      <c r="U250" s="239">
        <f t="shared" si="92"/>
        <v>692734.84049323585</v>
      </c>
      <c r="V250" s="240"/>
      <c r="W250" s="239">
        <f t="shared" ref="W250:W260" si="97">S28-S16+T16</f>
        <v>67566.486394369116</v>
      </c>
      <c r="X250" s="239">
        <f t="shared" si="76"/>
        <v>692734.84049323585</v>
      </c>
      <c r="Y250" s="238">
        <f t="shared" si="77"/>
        <v>693.60107749829183</v>
      </c>
      <c r="Z250" s="237"/>
      <c r="AA250" s="173"/>
      <c r="AB250" s="173"/>
    </row>
    <row r="251" spans="1:28" x14ac:dyDescent="0.25">
      <c r="A251" s="244">
        <f t="shared" ref="A251:A260" si="98">A250</f>
        <v>2025</v>
      </c>
      <c r="B251" s="243" t="s">
        <v>315</v>
      </c>
      <c r="C251" s="223">
        <f t="shared" ref="C251:R260" si="99">C250</f>
        <v>0</v>
      </c>
      <c r="D251" s="242">
        <f t="shared" si="99"/>
        <v>0</v>
      </c>
      <c r="E251" s="223">
        <f t="shared" si="99"/>
        <v>0</v>
      </c>
      <c r="F251" s="223">
        <f t="shared" si="99"/>
        <v>0</v>
      </c>
      <c r="G251" s="223">
        <f t="shared" si="99"/>
        <v>0</v>
      </c>
      <c r="H251" s="223">
        <f t="shared" si="99"/>
        <v>0</v>
      </c>
      <c r="I251" s="223">
        <f t="shared" si="99"/>
        <v>0</v>
      </c>
      <c r="J251" s="241">
        <f t="shared" si="99"/>
        <v>0</v>
      </c>
      <c r="K251" s="241">
        <f t="shared" si="99"/>
        <v>0</v>
      </c>
      <c r="L251" s="241">
        <f t="shared" si="99"/>
        <v>0</v>
      </c>
      <c r="M251" s="223">
        <f t="shared" si="99"/>
        <v>0</v>
      </c>
      <c r="N251" s="223">
        <f t="shared" si="99"/>
        <v>0</v>
      </c>
      <c r="O251" s="223">
        <f t="shared" si="99"/>
        <v>412074.05085508712</v>
      </c>
      <c r="P251" s="223">
        <f t="shared" si="99"/>
        <v>67566.486394369116</v>
      </c>
      <c r="Q251" s="223">
        <f t="shared" si="99"/>
        <v>67566.486394369116</v>
      </c>
      <c r="R251" s="223">
        <f t="shared" si="99"/>
        <v>67566.486394369116</v>
      </c>
      <c r="S251" s="223">
        <f t="shared" si="96"/>
        <v>67566.486394369116</v>
      </c>
      <c r="T251" s="222">
        <f t="shared" si="95"/>
        <v>15592.266091008256</v>
      </c>
      <c r="U251" s="239">
        <f t="shared" si="92"/>
        <v>697932.26252357184</v>
      </c>
      <c r="V251" s="240"/>
      <c r="W251" s="239">
        <f t="shared" si="97"/>
        <v>67566.486394369116</v>
      </c>
      <c r="X251" s="239">
        <f t="shared" si="76"/>
        <v>697932.26252357184</v>
      </c>
      <c r="Y251" s="238">
        <f t="shared" si="77"/>
        <v>699.2316180311559</v>
      </c>
      <c r="Z251" s="237"/>
      <c r="AA251" s="173"/>
      <c r="AB251" s="173"/>
    </row>
    <row r="252" spans="1:28" x14ac:dyDescent="0.25">
      <c r="A252" s="244">
        <f t="shared" si="98"/>
        <v>2025</v>
      </c>
      <c r="B252" s="243" t="s">
        <v>314</v>
      </c>
      <c r="C252" s="223">
        <f t="shared" si="99"/>
        <v>0</v>
      </c>
      <c r="D252" s="242">
        <f t="shared" si="99"/>
        <v>0</v>
      </c>
      <c r="E252" s="223">
        <f t="shared" si="99"/>
        <v>0</v>
      </c>
      <c r="F252" s="223">
        <f t="shared" si="99"/>
        <v>0</v>
      </c>
      <c r="G252" s="223">
        <f t="shared" si="99"/>
        <v>0</v>
      </c>
      <c r="H252" s="223">
        <f t="shared" si="99"/>
        <v>0</v>
      </c>
      <c r="I252" s="223">
        <f t="shared" si="99"/>
        <v>0</v>
      </c>
      <c r="J252" s="241">
        <f t="shared" si="99"/>
        <v>0</v>
      </c>
      <c r="K252" s="241">
        <f t="shared" si="99"/>
        <v>0</v>
      </c>
      <c r="L252" s="241">
        <f t="shared" si="99"/>
        <v>0</v>
      </c>
      <c r="M252" s="223">
        <f t="shared" si="99"/>
        <v>0</v>
      </c>
      <c r="N252" s="223">
        <f t="shared" si="99"/>
        <v>0</v>
      </c>
      <c r="O252" s="223">
        <f t="shared" si="99"/>
        <v>412074.05085508712</v>
      </c>
      <c r="P252" s="223">
        <f t="shared" si="99"/>
        <v>67566.486394369116</v>
      </c>
      <c r="Q252" s="223">
        <f t="shared" si="99"/>
        <v>67566.486394369116</v>
      </c>
      <c r="R252" s="223">
        <f t="shared" si="99"/>
        <v>67566.486394369116</v>
      </c>
      <c r="S252" s="223">
        <f t="shared" si="96"/>
        <v>67566.486394369116</v>
      </c>
      <c r="T252" s="222">
        <f t="shared" si="95"/>
        <v>20789.688121344341</v>
      </c>
      <c r="U252" s="239">
        <f t="shared" si="92"/>
        <v>703129.68455390795</v>
      </c>
      <c r="V252" s="240"/>
      <c r="W252" s="239">
        <f t="shared" si="97"/>
        <v>67566.486394369116</v>
      </c>
      <c r="X252" s="239">
        <f t="shared" si="76"/>
        <v>703129.68455390795</v>
      </c>
      <c r="Y252" s="238">
        <f t="shared" si="77"/>
        <v>704.86215856402009</v>
      </c>
      <c r="Z252" s="237"/>
      <c r="AA252" s="173"/>
      <c r="AB252" s="173"/>
    </row>
    <row r="253" spans="1:28" x14ac:dyDescent="0.25">
      <c r="A253" s="244">
        <f t="shared" si="98"/>
        <v>2025</v>
      </c>
      <c r="B253" s="243" t="s">
        <v>313</v>
      </c>
      <c r="C253" s="223">
        <f t="shared" si="99"/>
        <v>0</v>
      </c>
      <c r="D253" s="242">
        <f t="shared" si="99"/>
        <v>0</v>
      </c>
      <c r="E253" s="223">
        <f t="shared" si="99"/>
        <v>0</v>
      </c>
      <c r="F253" s="223">
        <f t="shared" si="99"/>
        <v>0</v>
      </c>
      <c r="G253" s="223">
        <f t="shared" si="99"/>
        <v>0</v>
      </c>
      <c r="H253" s="223">
        <f t="shared" si="99"/>
        <v>0</v>
      </c>
      <c r="I253" s="223">
        <f t="shared" si="99"/>
        <v>0</v>
      </c>
      <c r="J253" s="241">
        <f t="shared" si="99"/>
        <v>0</v>
      </c>
      <c r="K253" s="241">
        <f t="shared" si="99"/>
        <v>0</v>
      </c>
      <c r="L253" s="241">
        <f t="shared" si="99"/>
        <v>0</v>
      </c>
      <c r="M253" s="223">
        <f t="shared" si="99"/>
        <v>0</v>
      </c>
      <c r="N253" s="223">
        <f t="shared" si="99"/>
        <v>0</v>
      </c>
      <c r="O253" s="223">
        <f t="shared" si="99"/>
        <v>412074.05085508712</v>
      </c>
      <c r="P253" s="223">
        <f t="shared" si="99"/>
        <v>67566.486394369116</v>
      </c>
      <c r="Q253" s="223">
        <f t="shared" si="99"/>
        <v>67566.486394369116</v>
      </c>
      <c r="R253" s="223">
        <f t="shared" si="99"/>
        <v>67566.486394369116</v>
      </c>
      <c r="S253" s="223">
        <f t="shared" si="96"/>
        <v>67566.486394369116</v>
      </c>
      <c r="T253" s="222">
        <f t="shared" si="95"/>
        <v>25987.110151680426</v>
      </c>
      <c r="U253" s="239">
        <f t="shared" si="92"/>
        <v>708327.10658424406</v>
      </c>
      <c r="V253" s="240"/>
      <c r="W253" s="239">
        <f t="shared" si="97"/>
        <v>67566.486394369116</v>
      </c>
      <c r="X253" s="239">
        <f t="shared" si="76"/>
        <v>708327.10658424406</v>
      </c>
      <c r="Y253" s="238">
        <f t="shared" si="77"/>
        <v>710.49269909688417</v>
      </c>
      <c r="Z253" s="237"/>
      <c r="AA253" s="173"/>
      <c r="AB253" s="173"/>
    </row>
    <row r="254" spans="1:28" x14ac:dyDescent="0.25">
      <c r="A254" s="244">
        <f t="shared" si="98"/>
        <v>2025</v>
      </c>
      <c r="B254" s="243" t="s">
        <v>312</v>
      </c>
      <c r="C254" s="223">
        <f t="shared" si="99"/>
        <v>0</v>
      </c>
      <c r="D254" s="242">
        <f t="shared" si="99"/>
        <v>0</v>
      </c>
      <c r="E254" s="223">
        <f t="shared" si="99"/>
        <v>0</v>
      </c>
      <c r="F254" s="223">
        <f t="shared" si="99"/>
        <v>0</v>
      </c>
      <c r="G254" s="223">
        <f t="shared" si="99"/>
        <v>0</v>
      </c>
      <c r="H254" s="223">
        <f t="shared" si="99"/>
        <v>0</v>
      </c>
      <c r="I254" s="223">
        <f t="shared" si="99"/>
        <v>0</v>
      </c>
      <c r="J254" s="241">
        <f t="shared" si="99"/>
        <v>0</v>
      </c>
      <c r="K254" s="241">
        <f t="shared" si="99"/>
        <v>0</v>
      </c>
      <c r="L254" s="241">
        <f t="shared" si="99"/>
        <v>0</v>
      </c>
      <c r="M254" s="223">
        <f t="shared" si="99"/>
        <v>0</v>
      </c>
      <c r="N254" s="223">
        <f t="shared" si="99"/>
        <v>0</v>
      </c>
      <c r="O254" s="223">
        <f t="shared" si="99"/>
        <v>412074.05085508712</v>
      </c>
      <c r="P254" s="223">
        <f t="shared" si="99"/>
        <v>67566.486394369116</v>
      </c>
      <c r="Q254" s="223">
        <f t="shared" si="99"/>
        <v>67566.486394369116</v>
      </c>
      <c r="R254" s="223">
        <f t="shared" si="99"/>
        <v>67566.486394369116</v>
      </c>
      <c r="S254" s="223">
        <f t="shared" si="96"/>
        <v>67566.486394369116</v>
      </c>
      <c r="T254" s="222">
        <f t="shared" si="95"/>
        <v>31184.532182016512</v>
      </c>
      <c r="U254" s="239">
        <f t="shared" si="92"/>
        <v>713524.52861458017</v>
      </c>
      <c r="V254" s="240"/>
      <c r="W254" s="239">
        <f t="shared" si="97"/>
        <v>67566.486394369116</v>
      </c>
      <c r="X254" s="239">
        <f t="shared" ref="X254:X260" si="100">W254+X242</f>
        <v>713524.52861458017</v>
      </c>
      <c r="Y254" s="238">
        <f t="shared" ref="Y254:Y255" si="101">AVERAGE(X249:X260)/1000</f>
        <v>716.12323962974813</v>
      </c>
      <c r="Z254" s="237"/>
      <c r="AA254" s="173"/>
      <c r="AB254" s="173"/>
    </row>
    <row r="255" spans="1:28" x14ac:dyDescent="0.25">
      <c r="A255" s="244">
        <f t="shared" si="98"/>
        <v>2025</v>
      </c>
      <c r="B255" s="243" t="s">
        <v>311</v>
      </c>
      <c r="C255" s="223">
        <f t="shared" si="99"/>
        <v>0</v>
      </c>
      <c r="D255" s="242">
        <f t="shared" si="99"/>
        <v>0</v>
      </c>
      <c r="E255" s="223">
        <f t="shared" si="99"/>
        <v>0</v>
      </c>
      <c r="F255" s="223">
        <f t="shared" si="99"/>
        <v>0</v>
      </c>
      <c r="G255" s="223">
        <f t="shared" si="99"/>
        <v>0</v>
      </c>
      <c r="H255" s="223">
        <f t="shared" si="99"/>
        <v>0</v>
      </c>
      <c r="I255" s="223">
        <f t="shared" si="99"/>
        <v>0</v>
      </c>
      <c r="J255" s="241">
        <f t="shared" si="99"/>
        <v>0</v>
      </c>
      <c r="K255" s="241">
        <f t="shared" si="99"/>
        <v>0</v>
      </c>
      <c r="L255" s="241">
        <f t="shared" si="99"/>
        <v>0</v>
      </c>
      <c r="M255" s="223">
        <f t="shared" si="99"/>
        <v>0</v>
      </c>
      <c r="N255" s="223">
        <f t="shared" si="99"/>
        <v>0</v>
      </c>
      <c r="O255" s="223">
        <f t="shared" si="99"/>
        <v>412074.05085508712</v>
      </c>
      <c r="P255" s="223">
        <f t="shared" si="99"/>
        <v>67566.486394369116</v>
      </c>
      <c r="Q255" s="223">
        <f t="shared" si="99"/>
        <v>67566.486394369116</v>
      </c>
      <c r="R255" s="223">
        <f t="shared" si="99"/>
        <v>67566.486394369116</v>
      </c>
      <c r="S255" s="223">
        <f t="shared" si="96"/>
        <v>67566.486394369116</v>
      </c>
      <c r="T255" s="222">
        <f t="shared" si="95"/>
        <v>36381.954212352597</v>
      </c>
      <c r="U255" s="239">
        <f t="shared" si="92"/>
        <v>718721.95064491627</v>
      </c>
      <c r="V255" s="240"/>
      <c r="W255" s="239">
        <f t="shared" si="97"/>
        <v>67566.486394369116</v>
      </c>
      <c r="X255" s="239">
        <f t="shared" si="100"/>
        <v>718721.95064491627</v>
      </c>
      <c r="Y255" s="238">
        <f t="shared" si="101"/>
        <v>718.72195064491632</v>
      </c>
      <c r="Z255" s="237"/>
      <c r="AA255" s="173"/>
      <c r="AB255" s="173"/>
    </row>
    <row r="256" spans="1:28" x14ac:dyDescent="0.25">
      <c r="A256" s="244">
        <f t="shared" si="98"/>
        <v>2025</v>
      </c>
      <c r="B256" s="243" t="s">
        <v>310</v>
      </c>
      <c r="C256" s="223">
        <f t="shared" si="99"/>
        <v>0</v>
      </c>
      <c r="D256" s="242">
        <f t="shared" si="99"/>
        <v>0</v>
      </c>
      <c r="E256" s="223">
        <f t="shared" si="99"/>
        <v>0</v>
      </c>
      <c r="F256" s="223">
        <f t="shared" si="99"/>
        <v>0</v>
      </c>
      <c r="G256" s="223">
        <f t="shared" si="99"/>
        <v>0</v>
      </c>
      <c r="H256" s="223">
        <f t="shared" si="99"/>
        <v>0</v>
      </c>
      <c r="I256" s="223">
        <f t="shared" si="99"/>
        <v>0</v>
      </c>
      <c r="J256" s="241">
        <f t="shared" si="99"/>
        <v>0</v>
      </c>
      <c r="K256" s="241">
        <f t="shared" si="99"/>
        <v>0</v>
      </c>
      <c r="L256" s="241">
        <f t="shared" si="99"/>
        <v>0</v>
      </c>
      <c r="M256" s="223">
        <f t="shared" si="99"/>
        <v>0</v>
      </c>
      <c r="N256" s="223">
        <f t="shared" si="99"/>
        <v>0</v>
      </c>
      <c r="O256" s="223">
        <f t="shared" si="99"/>
        <v>412074.05085508712</v>
      </c>
      <c r="P256" s="223">
        <f t="shared" si="99"/>
        <v>67566.486394369116</v>
      </c>
      <c r="Q256" s="223">
        <f t="shared" si="99"/>
        <v>67566.486394369116</v>
      </c>
      <c r="R256" s="223">
        <f t="shared" si="99"/>
        <v>67566.486394369116</v>
      </c>
      <c r="S256" s="223">
        <f t="shared" si="96"/>
        <v>67566.486394369116</v>
      </c>
      <c r="T256" s="222">
        <f t="shared" si="95"/>
        <v>41579.376242688682</v>
      </c>
      <c r="U256" s="239">
        <f t="shared" si="92"/>
        <v>723919.37267525238</v>
      </c>
      <c r="V256" s="240"/>
      <c r="W256" s="239">
        <f t="shared" si="97"/>
        <v>67566.486394369116</v>
      </c>
      <c r="X256" s="239">
        <f t="shared" si="100"/>
        <v>723919.37267525238</v>
      </c>
      <c r="Y256" s="238">
        <f>AVERAGE(X251:X262)/1000</f>
        <v>721.32066166008428</v>
      </c>
      <c r="Z256" s="237"/>
      <c r="AA256" s="173"/>
      <c r="AB256" s="173"/>
    </row>
    <row r="257" spans="1:28" x14ac:dyDescent="0.25">
      <c r="A257" s="244">
        <f t="shared" si="98"/>
        <v>2025</v>
      </c>
      <c r="B257" s="243" t="s">
        <v>309</v>
      </c>
      <c r="C257" s="223">
        <f t="shared" si="99"/>
        <v>0</v>
      </c>
      <c r="D257" s="242">
        <f t="shared" si="99"/>
        <v>0</v>
      </c>
      <c r="E257" s="223">
        <f t="shared" si="99"/>
        <v>0</v>
      </c>
      <c r="F257" s="223">
        <f t="shared" si="99"/>
        <v>0</v>
      </c>
      <c r="G257" s="223">
        <f t="shared" si="99"/>
        <v>0</v>
      </c>
      <c r="H257" s="223">
        <f t="shared" si="99"/>
        <v>0</v>
      </c>
      <c r="I257" s="223">
        <f t="shared" si="99"/>
        <v>0</v>
      </c>
      <c r="J257" s="241">
        <f t="shared" si="99"/>
        <v>0</v>
      </c>
      <c r="K257" s="241">
        <f t="shared" si="99"/>
        <v>0</v>
      </c>
      <c r="L257" s="241">
        <f t="shared" si="99"/>
        <v>0</v>
      </c>
      <c r="M257" s="223">
        <f t="shared" si="99"/>
        <v>0</v>
      </c>
      <c r="N257" s="223">
        <f t="shared" si="99"/>
        <v>0</v>
      </c>
      <c r="O257" s="223">
        <f t="shared" si="99"/>
        <v>412074.05085508712</v>
      </c>
      <c r="P257" s="223">
        <f t="shared" si="99"/>
        <v>67566.486394369116</v>
      </c>
      <c r="Q257" s="223">
        <f t="shared" si="99"/>
        <v>67566.486394369116</v>
      </c>
      <c r="R257" s="223">
        <f t="shared" si="99"/>
        <v>67566.486394369116</v>
      </c>
      <c r="S257" s="223">
        <f t="shared" si="96"/>
        <v>67566.486394369116</v>
      </c>
      <c r="T257" s="222">
        <f t="shared" si="95"/>
        <v>46776.798273024768</v>
      </c>
      <c r="U257" s="239">
        <f t="shared" si="92"/>
        <v>729116.79470558837</v>
      </c>
      <c r="V257" s="240"/>
      <c r="W257" s="239">
        <f t="shared" si="97"/>
        <v>67566.486394369116</v>
      </c>
      <c r="X257" s="239">
        <f t="shared" si="100"/>
        <v>729116.79470558849</v>
      </c>
      <c r="Y257" s="238">
        <f>AVERAGE(X252:X262)/1000</f>
        <v>723.91937267525248</v>
      </c>
      <c r="Z257" s="237"/>
      <c r="AA257" s="173"/>
      <c r="AB257" s="173"/>
    </row>
    <row r="258" spans="1:28" x14ac:dyDescent="0.25">
      <c r="A258" s="244">
        <f t="shared" si="98"/>
        <v>2025</v>
      </c>
      <c r="B258" s="243" t="s">
        <v>308</v>
      </c>
      <c r="C258" s="223">
        <f t="shared" si="99"/>
        <v>0</v>
      </c>
      <c r="D258" s="242">
        <f t="shared" si="99"/>
        <v>0</v>
      </c>
      <c r="E258" s="223">
        <f t="shared" si="99"/>
        <v>0</v>
      </c>
      <c r="F258" s="223">
        <f t="shared" si="99"/>
        <v>0</v>
      </c>
      <c r="G258" s="223">
        <f t="shared" si="99"/>
        <v>0</v>
      </c>
      <c r="H258" s="223">
        <f t="shared" si="99"/>
        <v>0</v>
      </c>
      <c r="I258" s="223">
        <f t="shared" si="99"/>
        <v>0</v>
      </c>
      <c r="J258" s="241">
        <f t="shared" si="99"/>
        <v>0</v>
      </c>
      <c r="K258" s="241">
        <f t="shared" si="99"/>
        <v>0</v>
      </c>
      <c r="L258" s="241">
        <f t="shared" si="99"/>
        <v>0</v>
      </c>
      <c r="M258" s="223">
        <f t="shared" si="99"/>
        <v>0</v>
      </c>
      <c r="N258" s="223">
        <f t="shared" si="99"/>
        <v>0</v>
      </c>
      <c r="O258" s="223">
        <f t="shared" si="99"/>
        <v>412074.05085508712</v>
      </c>
      <c r="P258" s="223">
        <f t="shared" si="99"/>
        <v>67566.486394369116</v>
      </c>
      <c r="Q258" s="223">
        <f t="shared" si="99"/>
        <v>67566.486394369116</v>
      </c>
      <c r="R258" s="223">
        <f t="shared" si="99"/>
        <v>67566.486394369116</v>
      </c>
      <c r="S258" s="223">
        <f t="shared" si="96"/>
        <v>67566.486394369116</v>
      </c>
      <c r="T258" s="222">
        <f t="shared" si="95"/>
        <v>51974.220303360853</v>
      </c>
      <c r="U258" s="239">
        <f t="shared" si="92"/>
        <v>734314.21673592448</v>
      </c>
      <c r="V258" s="240"/>
      <c r="W258" s="239">
        <f t="shared" si="97"/>
        <v>67566.486394369116</v>
      </c>
      <c r="X258" s="239">
        <f t="shared" si="100"/>
        <v>734314.21673592459</v>
      </c>
      <c r="Y258" s="238">
        <f>AVERAGE(X253:X261)/1000</f>
        <v>726.51808369042044</v>
      </c>
      <c r="Z258" s="237"/>
      <c r="AA258" s="173"/>
      <c r="AB258" s="173"/>
    </row>
    <row r="259" spans="1:28" x14ac:dyDescent="0.25">
      <c r="A259" s="244">
        <f t="shared" si="98"/>
        <v>2025</v>
      </c>
      <c r="B259" s="243" t="s">
        <v>307</v>
      </c>
      <c r="C259" s="223">
        <f t="shared" si="99"/>
        <v>0</v>
      </c>
      <c r="D259" s="242">
        <f t="shared" si="99"/>
        <v>0</v>
      </c>
      <c r="E259" s="223">
        <f t="shared" si="99"/>
        <v>0</v>
      </c>
      <c r="F259" s="223">
        <f t="shared" si="99"/>
        <v>0</v>
      </c>
      <c r="G259" s="223">
        <f t="shared" si="99"/>
        <v>0</v>
      </c>
      <c r="H259" s="223">
        <f t="shared" si="99"/>
        <v>0</v>
      </c>
      <c r="I259" s="223">
        <f t="shared" si="99"/>
        <v>0</v>
      </c>
      <c r="J259" s="241">
        <f t="shared" si="99"/>
        <v>0</v>
      </c>
      <c r="K259" s="241">
        <f t="shared" si="99"/>
        <v>0</v>
      </c>
      <c r="L259" s="241">
        <f t="shared" si="99"/>
        <v>0</v>
      </c>
      <c r="M259" s="223">
        <f t="shared" si="99"/>
        <v>0</v>
      </c>
      <c r="N259" s="223">
        <f t="shared" si="99"/>
        <v>0</v>
      </c>
      <c r="O259" s="223">
        <f t="shared" si="99"/>
        <v>412074.05085508712</v>
      </c>
      <c r="P259" s="223">
        <f t="shared" si="99"/>
        <v>67566.486394369116</v>
      </c>
      <c r="Q259" s="223">
        <f t="shared" si="99"/>
        <v>67566.486394369116</v>
      </c>
      <c r="R259" s="223">
        <f t="shared" si="99"/>
        <v>67566.486394369116</v>
      </c>
      <c r="S259" s="223">
        <f t="shared" si="96"/>
        <v>67566.486394369116</v>
      </c>
      <c r="T259" s="222">
        <f t="shared" si="95"/>
        <v>57171.642333696938</v>
      </c>
      <c r="U259" s="239">
        <f t="shared" si="92"/>
        <v>739511.63876626058</v>
      </c>
      <c r="V259" s="240"/>
      <c r="W259" s="239">
        <f t="shared" si="97"/>
        <v>67566.486394369116</v>
      </c>
      <c r="X259" s="239">
        <f t="shared" si="100"/>
        <v>739511.6387662607</v>
      </c>
      <c r="Y259" s="238">
        <f>AVERAGE(X254:X261)/1000</f>
        <v>729.11679470558852</v>
      </c>
      <c r="Z259" s="237"/>
      <c r="AA259" s="173"/>
      <c r="AB259" s="173"/>
    </row>
    <row r="260" spans="1:28" x14ac:dyDescent="0.25">
      <c r="A260" s="235">
        <f t="shared" si="98"/>
        <v>2025</v>
      </c>
      <c r="B260" s="234" t="s">
        <v>306</v>
      </c>
      <c r="C260" s="178">
        <f t="shared" si="99"/>
        <v>0</v>
      </c>
      <c r="D260" s="177">
        <f t="shared" si="99"/>
        <v>0</v>
      </c>
      <c r="E260" s="178">
        <f t="shared" si="99"/>
        <v>0</v>
      </c>
      <c r="F260" s="178">
        <f t="shared" si="99"/>
        <v>0</v>
      </c>
      <c r="G260" s="178">
        <f t="shared" si="99"/>
        <v>0</v>
      </c>
      <c r="H260" s="178">
        <f t="shared" si="99"/>
        <v>0</v>
      </c>
      <c r="I260" s="178">
        <f t="shared" si="99"/>
        <v>0</v>
      </c>
      <c r="J260" s="233">
        <f t="shared" si="99"/>
        <v>0</v>
      </c>
      <c r="K260" s="233">
        <f t="shared" si="99"/>
        <v>0</v>
      </c>
      <c r="L260" s="233">
        <f t="shared" si="99"/>
        <v>0</v>
      </c>
      <c r="M260" s="178">
        <f t="shared" si="99"/>
        <v>0</v>
      </c>
      <c r="N260" s="178">
        <f t="shared" si="99"/>
        <v>0</v>
      </c>
      <c r="O260" s="178">
        <f t="shared" si="99"/>
        <v>412074.05085508712</v>
      </c>
      <c r="P260" s="178">
        <f t="shared" si="99"/>
        <v>67566.486394369116</v>
      </c>
      <c r="Q260" s="178">
        <f t="shared" si="99"/>
        <v>67566.486394369116</v>
      </c>
      <c r="R260" s="178">
        <f t="shared" si="99"/>
        <v>67566.486394369116</v>
      </c>
      <c r="S260" s="178">
        <f t="shared" si="96"/>
        <v>67566.486394369116</v>
      </c>
      <c r="T260" s="220">
        <f t="shared" si="95"/>
        <v>62369.064364033024</v>
      </c>
      <c r="U260" s="231">
        <f t="shared" si="92"/>
        <v>744709.06079659669</v>
      </c>
      <c r="V260" s="221">
        <f>SUM(U249:U260)</f>
        <v>8593478.8755569775</v>
      </c>
      <c r="W260" s="231">
        <f t="shared" si="97"/>
        <v>67566.486394369116</v>
      </c>
      <c r="X260" s="231">
        <f t="shared" si="100"/>
        <v>744709.06079659681</v>
      </c>
      <c r="Y260" s="232">
        <f>AVERAGE(X255:X261)/1000</f>
        <v>731.71550572075648</v>
      </c>
      <c r="Z260" s="231">
        <f>SUM(Y249:Y260)</f>
        <v>8563.593698882547</v>
      </c>
      <c r="AA260" s="173"/>
      <c r="AB260" s="173"/>
    </row>
    <row r="261" spans="1:28" x14ac:dyDescent="0.25">
      <c r="D261" s="229"/>
      <c r="E261" s="229"/>
      <c r="F261" s="229"/>
      <c r="G261" s="229"/>
      <c r="H261" s="229"/>
      <c r="I261" s="229"/>
      <c r="J261" s="229"/>
      <c r="K261" s="229"/>
      <c r="L261" s="229"/>
      <c r="M261" s="229"/>
      <c r="N261" s="229"/>
      <c r="O261" s="229"/>
      <c r="P261" s="229"/>
      <c r="Q261" s="229"/>
      <c r="R261" s="229"/>
      <c r="S261" s="229"/>
      <c r="T261" s="229"/>
    </row>
    <row r="262" spans="1:28" x14ac:dyDescent="0.25">
      <c r="A262" s="1" t="s">
        <v>305</v>
      </c>
      <c r="C262" s="228">
        <f>+C1</f>
        <v>2008</v>
      </c>
      <c r="D262" s="228">
        <f>+D1</f>
        <v>2009</v>
      </c>
      <c r="E262" s="228">
        <f>+E1</f>
        <v>2010</v>
      </c>
      <c r="F262" s="228">
        <f>+F1</f>
        <v>2011</v>
      </c>
      <c r="G262" s="228">
        <f>+G1</f>
        <v>2012</v>
      </c>
      <c r="H262" s="228">
        <f>+H1</f>
        <v>2013</v>
      </c>
      <c r="I262" s="228">
        <f>+I1</f>
        <v>2014</v>
      </c>
      <c r="J262" s="228">
        <f>+J1</f>
        <v>2015</v>
      </c>
      <c r="K262" s="228">
        <f>+K1</f>
        <v>2016</v>
      </c>
      <c r="L262" s="228">
        <f>+L1</f>
        <v>2017</v>
      </c>
      <c r="M262" s="228">
        <f>+M1</f>
        <v>2018</v>
      </c>
      <c r="N262" s="228">
        <f>+N1</f>
        <v>2019</v>
      </c>
      <c r="O262" s="228">
        <f>+O1</f>
        <v>2020</v>
      </c>
      <c r="P262" s="227">
        <f>+P1</f>
        <v>2021</v>
      </c>
      <c r="Q262" s="226">
        <f>+Q1</f>
        <v>2022</v>
      </c>
      <c r="R262" s="226">
        <f>+R1</f>
        <v>2023</v>
      </c>
      <c r="S262" s="226">
        <f>+S1</f>
        <v>2024</v>
      </c>
      <c r="T262" s="225">
        <f>+T1</f>
        <v>2025</v>
      </c>
      <c r="U262" s="224" t="s">
        <v>43</v>
      </c>
    </row>
    <row r="263" spans="1:28" x14ac:dyDescent="0.25">
      <c r="A263" t="s">
        <v>320</v>
      </c>
      <c r="C263" s="173"/>
      <c r="D263" s="173"/>
      <c r="E263" s="173"/>
      <c r="F263" s="173"/>
      <c r="G263" s="173"/>
      <c r="H263" s="173"/>
      <c r="I263" s="173"/>
      <c r="J263" s="173"/>
      <c r="K263" s="173"/>
      <c r="L263" s="173"/>
      <c r="M263" s="173"/>
      <c r="N263" s="173"/>
      <c r="O263" s="173"/>
      <c r="P263" s="221">
        <f>+$Z212</f>
        <v>5306.7774080031304</v>
      </c>
      <c r="Q263" s="178">
        <f>+$Z224</f>
        <v>6194.8686085568734</v>
      </c>
      <c r="R263" s="178">
        <f>+$Z236</f>
        <v>7005.6664452893037</v>
      </c>
      <c r="S263" s="178">
        <f>+$Z248</f>
        <v>7816.4642820217341</v>
      </c>
      <c r="T263" s="220">
        <f>+$Z260</f>
        <v>8563.593698882547</v>
      </c>
    </row>
  </sheetData>
  <pageMargins left="0.7" right="0.7" top="0.75" bottom="0.75" header="0.3" footer="0.3"/>
  <pageSetup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63"/>
  <sheetViews>
    <sheetView workbookViewId="0">
      <pane xSplit="2" ySplit="1" topLeftCell="C247" activePane="bottomRight" state="frozen"/>
      <selection pane="topRight" activeCell="C1" sqref="C1"/>
      <selection pane="bottomLeft" activeCell="A2" sqref="A2"/>
      <selection pane="bottomRight" activeCell="A276" sqref="A276"/>
    </sheetView>
  </sheetViews>
  <sheetFormatPr defaultRowHeight="15" x14ac:dyDescent="0.25"/>
  <cols>
    <col min="1" max="1" width="20.7109375" bestFit="1" customWidth="1"/>
    <col min="2" max="2" width="9" customWidth="1"/>
    <col min="3" max="4" width="12" customWidth="1"/>
    <col min="5" max="17" width="12" style="219" customWidth="1"/>
    <col min="18" max="21" width="12.5703125" style="219" bestFit="1" customWidth="1"/>
    <col min="22" max="22" width="12.140625" style="219" bestFit="1" customWidth="1"/>
    <col min="23" max="23" width="15.7109375" style="219" bestFit="1" customWidth="1"/>
    <col min="24" max="24" width="12.42578125" style="219" bestFit="1" customWidth="1"/>
    <col min="25" max="25" width="12.28515625" style="219" bestFit="1" customWidth="1"/>
    <col min="26" max="26" width="12" bestFit="1" customWidth="1"/>
  </cols>
  <sheetData>
    <row r="1" spans="1:25" x14ac:dyDescent="0.25">
      <c r="B1" t="s">
        <v>338</v>
      </c>
      <c r="C1" s="1">
        <v>2008</v>
      </c>
      <c r="D1" s="1">
        <f>C1+1</f>
        <v>2009</v>
      </c>
      <c r="E1" s="1">
        <f t="shared" ref="E1:T1" si="0">D1+1</f>
        <v>2010</v>
      </c>
      <c r="F1" s="1">
        <f t="shared" si="0"/>
        <v>2011</v>
      </c>
      <c r="G1" s="1">
        <f t="shared" si="0"/>
        <v>2012</v>
      </c>
      <c r="H1" s="1">
        <f t="shared" si="0"/>
        <v>2013</v>
      </c>
      <c r="I1" s="1">
        <f t="shared" si="0"/>
        <v>2014</v>
      </c>
      <c r="J1" s="1">
        <f t="shared" si="0"/>
        <v>2015</v>
      </c>
      <c r="K1" s="1">
        <f t="shared" si="0"/>
        <v>2016</v>
      </c>
      <c r="L1" s="1">
        <f t="shared" si="0"/>
        <v>2017</v>
      </c>
      <c r="M1" s="1">
        <f t="shared" si="0"/>
        <v>2018</v>
      </c>
      <c r="N1" s="1">
        <f t="shared" si="0"/>
        <v>2019</v>
      </c>
      <c r="O1" s="1">
        <f t="shared" si="0"/>
        <v>2020</v>
      </c>
      <c r="P1" s="1">
        <f t="shared" si="0"/>
        <v>2021</v>
      </c>
      <c r="Q1" s="1">
        <f t="shared" si="0"/>
        <v>2022</v>
      </c>
      <c r="R1" s="1">
        <f t="shared" si="0"/>
        <v>2023</v>
      </c>
      <c r="S1" s="1">
        <f t="shared" si="0"/>
        <v>2024</v>
      </c>
      <c r="T1" s="1">
        <f t="shared" si="0"/>
        <v>2025</v>
      </c>
    </row>
    <row r="2" spans="1:25" x14ac:dyDescent="0.25">
      <c r="A2" t="s">
        <v>337</v>
      </c>
      <c r="B2" t="s">
        <v>335</v>
      </c>
      <c r="C2" s="282">
        <v>0</v>
      </c>
      <c r="D2" s="282">
        <v>0</v>
      </c>
      <c r="E2" s="282">
        <v>0</v>
      </c>
      <c r="F2" s="282">
        <v>0</v>
      </c>
      <c r="G2" s="282">
        <v>0</v>
      </c>
      <c r="H2" s="282">
        <v>0</v>
      </c>
      <c r="I2" s="282">
        <v>0</v>
      </c>
      <c r="J2" s="282">
        <v>0</v>
      </c>
      <c r="K2" s="282">
        <v>0</v>
      </c>
      <c r="L2" s="282">
        <v>0</v>
      </c>
      <c r="M2" s="282">
        <v>0</v>
      </c>
      <c r="N2" s="282">
        <v>0</v>
      </c>
      <c r="O2" s="2">
        <f>+'[1]New CDM By Rate Class'!B51</f>
        <v>105210.39596300096</v>
      </c>
      <c r="P2" s="2">
        <f>+'[1]New CDM By Rate Class'!C51</f>
        <v>17251.017802817645</v>
      </c>
      <c r="Q2" s="2">
        <f>+'[1]New CDM By Rate Class'!D51</f>
        <v>17251.017802817645</v>
      </c>
      <c r="R2" s="2">
        <f>+'[1]New CDM By Rate Class'!E51</f>
        <v>17251.017802817645</v>
      </c>
      <c r="S2" s="2">
        <f>+'[1]New CDM By Rate Class'!F51</f>
        <v>17251.017802817645</v>
      </c>
      <c r="T2" s="2">
        <f>+'[1]New CDM By Rate Class'!G51</f>
        <v>17251.017802817645</v>
      </c>
      <c r="W2" s="2"/>
    </row>
    <row r="3" spans="1:25" x14ac:dyDescent="0.25">
      <c r="A3" t="s">
        <v>336</v>
      </c>
      <c r="B3" t="s">
        <v>335</v>
      </c>
      <c r="C3">
        <f>C2</f>
        <v>0</v>
      </c>
      <c r="D3">
        <f t="shared" ref="D3:T3" si="1">C3+D2</f>
        <v>0</v>
      </c>
      <c r="E3">
        <f t="shared" si="1"/>
        <v>0</v>
      </c>
      <c r="F3">
        <f t="shared" si="1"/>
        <v>0</v>
      </c>
      <c r="G3">
        <f t="shared" si="1"/>
        <v>0</v>
      </c>
      <c r="H3">
        <f t="shared" si="1"/>
        <v>0</v>
      </c>
      <c r="I3">
        <f t="shared" si="1"/>
        <v>0</v>
      </c>
      <c r="J3">
        <f t="shared" si="1"/>
        <v>0</v>
      </c>
      <c r="K3">
        <f t="shared" si="1"/>
        <v>0</v>
      </c>
      <c r="L3">
        <f t="shared" si="1"/>
        <v>0</v>
      </c>
      <c r="M3">
        <f t="shared" si="1"/>
        <v>0</v>
      </c>
      <c r="N3">
        <f t="shared" si="1"/>
        <v>0</v>
      </c>
      <c r="O3" s="85">
        <f t="shared" si="1"/>
        <v>105210.39596300096</v>
      </c>
      <c r="P3" s="85">
        <f t="shared" si="1"/>
        <v>122461.41376581861</v>
      </c>
      <c r="Q3" s="85">
        <f t="shared" si="1"/>
        <v>139712.43156863627</v>
      </c>
      <c r="R3" s="85">
        <f t="shared" si="1"/>
        <v>156963.4493714539</v>
      </c>
      <c r="S3" s="85">
        <f t="shared" si="1"/>
        <v>174214.46717427153</v>
      </c>
      <c r="T3" s="85">
        <f t="shared" si="1"/>
        <v>191465.48497708916</v>
      </c>
      <c r="W3" s="2"/>
    </row>
    <row r="4" spans="1:25" x14ac:dyDescent="0.25">
      <c r="W4" s="2"/>
    </row>
    <row r="5" spans="1:25" x14ac:dyDescent="0.25">
      <c r="D5" s="85"/>
      <c r="E5" s="280"/>
      <c r="I5"/>
      <c r="J5"/>
      <c r="K5" s="85"/>
      <c r="L5" s="277"/>
      <c r="M5" s="85"/>
      <c r="N5" s="173"/>
      <c r="O5" s="173"/>
      <c r="W5" s="2"/>
    </row>
    <row r="6" spans="1:25" x14ac:dyDescent="0.25">
      <c r="C6" s="228">
        <f>+C1</f>
        <v>2008</v>
      </c>
      <c r="D6" s="228">
        <f t="shared" ref="D6:T6" si="2">+D1</f>
        <v>2009</v>
      </c>
      <c r="E6" s="228">
        <f t="shared" si="2"/>
        <v>2010</v>
      </c>
      <c r="F6" s="228">
        <f t="shared" si="2"/>
        <v>2011</v>
      </c>
      <c r="G6" s="228">
        <f t="shared" si="2"/>
        <v>2012</v>
      </c>
      <c r="H6" s="228">
        <f t="shared" si="2"/>
        <v>2013</v>
      </c>
      <c r="I6" s="228">
        <f t="shared" si="2"/>
        <v>2014</v>
      </c>
      <c r="J6" s="228">
        <f t="shared" si="2"/>
        <v>2015</v>
      </c>
      <c r="K6" s="228">
        <f t="shared" si="2"/>
        <v>2016</v>
      </c>
      <c r="L6" s="228">
        <f t="shared" si="2"/>
        <v>2017</v>
      </c>
      <c r="M6" s="228">
        <f t="shared" si="2"/>
        <v>2018</v>
      </c>
      <c r="N6" s="228">
        <f t="shared" si="2"/>
        <v>2019</v>
      </c>
      <c r="O6" s="228">
        <f t="shared" si="2"/>
        <v>2020</v>
      </c>
      <c r="P6" s="228">
        <f t="shared" si="2"/>
        <v>2021</v>
      </c>
      <c r="Q6" s="228">
        <f t="shared" si="2"/>
        <v>2022</v>
      </c>
      <c r="R6" s="228">
        <f t="shared" si="2"/>
        <v>2023</v>
      </c>
      <c r="S6" s="228">
        <f t="shared" si="2"/>
        <v>2024</v>
      </c>
      <c r="T6" s="228">
        <f t="shared" si="2"/>
        <v>2025</v>
      </c>
      <c r="W6" s="2"/>
    </row>
    <row r="7" spans="1:25" x14ac:dyDescent="0.25">
      <c r="B7" s="219" t="s">
        <v>334</v>
      </c>
      <c r="C7" s="85">
        <f t="shared" ref="C7:T7" si="3">HLOOKUP(C$6,$C$1:$T$2,2,FALSE)</f>
        <v>0</v>
      </c>
      <c r="D7" s="85">
        <f t="shared" si="3"/>
        <v>0</v>
      </c>
      <c r="E7" s="85">
        <f t="shared" si="3"/>
        <v>0</v>
      </c>
      <c r="F7" s="85">
        <f t="shared" si="3"/>
        <v>0</v>
      </c>
      <c r="G7" s="85">
        <f t="shared" si="3"/>
        <v>0</v>
      </c>
      <c r="H7" s="85">
        <f t="shared" si="3"/>
        <v>0</v>
      </c>
      <c r="I7" s="85">
        <f t="shared" si="3"/>
        <v>0</v>
      </c>
      <c r="J7" s="85">
        <f t="shared" si="3"/>
        <v>0</v>
      </c>
      <c r="K7" s="85">
        <f t="shared" si="3"/>
        <v>0</v>
      </c>
      <c r="L7" s="85">
        <f t="shared" si="3"/>
        <v>0</v>
      </c>
      <c r="M7" s="85">
        <f t="shared" si="3"/>
        <v>0</v>
      </c>
      <c r="N7" s="85">
        <f t="shared" si="3"/>
        <v>0</v>
      </c>
      <c r="O7" s="85">
        <f t="shared" si="3"/>
        <v>105210.39596300096</v>
      </c>
      <c r="P7" s="85">
        <f t="shared" si="3"/>
        <v>17251.017802817645</v>
      </c>
      <c r="Q7" s="85">
        <f t="shared" si="3"/>
        <v>17251.017802817645</v>
      </c>
      <c r="R7" s="85">
        <f t="shared" si="3"/>
        <v>17251.017802817645</v>
      </c>
      <c r="S7" s="85">
        <f t="shared" si="3"/>
        <v>17251.017802817645</v>
      </c>
      <c r="T7" s="85">
        <f t="shared" si="3"/>
        <v>17251.017802817645</v>
      </c>
      <c r="W7" s="2"/>
    </row>
    <row r="8" spans="1:25" x14ac:dyDescent="0.25">
      <c r="B8" t="s">
        <v>333</v>
      </c>
      <c r="C8" s="85">
        <f t="shared" ref="C8:G8" si="4">C7/2</f>
        <v>0</v>
      </c>
      <c r="D8" s="85">
        <f t="shared" si="4"/>
        <v>0</v>
      </c>
      <c r="E8" s="85">
        <f t="shared" si="4"/>
        <v>0</v>
      </c>
      <c r="F8" s="85">
        <f t="shared" si="4"/>
        <v>0</v>
      </c>
      <c r="G8" s="85">
        <f t="shared" si="4"/>
        <v>0</v>
      </c>
      <c r="H8" s="85">
        <f>H7/2</f>
        <v>0</v>
      </c>
      <c r="I8" s="85">
        <f>I7/2</f>
        <v>0</v>
      </c>
      <c r="J8" s="85">
        <f t="shared" ref="J8:T8" si="5">J7/2</f>
        <v>0</v>
      </c>
      <c r="K8" s="85">
        <f t="shared" si="5"/>
        <v>0</v>
      </c>
      <c r="L8" s="85">
        <f t="shared" si="5"/>
        <v>0</v>
      </c>
      <c r="M8" s="85">
        <f t="shared" si="5"/>
        <v>0</v>
      </c>
      <c r="N8" s="85">
        <f t="shared" si="5"/>
        <v>0</v>
      </c>
      <c r="O8" s="85">
        <f t="shared" si="5"/>
        <v>52605.197981500482</v>
      </c>
      <c r="P8" s="85">
        <f t="shared" si="5"/>
        <v>8625.5089014088226</v>
      </c>
      <c r="Q8" s="85">
        <f t="shared" si="5"/>
        <v>8625.5089014088226</v>
      </c>
      <c r="R8" s="85">
        <f t="shared" si="5"/>
        <v>8625.5089014088226</v>
      </c>
      <c r="S8" s="85">
        <f t="shared" si="5"/>
        <v>8625.5089014088226</v>
      </c>
      <c r="T8" s="85">
        <f t="shared" si="5"/>
        <v>8625.5089014088226</v>
      </c>
      <c r="W8" s="2"/>
    </row>
    <row r="9" spans="1:25" x14ac:dyDescent="0.25">
      <c r="B9" s="219" t="s">
        <v>332</v>
      </c>
      <c r="C9" s="173">
        <f t="shared" ref="C9:G9" si="6">C$7/12</f>
        <v>0</v>
      </c>
      <c r="D9" s="173">
        <f t="shared" si="6"/>
        <v>0</v>
      </c>
      <c r="E9" s="173">
        <f t="shared" si="6"/>
        <v>0</v>
      </c>
      <c r="F9" s="173">
        <f t="shared" si="6"/>
        <v>0</v>
      </c>
      <c r="G9" s="173">
        <f t="shared" si="6"/>
        <v>0</v>
      </c>
      <c r="H9" s="173">
        <f>H$7/12</f>
        <v>0</v>
      </c>
      <c r="I9" s="173">
        <f>I$7/12</f>
        <v>0</v>
      </c>
      <c r="J9" s="173">
        <f t="shared" ref="J9:T9" si="7">J$7/12</f>
        <v>0</v>
      </c>
      <c r="K9" s="173">
        <f t="shared" si="7"/>
        <v>0</v>
      </c>
      <c r="L9" s="173">
        <f t="shared" si="7"/>
        <v>0</v>
      </c>
      <c r="M9" s="173">
        <f t="shared" si="7"/>
        <v>0</v>
      </c>
      <c r="N9" s="173">
        <f t="shared" si="7"/>
        <v>0</v>
      </c>
      <c r="O9" s="173">
        <f t="shared" si="7"/>
        <v>8767.5329969167469</v>
      </c>
      <c r="P9" s="173">
        <f t="shared" si="7"/>
        <v>1437.5848169014705</v>
      </c>
      <c r="Q9" s="173">
        <f t="shared" si="7"/>
        <v>1437.5848169014705</v>
      </c>
      <c r="R9" s="173">
        <f t="shared" si="7"/>
        <v>1437.5848169014705</v>
      </c>
      <c r="S9" s="173">
        <f t="shared" si="7"/>
        <v>1437.5848169014705</v>
      </c>
      <c r="T9" s="173">
        <f t="shared" si="7"/>
        <v>1437.5848169014705</v>
      </c>
      <c r="W9" s="2"/>
    </row>
    <row r="10" spans="1:25" x14ac:dyDescent="0.25">
      <c r="A10" t="s">
        <v>331</v>
      </c>
      <c r="B10" s="279">
        <f>1+2+3+4+5+6+7+8+9+10+11+12</f>
        <v>78</v>
      </c>
      <c r="C10" s="278">
        <f t="shared" ref="C10:G10" si="8">C8/$B$10</f>
        <v>0</v>
      </c>
      <c r="D10" s="278">
        <f t="shared" si="8"/>
        <v>0</v>
      </c>
      <c r="E10" s="278">
        <f t="shared" si="8"/>
        <v>0</v>
      </c>
      <c r="F10" s="278">
        <f t="shared" si="8"/>
        <v>0</v>
      </c>
      <c r="G10" s="278">
        <f t="shared" si="8"/>
        <v>0</v>
      </c>
      <c r="H10" s="278">
        <f>H8/$B$10</f>
        <v>0</v>
      </c>
      <c r="I10" s="278">
        <f>I8/$B$10</f>
        <v>0</v>
      </c>
      <c r="J10" s="278">
        <f t="shared" ref="J10:T10" si="9">J8/$B$10</f>
        <v>0</v>
      </c>
      <c r="K10" s="278">
        <f t="shared" si="9"/>
        <v>0</v>
      </c>
      <c r="L10" s="278">
        <f t="shared" si="9"/>
        <v>0</v>
      </c>
      <c r="M10" s="278">
        <f t="shared" si="9"/>
        <v>0</v>
      </c>
      <c r="N10" s="278">
        <f t="shared" si="9"/>
        <v>0</v>
      </c>
      <c r="O10" s="278">
        <f t="shared" si="9"/>
        <v>674.42561514744204</v>
      </c>
      <c r="P10" s="278">
        <f t="shared" si="9"/>
        <v>110.58344745395927</v>
      </c>
      <c r="Q10" s="278">
        <f t="shared" si="9"/>
        <v>110.58344745395927</v>
      </c>
      <c r="R10" s="278">
        <f t="shared" si="9"/>
        <v>110.58344745395927</v>
      </c>
      <c r="S10" s="278">
        <f t="shared" si="9"/>
        <v>110.58344745395927</v>
      </c>
      <c r="T10" s="278">
        <f t="shared" si="9"/>
        <v>110.58344745395927</v>
      </c>
      <c r="W10" s="2"/>
    </row>
    <row r="11" spans="1:25" x14ac:dyDescent="0.25">
      <c r="B11" s="173"/>
      <c r="I11" s="85"/>
      <c r="J11"/>
      <c r="K11" s="85"/>
      <c r="L11" s="277"/>
      <c r="M11" s="85"/>
      <c r="N11" s="173"/>
      <c r="O11" s="173"/>
      <c r="P11" s="85"/>
      <c r="Q11" s="85"/>
      <c r="W11" s="2"/>
    </row>
    <row r="12" spans="1:25" x14ac:dyDescent="0.25">
      <c r="J12"/>
      <c r="K12" s="85"/>
      <c r="L12" s="277"/>
      <c r="M12" s="85"/>
      <c r="N12" s="173"/>
      <c r="O12" s="173"/>
      <c r="W12" s="2"/>
    </row>
    <row r="13" spans="1:25" x14ac:dyDescent="0.25">
      <c r="J13"/>
      <c r="K13" s="85"/>
      <c r="L13" s="277"/>
      <c r="M13" s="85"/>
      <c r="N13" s="173"/>
      <c r="O13" s="173"/>
      <c r="P13" s="173"/>
      <c r="Q13" s="173"/>
      <c r="W13" s="2"/>
    </row>
    <row r="14" spans="1:25" x14ac:dyDescent="0.25">
      <c r="B14" s="1" t="s">
        <v>330</v>
      </c>
      <c r="G14"/>
      <c r="I14"/>
      <c r="J14"/>
      <c r="K14" s="85"/>
      <c r="L14" s="277"/>
      <c r="M14" s="85"/>
      <c r="N14" s="173"/>
      <c r="O14" s="173"/>
      <c r="R14"/>
      <c r="S14"/>
      <c r="T14"/>
      <c r="U14"/>
      <c r="V14"/>
      <c r="W14" s="2"/>
      <c r="X14"/>
      <c r="Y14"/>
    </row>
    <row r="15" spans="1:25" x14ac:dyDescent="0.25">
      <c r="A15" s="256" t="s">
        <v>329</v>
      </c>
      <c r="B15" s="255">
        <v>1</v>
      </c>
      <c r="C15" s="254">
        <f t="shared" ref="C15:R26" si="10">C$10*$B15</f>
        <v>0</v>
      </c>
      <c r="D15" s="254">
        <f t="shared" si="10"/>
        <v>0</v>
      </c>
      <c r="E15" s="254">
        <f t="shared" si="10"/>
        <v>0</v>
      </c>
      <c r="F15" s="254">
        <f t="shared" si="10"/>
        <v>0</v>
      </c>
      <c r="G15" s="254">
        <f t="shared" si="10"/>
        <v>0</v>
      </c>
      <c r="H15" s="254">
        <f t="shared" si="10"/>
        <v>0</v>
      </c>
      <c r="I15" s="254">
        <f t="shared" si="10"/>
        <v>0</v>
      </c>
      <c r="J15" s="254">
        <f t="shared" si="10"/>
        <v>0</v>
      </c>
      <c r="K15" s="254">
        <f t="shared" si="10"/>
        <v>0</v>
      </c>
      <c r="L15" s="254">
        <f t="shared" si="10"/>
        <v>0</v>
      </c>
      <c r="M15" s="254">
        <f t="shared" si="10"/>
        <v>0</v>
      </c>
      <c r="N15" s="254">
        <f t="shared" si="10"/>
        <v>0</v>
      </c>
      <c r="O15" s="254">
        <f t="shared" si="10"/>
        <v>674.42561514744204</v>
      </c>
      <c r="P15" s="254">
        <f t="shared" si="10"/>
        <v>110.58344745395927</v>
      </c>
      <c r="Q15" s="254">
        <f t="shared" si="10"/>
        <v>110.58344745395927</v>
      </c>
      <c r="R15" s="254">
        <f t="shared" si="10"/>
        <v>110.58344745395927</v>
      </c>
      <c r="S15" s="254">
        <f t="shared" ref="S15:T26" si="11">S$10*$B15</f>
        <v>110.58344745395927</v>
      </c>
      <c r="T15" s="276">
        <f t="shared" si="11"/>
        <v>110.58344745395927</v>
      </c>
      <c r="U15"/>
      <c r="V15"/>
      <c r="W15" s="2"/>
      <c r="X15"/>
      <c r="Y15"/>
    </row>
    <row r="16" spans="1:25" x14ac:dyDescent="0.25">
      <c r="A16" s="275"/>
      <c r="B16" s="243">
        <v>2</v>
      </c>
      <c r="C16" s="242">
        <f t="shared" si="10"/>
        <v>0</v>
      </c>
      <c r="D16" s="242">
        <f t="shared" si="10"/>
        <v>0</v>
      </c>
      <c r="E16" s="242">
        <f t="shared" si="10"/>
        <v>0</v>
      </c>
      <c r="F16" s="242">
        <f t="shared" si="10"/>
        <v>0</v>
      </c>
      <c r="G16" s="242">
        <f t="shared" si="10"/>
        <v>0</v>
      </c>
      <c r="H16" s="242">
        <f t="shared" si="10"/>
        <v>0</v>
      </c>
      <c r="I16" s="242">
        <f t="shared" si="10"/>
        <v>0</v>
      </c>
      <c r="J16" s="242">
        <f t="shared" si="10"/>
        <v>0</v>
      </c>
      <c r="K16" s="242">
        <f t="shared" si="10"/>
        <v>0</v>
      </c>
      <c r="L16" s="242">
        <f t="shared" si="10"/>
        <v>0</v>
      </c>
      <c r="M16" s="242">
        <f t="shared" si="10"/>
        <v>0</v>
      </c>
      <c r="N16" s="242">
        <f t="shared" si="10"/>
        <v>0</v>
      </c>
      <c r="O16" s="242">
        <f t="shared" si="10"/>
        <v>1348.8512302948841</v>
      </c>
      <c r="P16" s="242">
        <f t="shared" si="10"/>
        <v>221.16689490791853</v>
      </c>
      <c r="Q16" s="242">
        <f t="shared" si="10"/>
        <v>221.16689490791853</v>
      </c>
      <c r="R16" s="242">
        <f t="shared" si="10"/>
        <v>221.16689490791853</v>
      </c>
      <c r="S16" s="242">
        <f t="shared" si="11"/>
        <v>221.16689490791853</v>
      </c>
      <c r="T16" s="274">
        <f t="shared" si="11"/>
        <v>221.16689490791853</v>
      </c>
      <c r="U16"/>
      <c r="V16"/>
      <c r="W16" s="2"/>
      <c r="X16"/>
      <c r="Y16"/>
    </row>
    <row r="17" spans="1:25" x14ac:dyDescent="0.25">
      <c r="A17" s="275"/>
      <c r="B17" s="243">
        <v>3</v>
      </c>
      <c r="C17" s="242">
        <f t="shared" si="10"/>
        <v>0</v>
      </c>
      <c r="D17" s="242">
        <f t="shared" si="10"/>
        <v>0</v>
      </c>
      <c r="E17" s="242">
        <f t="shared" si="10"/>
        <v>0</v>
      </c>
      <c r="F17" s="242">
        <f t="shared" si="10"/>
        <v>0</v>
      </c>
      <c r="G17" s="242">
        <f t="shared" si="10"/>
        <v>0</v>
      </c>
      <c r="H17" s="242">
        <f t="shared" si="10"/>
        <v>0</v>
      </c>
      <c r="I17" s="242">
        <f t="shared" si="10"/>
        <v>0</v>
      </c>
      <c r="J17" s="242">
        <f t="shared" si="10"/>
        <v>0</v>
      </c>
      <c r="K17" s="242">
        <f t="shared" si="10"/>
        <v>0</v>
      </c>
      <c r="L17" s="242">
        <f t="shared" si="10"/>
        <v>0</v>
      </c>
      <c r="M17" s="242">
        <f t="shared" si="10"/>
        <v>0</v>
      </c>
      <c r="N17" s="242">
        <f t="shared" si="10"/>
        <v>0</v>
      </c>
      <c r="O17" s="242">
        <f t="shared" si="10"/>
        <v>2023.2768454423262</v>
      </c>
      <c r="P17" s="242">
        <f t="shared" si="10"/>
        <v>331.75034236187781</v>
      </c>
      <c r="Q17" s="242">
        <f t="shared" si="10"/>
        <v>331.75034236187781</v>
      </c>
      <c r="R17" s="242">
        <f t="shared" si="10"/>
        <v>331.75034236187781</v>
      </c>
      <c r="S17" s="242">
        <f t="shared" si="11"/>
        <v>331.75034236187781</v>
      </c>
      <c r="T17" s="274">
        <f t="shared" si="11"/>
        <v>331.75034236187781</v>
      </c>
      <c r="U17"/>
      <c r="V17"/>
      <c r="W17"/>
      <c r="X17"/>
      <c r="Y17"/>
    </row>
    <row r="18" spans="1:25" x14ac:dyDescent="0.25">
      <c r="A18" s="275"/>
      <c r="B18" s="243">
        <v>4</v>
      </c>
      <c r="C18" s="242">
        <f t="shared" si="10"/>
        <v>0</v>
      </c>
      <c r="D18" s="242">
        <f t="shared" si="10"/>
        <v>0</v>
      </c>
      <c r="E18" s="242">
        <f t="shared" si="10"/>
        <v>0</v>
      </c>
      <c r="F18" s="242">
        <f t="shared" si="10"/>
        <v>0</v>
      </c>
      <c r="G18" s="242">
        <f t="shared" si="10"/>
        <v>0</v>
      </c>
      <c r="H18" s="242">
        <f t="shared" si="10"/>
        <v>0</v>
      </c>
      <c r="I18" s="242">
        <f t="shared" si="10"/>
        <v>0</v>
      </c>
      <c r="J18" s="242">
        <f t="shared" si="10"/>
        <v>0</v>
      </c>
      <c r="K18" s="242">
        <f t="shared" si="10"/>
        <v>0</v>
      </c>
      <c r="L18" s="242">
        <f t="shared" si="10"/>
        <v>0</v>
      </c>
      <c r="M18" s="242">
        <f t="shared" si="10"/>
        <v>0</v>
      </c>
      <c r="N18" s="242">
        <f t="shared" si="10"/>
        <v>0</v>
      </c>
      <c r="O18" s="242">
        <f t="shared" si="10"/>
        <v>2697.7024605897682</v>
      </c>
      <c r="P18" s="242">
        <f t="shared" si="10"/>
        <v>442.33378981583706</v>
      </c>
      <c r="Q18" s="242">
        <f t="shared" si="10"/>
        <v>442.33378981583706</v>
      </c>
      <c r="R18" s="242">
        <f t="shared" si="10"/>
        <v>442.33378981583706</v>
      </c>
      <c r="S18" s="242">
        <f t="shared" si="11"/>
        <v>442.33378981583706</v>
      </c>
      <c r="T18" s="274">
        <f t="shared" si="11"/>
        <v>442.33378981583706</v>
      </c>
      <c r="U18"/>
      <c r="V18"/>
      <c r="W18"/>
      <c r="X18"/>
      <c r="Y18"/>
    </row>
    <row r="19" spans="1:25" x14ac:dyDescent="0.25">
      <c r="A19" s="275"/>
      <c r="B19" s="243">
        <v>5</v>
      </c>
      <c r="C19" s="242">
        <f t="shared" si="10"/>
        <v>0</v>
      </c>
      <c r="D19" s="242">
        <f t="shared" si="10"/>
        <v>0</v>
      </c>
      <c r="E19" s="242">
        <f t="shared" si="10"/>
        <v>0</v>
      </c>
      <c r="F19" s="242">
        <f t="shared" si="10"/>
        <v>0</v>
      </c>
      <c r="G19" s="242">
        <f t="shared" si="10"/>
        <v>0</v>
      </c>
      <c r="H19" s="242">
        <f t="shared" si="10"/>
        <v>0</v>
      </c>
      <c r="I19" s="242">
        <f t="shared" si="10"/>
        <v>0</v>
      </c>
      <c r="J19" s="242">
        <f t="shared" si="10"/>
        <v>0</v>
      </c>
      <c r="K19" s="242">
        <f t="shared" si="10"/>
        <v>0</v>
      </c>
      <c r="L19" s="242">
        <f t="shared" si="10"/>
        <v>0</v>
      </c>
      <c r="M19" s="242">
        <f t="shared" si="10"/>
        <v>0</v>
      </c>
      <c r="N19" s="242">
        <f t="shared" si="10"/>
        <v>0</v>
      </c>
      <c r="O19" s="242">
        <f t="shared" si="10"/>
        <v>3372.1280757372101</v>
      </c>
      <c r="P19" s="242">
        <f t="shared" si="10"/>
        <v>552.91723726979637</v>
      </c>
      <c r="Q19" s="242">
        <f t="shared" si="10"/>
        <v>552.91723726979637</v>
      </c>
      <c r="R19" s="242">
        <f t="shared" si="10"/>
        <v>552.91723726979637</v>
      </c>
      <c r="S19" s="242">
        <f t="shared" si="11"/>
        <v>552.91723726979637</v>
      </c>
      <c r="T19" s="274">
        <f t="shared" si="11"/>
        <v>552.91723726979637</v>
      </c>
      <c r="U19"/>
      <c r="V19"/>
      <c r="W19"/>
      <c r="X19"/>
      <c r="Y19"/>
    </row>
    <row r="20" spans="1:25" x14ac:dyDescent="0.25">
      <c r="A20" s="275"/>
      <c r="B20" s="243">
        <v>6</v>
      </c>
      <c r="C20" s="242">
        <f t="shared" si="10"/>
        <v>0</v>
      </c>
      <c r="D20" s="242">
        <f t="shared" si="10"/>
        <v>0</v>
      </c>
      <c r="E20" s="242">
        <f t="shared" si="10"/>
        <v>0</v>
      </c>
      <c r="F20" s="242">
        <f t="shared" si="10"/>
        <v>0</v>
      </c>
      <c r="G20" s="242">
        <f t="shared" si="10"/>
        <v>0</v>
      </c>
      <c r="H20" s="242">
        <f t="shared" si="10"/>
        <v>0</v>
      </c>
      <c r="I20" s="242">
        <f t="shared" si="10"/>
        <v>0</v>
      </c>
      <c r="J20" s="242">
        <f t="shared" si="10"/>
        <v>0</v>
      </c>
      <c r="K20" s="242">
        <f t="shared" si="10"/>
        <v>0</v>
      </c>
      <c r="L20" s="242">
        <f t="shared" si="10"/>
        <v>0</v>
      </c>
      <c r="M20" s="242">
        <f t="shared" si="10"/>
        <v>0</v>
      </c>
      <c r="N20" s="242">
        <f t="shared" si="10"/>
        <v>0</v>
      </c>
      <c r="O20" s="242">
        <f t="shared" si="10"/>
        <v>4046.5536908846525</v>
      </c>
      <c r="P20" s="242">
        <f t="shared" si="10"/>
        <v>663.50068472375563</v>
      </c>
      <c r="Q20" s="242">
        <f t="shared" si="10"/>
        <v>663.50068472375563</v>
      </c>
      <c r="R20" s="242">
        <f t="shared" si="10"/>
        <v>663.50068472375563</v>
      </c>
      <c r="S20" s="242">
        <f t="shared" si="11"/>
        <v>663.50068472375563</v>
      </c>
      <c r="T20" s="274">
        <f t="shared" si="11"/>
        <v>663.50068472375563</v>
      </c>
      <c r="U20"/>
      <c r="V20"/>
      <c r="W20"/>
      <c r="X20"/>
      <c r="Y20"/>
    </row>
    <row r="21" spans="1:25" x14ac:dyDescent="0.25">
      <c r="A21" s="275"/>
      <c r="B21" s="243">
        <v>7</v>
      </c>
      <c r="C21" s="242">
        <f t="shared" si="10"/>
        <v>0</v>
      </c>
      <c r="D21" s="242">
        <f t="shared" si="10"/>
        <v>0</v>
      </c>
      <c r="E21" s="242">
        <f t="shared" si="10"/>
        <v>0</v>
      </c>
      <c r="F21" s="242">
        <f t="shared" si="10"/>
        <v>0</v>
      </c>
      <c r="G21" s="242">
        <f t="shared" si="10"/>
        <v>0</v>
      </c>
      <c r="H21" s="242">
        <f t="shared" si="10"/>
        <v>0</v>
      </c>
      <c r="I21" s="242">
        <f t="shared" si="10"/>
        <v>0</v>
      </c>
      <c r="J21" s="242">
        <f t="shared" si="10"/>
        <v>0</v>
      </c>
      <c r="K21" s="242">
        <f t="shared" si="10"/>
        <v>0</v>
      </c>
      <c r="L21" s="242">
        <f t="shared" si="10"/>
        <v>0</v>
      </c>
      <c r="M21" s="242">
        <f t="shared" si="10"/>
        <v>0</v>
      </c>
      <c r="N21" s="242">
        <f t="shared" si="10"/>
        <v>0</v>
      </c>
      <c r="O21" s="242">
        <f t="shared" si="10"/>
        <v>4720.9793060320944</v>
      </c>
      <c r="P21" s="242">
        <f t="shared" si="10"/>
        <v>774.08413217771488</v>
      </c>
      <c r="Q21" s="242">
        <f t="shared" si="10"/>
        <v>774.08413217771488</v>
      </c>
      <c r="R21" s="242">
        <f t="shared" si="10"/>
        <v>774.08413217771488</v>
      </c>
      <c r="S21" s="242">
        <f t="shared" si="11"/>
        <v>774.08413217771488</v>
      </c>
      <c r="T21" s="274">
        <f t="shared" si="11"/>
        <v>774.08413217771488</v>
      </c>
      <c r="U21"/>
      <c r="V21"/>
      <c r="W21"/>
      <c r="X21"/>
      <c r="Y21"/>
    </row>
    <row r="22" spans="1:25" x14ac:dyDescent="0.25">
      <c r="A22" s="275"/>
      <c r="B22" s="243">
        <v>8</v>
      </c>
      <c r="C22" s="242">
        <f t="shared" si="10"/>
        <v>0</v>
      </c>
      <c r="D22" s="242">
        <f t="shared" si="10"/>
        <v>0</v>
      </c>
      <c r="E22" s="242">
        <f t="shared" si="10"/>
        <v>0</v>
      </c>
      <c r="F22" s="242">
        <f t="shared" si="10"/>
        <v>0</v>
      </c>
      <c r="G22" s="242">
        <f t="shared" si="10"/>
        <v>0</v>
      </c>
      <c r="H22" s="242">
        <f t="shared" si="10"/>
        <v>0</v>
      </c>
      <c r="I22" s="242">
        <f t="shared" si="10"/>
        <v>0</v>
      </c>
      <c r="J22" s="242">
        <f t="shared" si="10"/>
        <v>0</v>
      </c>
      <c r="K22" s="242">
        <f t="shared" si="10"/>
        <v>0</v>
      </c>
      <c r="L22" s="242">
        <f t="shared" si="10"/>
        <v>0</v>
      </c>
      <c r="M22" s="242">
        <f t="shared" si="10"/>
        <v>0</v>
      </c>
      <c r="N22" s="242">
        <f t="shared" si="10"/>
        <v>0</v>
      </c>
      <c r="O22" s="242">
        <f t="shared" si="10"/>
        <v>5395.4049211795364</v>
      </c>
      <c r="P22" s="242">
        <f t="shared" si="10"/>
        <v>884.66757963167413</v>
      </c>
      <c r="Q22" s="242">
        <f t="shared" si="10"/>
        <v>884.66757963167413</v>
      </c>
      <c r="R22" s="242">
        <f t="shared" si="10"/>
        <v>884.66757963167413</v>
      </c>
      <c r="S22" s="242">
        <f t="shared" si="11"/>
        <v>884.66757963167413</v>
      </c>
      <c r="T22" s="274">
        <f t="shared" si="11"/>
        <v>884.66757963167413</v>
      </c>
      <c r="U22"/>
      <c r="V22"/>
      <c r="W22"/>
      <c r="X22"/>
      <c r="Y22"/>
    </row>
    <row r="23" spans="1:25" x14ac:dyDescent="0.25">
      <c r="A23" s="275"/>
      <c r="B23" s="243">
        <v>9</v>
      </c>
      <c r="C23" s="242">
        <f t="shared" si="10"/>
        <v>0</v>
      </c>
      <c r="D23" s="242">
        <f t="shared" si="10"/>
        <v>0</v>
      </c>
      <c r="E23" s="242">
        <f t="shared" si="10"/>
        <v>0</v>
      </c>
      <c r="F23" s="242">
        <f t="shared" si="10"/>
        <v>0</v>
      </c>
      <c r="G23" s="242">
        <f t="shared" si="10"/>
        <v>0</v>
      </c>
      <c r="H23" s="242">
        <f t="shared" si="10"/>
        <v>0</v>
      </c>
      <c r="I23" s="242">
        <f t="shared" si="10"/>
        <v>0</v>
      </c>
      <c r="J23" s="242">
        <f t="shared" si="10"/>
        <v>0</v>
      </c>
      <c r="K23" s="242">
        <f t="shared" si="10"/>
        <v>0</v>
      </c>
      <c r="L23" s="242">
        <f t="shared" si="10"/>
        <v>0</v>
      </c>
      <c r="M23" s="242">
        <f t="shared" si="10"/>
        <v>0</v>
      </c>
      <c r="N23" s="242">
        <f t="shared" si="10"/>
        <v>0</v>
      </c>
      <c r="O23" s="242">
        <f t="shared" si="10"/>
        <v>6069.8305363269783</v>
      </c>
      <c r="P23" s="242">
        <f t="shared" si="10"/>
        <v>995.25102708563338</v>
      </c>
      <c r="Q23" s="242">
        <f t="shared" si="10"/>
        <v>995.25102708563338</v>
      </c>
      <c r="R23" s="242">
        <f t="shared" si="10"/>
        <v>995.25102708563338</v>
      </c>
      <c r="S23" s="242">
        <f t="shared" si="11"/>
        <v>995.25102708563338</v>
      </c>
      <c r="T23" s="274">
        <f t="shared" si="11"/>
        <v>995.25102708563338</v>
      </c>
      <c r="U23"/>
      <c r="V23"/>
      <c r="W23"/>
      <c r="X23"/>
      <c r="Y23"/>
    </row>
    <row r="24" spans="1:25" x14ac:dyDescent="0.25">
      <c r="A24" s="275"/>
      <c r="B24" s="243">
        <v>10</v>
      </c>
      <c r="C24" s="242">
        <f t="shared" si="10"/>
        <v>0</v>
      </c>
      <c r="D24" s="242">
        <f t="shared" si="10"/>
        <v>0</v>
      </c>
      <c r="E24" s="242">
        <f t="shared" si="10"/>
        <v>0</v>
      </c>
      <c r="F24" s="242">
        <f t="shared" si="10"/>
        <v>0</v>
      </c>
      <c r="G24" s="242">
        <f t="shared" si="10"/>
        <v>0</v>
      </c>
      <c r="H24" s="242">
        <f t="shared" si="10"/>
        <v>0</v>
      </c>
      <c r="I24" s="242">
        <f t="shared" si="10"/>
        <v>0</v>
      </c>
      <c r="J24" s="242">
        <f t="shared" si="10"/>
        <v>0</v>
      </c>
      <c r="K24" s="242">
        <f t="shared" si="10"/>
        <v>0</v>
      </c>
      <c r="L24" s="242">
        <f t="shared" si="10"/>
        <v>0</v>
      </c>
      <c r="M24" s="242">
        <f t="shared" si="10"/>
        <v>0</v>
      </c>
      <c r="N24" s="242">
        <f t="shared" si="10"/>
        <v>0</v>
      </c>
      <c r="O24" s="242">
        <f t="shared" si="10"/>
        <v>6744.2561514744202</v>
      </c>
      <c r="P24" s="242">
        <f t="shared" si="10"/>
        <v>1105.8344745395927</v>
      </c>
      <c r="Q24" s="242">
        <f t="shared" si="10"/>
        <v>1105.8344745395927</v>
      </c>
      <c r="R24" s="242">
        <f t="shared" si="10"/>
        <v>1105.8344745395927</v>
      </c>
      <c r="S24" s="242">
        <f t="shared" si="11"/>
        <v>1105.8344745395927</v>
      </c>
      <c r="T24" s="274">
        <f t="shared" si="11"/>
        <v>1105.8344745395927</v>
      </c>
      <c r="U24"/>
      <c r="V24"/>
      <c r="W24"/>
      <c r="X24"/>
      <c r="Y24"/>
    </row>
    <row r="25" spans="1:25" x14ac:dyDescent="0.25">
      <c r="A25" s="275"/>
      <c r="B25" s="243">
        <v>11</v>
      </c>
      <c r="C25" s="242">
        <f t="shared" si="10"/>
        <v>0</v>
      </c>
      <c r="D25" s="242">
        <f t="shared" si="10"/>
        <v>0</v>
      </c>
      <c r="E25" s="242">
        <f t="shared" si="10"/>
        <v>0</v>
      </c>
      <c r="F25" s="242">
        <f t="shared" si="10"/>
        <v>0</v>
      </c>
      <c r="G25" s="242">
        <f t="shared" si="10"/>
        <v>0</v>
      </c>
      <c r="H25" s="242">
        <f t="shared" si="10"/>
        <v>0</v>
      </c>
      <c r="I25" s="242">
        <f t="shared" si="10"/>
        <v>0</v>
      </c>
      <c r="J25" s="242">
        <f t="shared" si="10"/>
        <v>0</v>
      </c>
      <c r="K25" s="242">
        <f t="shared" si="10"/>
        <v>0</v>
      </c>
      <c r="L25" s="242">
        <f t="shared" si="10"/>
        <v>0</v>
      </c>
      <c r="M25" s="242">
        <f t="shared" si="10"/>
        <v>0</v>
      </c>
      <c r="N25" s="242">
        <f t="shared" si="10"/>
        <v>0</v>
      </c>
      <c r="O25" s="242">
        <f t="shared" si="10"/>
        <v>7418.6817666218622</v>
      </c>
      <c r="P25" s="242">
        <f t="shared" si="10"/>
        <v>1216.417921993552</v>
      </c>
      <c r="Q25" s="242">
        <f t="shared" si="10"/>
        <v>1216.417921993552</v>
      </c>
      <c r="R25" s="242">
        <f t="shared" si="10"/>
        <v>1216.417921993552</v>
      </c>
      <c r="S25" s="242">
        <f t="shared" si="11"/>
        <v>1216.417921993552</v>
      </c>
      <c r="T25" s="274">
        <f t="shared" si="11"/>
        <v>1216.417921993552</v>
      </c>
      <c r="U25"/>
      <c r="V25"/>
      <c r="W25"/>
      <c r="X25"/>
      <c r="Y25"/>
    </row>
    <row r="26" spans="1:25" x14ac:dyDescent="0.25">
      <c r="A26" s="273"/>
      <c r="B26" s="234">
        <v>12</v>
      </c>
      <c r="C26" s="177">
        <f t="shared" si="10"/>
        <v>0</v>
      </c>
      <c r="D26" s="177">
        <f t="shared" si="10"/>
        <v>0</v>
      </c>
      <c r="E26" s="177">
        <f t="shared" si="10"/>
        <v>0</v>
      </c>
      <c r="F26" s="177">
        <f t="shared" si="10"/>
        <v>0</v>
      </c>
      <c r="G26" s="177">
        <f t="shared" si="10"/>
        <v>0</v>
      </c>
      <c r="H26" s="177">
        <f t="shared" si="10"/>
        <v>0</v>
      </c>
      <c r="I26" s="177">
        <f t="shared" si="10"/>
        <v>0</v>
      </c>
      <c r="J26" s="177">
        <f t="shared" si="10"/>
        <v>0</v>
      </c>
      <c r="K26" s="177">
        <f t="shared" si="10"/>
        <v>0</v>
      </c>
      <c r="L26" s="177">
        <f t="shared" si="10"/>
        <v>0</v>
      </c>
      <c r="M26" s="177">
        <f t="shared" si="10"/>
        <v>0</v>
      </c>
      <c r="N26" s="177">
        <f t="shared" si="10"/>
        <v>0</v>
      </c>
      <c r="O26" s="177">
        <f t="shared" si="10"/>
        <v>8093.107381769305</v>
      </c>
      <c r="P26" s="177">
        <f t="shared" si="10"/>
        <v>1327.0013694475113</v>
      </c>
      <c r="Q26" s="177">
        <f t="shared" si="10"/>
        <v>1327.0013694475113</v>
      </c>
      <c r="R26" s="177">
        <f t="shared" si="10"/>
        <v>1327.0013694475113</v>
      </c>
      <c r="S26" s="177">
        <f t="shared" si="11"/>
        <v>1327.0013694475113</v>
      </c>
      <c r="T26" s="272">
        <f t="shared" si="11"/>
        <v>1327.0013694475113</v>
      </c>
      <c r="U26"/>
      <c r="V26"/>
      <c r="W26"/>
      <c r="X26"/>
      <c r="Y26"/>
    </row>
    <row r="27" spans="1:25" x14ac:dyDescent="0.25">
      <c r="A27" s="256" t="s">
        <v>328</v>
      </c>
      <c r="B27" s="255">
        <f t="shared" ref="B27:B38" si="12">B15</f>
        <v>1</v>
      </c>
      <c r="C27" s="254">
        <f t="shared" ref="C27:R38" si="13">+C$9</f>
        <v>0</v>
      </c>
      <c r="D27" s="254">
        <f t="shared" si="13"/>
        <v>0</v>
      </c>
      <c r="E27" s="254">
        <f t="shared" si="13"/>
        <v>0</v>
      </c>
      <c r="F27" s="254">
        <f t="shared" si="13"/>
        <v>0</v>
      </c>
      <c r="G27" s="254">
        <f t="shared" si="13"/>
        <v>0</v>
      </c>
      <c r="H27" s="254">
        <f t="shared" si="13"/>
        <v>0</v>
      </c>
      <c r="I27" s="254">
        <f t="shared" si="13"/>
        <v>0</v>
      </c>
      <c r="J27" s="254">
        <f t="shared" si="13"/>
        <v>0</v>
      </c>
      <c r="K27" s="254">
        <f t="shared" si="13"/>
        <v>0</v>
      </c>
      <c r="L27" s="254">
        <f t="shared" si="13"/>
        <v>0</v>
      </c>
      <c r="M27" s="254">
        <f t="shared" si="13"/>
        <v>0</v>
      </c>
      <c r="N27" s="254">
        <f t="shared" si="13"/>
        <v>0</v>
      </c>
      <c r="O27" s="254">
        <f t="shared" si="13"/>
        <v>8767.5329969167469</v>
      </c>
      <c r="P27" s="254">
        <f t="shared" si="13"/>
        <v>1437.5848169014705</v>
      </c>
      <c r="Q27" s="254">
        <f t="shared" si="13"/>
        <v>1437.5848169014705</v>
      </c>
      <c r="R27" s="254">
        <f t="shared" si="13"/>
        <v>1437.5848169014705</v>
      </c>
      <c r="S27" s="254">
        <f t="shared" ref="S27:T38" si="14">+S$9</f>
        <v>1437.5848169014705</v>
      </c>
      <c r="T27" s="276">
        <f t="shared" si="14"/>
        <v>1437.5848169014705</v>
      </c>
      <c r="U27"/>
      <c r="V27"/>
      <c r="W27"/>
      <c r="X27"/>
      <c r="Y27"/>
    </row>
    <row r="28" spans="1:25" x14ac:dyDescent="0.25">
      <c r="A28" s="275"/>
      <c r="B28" s="243">
        <f t="shared" si="12"/>
        <v>2</v>
      </c>
      <c r="C28" s="242">
        <f t="shared" si="13"/>
        <v>0</v>
      </c>
      <c r="D28" s="242">
        <f t="shared" si="13"/>
        <v>0</v>
      </c>
      <c r="E28" s="242">
        <f t="shared" si="13"/>
        <v>0</v>
      </c>
      <c r="F28" s="242">
        <f t="shared" si="13"/>
        <v>0</v>
      </c>
      <c r="G28" s="242">
        <f t="shared" si="13"/>
        <v>0</v>
      </c>
      <c r="H28" s="242">
        <f t="shared" si="13"/>
        <v>0</v>
      </c>
      <c r="I28" s="242">
        <f t="shared" si="13"/>
        <v>0</v>
      </c>
      <c r="J28" s="242">
        <f t="shared" si="13"/>
        <v>0</v>
      </c>
      <c r="K28" s="242">
        <f t="shared" si="13"/>
        <v>0</v>
      </c>
      <c r="L28" s="242">
        <f t="shared" si="13"/>
        <v>0</v>
      </c>
      <c r="M28" s="242">
        <f t="shared" si="13"/>
        <v>0</v>
      </c>
      <c r="N28" s="242">
        <f t="shared" si="13"/>
        <v>0</v>
      </c>
      <c r="O28" s="242">
        <f t="shared" si="13"/>
        <v>8767.5329969167469</v>
      </c>
      <c r="P28" s="242">
        <f t="shared" si="13"/>
        <v>1437.5848169014705</v>
      </c>
      <c r="Q28" s="242">
        <f t="shared" si="13"/>
        <v>1437.5848169014705</v>
      </c>
      <c r="R28" s="242">
        <f t="shared" si="13"/>
        <v>1437.5848169014705</v>
      </c>
      <c r="S28" s="242">
        <f t="shared" si="14"/>
        <v>1437.5848169014705</v>
      </c>
      <c r="T28" s="274">
        <f t="shared" si="14"/>
        <v>1437.5848169014705</v>
      </c>
      <c r="U28"/>
      <c r="V28"/>
      <c r="W28"/>
      <c r="X28"/>
      <c r="Y28"/>
    </row>
    <row r="29" spans="1:25" x14ac:dyDescent="0.25">
      <c r="A29" s="275"/>
      <c r="B29" s="243">
        <f t="shared" si="12"/>
        <v>3</v>
      </c>
      <c r="C29" s="242">
        <f t="shared" si="13"/>
        <v>0</v>
      </c>
      <c r="D29" s="242">
        <f t="shared" si="13"/>
        <v>0</v>
      </c>
      <c r="E29" s="242">
        <f t="shared" si="13"/>
        <v>0</v>
      </c>
      <c r="F29" s="242">
        <f t="shared" si="13"/>
        <v>0</v>
      </c>
      <c r="G29" s="242">
        <f t="shared" si="13"/>
        <v>0</v>
      </c>
      <c r="H29" s="242">
        <f t="shared" si="13"/>
        <v>0</v>
      </c>
      <c r="I29" s="242">
        <f t="shared" si="13"/>
        <v>0</v>
      </c>
      <c r="J29" s="242">
        <f t="shared" si="13"/>
        <v>0</v>
      </c>
      <c r="K29" s="242">
        <f t="shared" si="13"/>
        <v>0</v>
      </c>
      <c r="L29" s="242">
        <f t="shared" si="13"/>
        <v>0</v>
      </c>
      <c r="M29" s="242">
        <f t="shared" si="13"/>
        <v>0</v>
      </c>
      <c r="N29" s="242">
        <f t="shared" si="13"/>
        <v>0</v>
      </c>
      <c r="O29" s="242">
        <f t="shared" si="13"/>
        <v>8767.5329969167469</v>
      </c>
      <c r="P29" s="242">
        <f t="shared" si="13"/>
        <v>1437.5848169014705</v>
      </c>
      <c r="Q29" s="242">
        <f t="shared" si="13"/>
        <v>1437.5848169014705</v>
      </c>
      <c r="R29" s="242">
        <f t="shared" si="13"/>
        <v>1437.5848169014705</v>
      </c>
      <c r="S29" s="242">
        <f t="shared" si="14"/>
        <v>1437.5848169014705</v>
      </c>
      <c r="T29" s="274">
        <f t="shared" si="14"/>
        <v>1437.5848169014705</v>
      </c>
      <c r="U29"/>
      <c r="V29"/>
      <c r="W29"/>
      <c r="X29"/>
      <c r="Y29"/>
    </row>
    <row r="30" spans="1:25" x14ac:dyDescent="0.25">
      <c r="A30" s="275"/>
      <c r="B30" s="243">
        <f t="shared" si="12"/>
        <v>4</v>
      </c>
      <c r="C30" s="242">
        <f t="shared" si="13"/>
        <v>0</v>
      </c>
      <c r="D30" s="242">
        <f t="shared" si="13"/>
        <v>0</v>
      </c>
      <c r="E30" s="242">
        <f t="shared" si="13"/>
        <v>0</v>
      </c>
      <c r="F30" s="242">
        <f t="shared" si="13"/>
        <v>0</v>
      </c>
      <c r="G30" s="242">
        <f t="shared" si="13"/>
        <v>0</v>
      </c>
      <c r="H30" s="242">
        <f t="shared" si="13"/>
        <v>0</v>
      </c>
      <c r="I30" s="242">
        <f t="shared" si="13"/>
        <v>0</v>
      </c>
      <c r="J30" s="242">
        <f t="shared" si="13"/>
        <v>0</v>
      </c>
      <c r="K30" s="242">
        <f t="shared" si="13"/>
        <v>0</v>
      </c>
      <c r="L30" s="242">
        <f t="shared" si="13"/>
        <v>0</v>
      </c>
      <c r="M30" s="242">
        <f t="shared" si="13"/>
        <v>0</v>
      </c>
      <c r="N30" s="242">
        <f t="shared" si="13"/>
        <v>0</v>
      </c>
      <c r="O30" s="242">
        <f t="shared" si="13"/>
        <v>8767.5329969167469</v>
      </c>
      <c r="P30" s="242">
        <f t="shared" si="13"/>
        <v>1437.5848169014705</v>
      </c>
      <c r="Q30" s="242">
        <f t="shared" si="13"/>
        <v>1437.5848169014705</v>
      </c>
      <c r="R30" s="242">
        <f t="shared" si="13"/>
        <v>1437.5848169014705</v>
      </c>
      <c r="S30" s="242">
        <f t="shared" si="14"/>
        <v>1437.5848169014705</v>
      </c>
      <c r="T30" s="274">
        <f t="shared" si="14"/>
        <v>1437.5848169014705</v>
      </c>
      <c r="U30"/>
      <c r="V30"/>
      <c r="W30"/>
      <c r="X30"/>
      <c r="Y30"/>
    </row>
    <row r="31" spans="1:25" x14ac:dyDescent="0.25">
      <c r="A31" s="275"/>
      <c r="B31" s="243">
        <f t="shared" si="12"/>
        <v>5</v>
      </c>
      <c r="C31" s="242">
        <f t="shared" si="13"/>
        <v>0</v>
      </c>
      <c r="D31" s="242">
        <f t="shared" si="13"/>
        <v>0</v>
      </c>
      <c r="E31" s="242">
        <f t="shared" si="13"/>
        <v>0</v>
      </c>
      <c r="F31" s="242">
        <f t="shared" si="13"/>
        <v>0</v>
      </c>
      <c r="G31" s="242">
        <f t="shared" si="13"/>
        <v>0</v>
      </c>
      <c r="H31" s="242">
        <f t="shared" si="13"/>
        <v>0</v>
      </c>
      <c r="I31" s="242">
        <f t="shared" si="13"/>
        <v>0</v>
      </c>
      <c r="J31" s="242">
        <f t="shared" si="13"/>
        <v>0</v>
      </c>
      <c r="K31" s="242">
        <f t="shared" si="13"/>
        <v>0</v>
      </c>
      <c r="L31" s="242">
        <f t="shared" si="13"/>
        <v>0</v>
      </c>
      <c r="M31" s="242">
        <f t="shared" si="13"/>
        <v>0</v>
      </c>
      <c r="N31" s="242">
        <f t="shared" si="13"/>
        <v>0</v>
      </c>
      <c r="O31" s="242">
        <f t="shared" si="13"/>
        <v>8767.5329969167469</v>
      </c>
      <c r="P31" s="242">
        <f t="shared" si="13"/>
        <v>1437.5848169014705</v>
      </c>
      <c r="Q31" s="242">
        <f t="shared" si="13"/>
        <v>1437.5848169014705</v>
      </c>
      <c r="R31" s="242">
        <f t="shared" si="13"/>
        <v>1437.5848169014705</v>
      </c>
      <c r="S31" s="242">
        <f t="shared" si="14"/>
        <v>1437.5848169014705</v>
      </c>
      <c r="T31" s="274">
        <f t="shared" si="14"/>
        <v>1437.5848169014705</v>
      </c>
      <c r="U31"/>
      <c r="V31"/>
      <c r="W31"/>
      <c r="X31"/>
      <c r="Y31"/>
    </row>
    <row r="32" spans="1:25" x14ac:dyDescent="0.25">
      <c r="A32" s="275"/>
      <c r="B32" s="243">
        <f t="shared" si="12"/>
        <v>6</v>
      </c>
      <c r="C32" s="242">
        <f t="shared" si="13"/>
        <v>0</v>
      </c>
      <c r="D32" s="242">
        <f t="shared" si="13"/>
        <v>0</v>
      </c>
      <c r="E32" s="242">
        <f t="shared" si="13"/>
        <v>0</v>
      </c>
      <c r="F32" s="242">
        <f t="shared" si="13"/>
        <v>0</v>
      </c>
      <c r="G32" s="242">
        <f t="shared" si="13"/>
        <v>0</v>
      </c>
      <c r="H32" s="242">
        <f t="shared" si="13"/>
        <v>0</v>
      </c>
      <c r="I32" s="242">
        <f t="shared" si="13"/>
        <v>0</v>
      </c>
      <c r="J32" s="242">
        <f t="shared" si="13"/>
        <v>0</v>
      </c>
      <c r="K32" s="242">
        <f t="shared" si="13"/>
        <v>0</v>
      </c>
      <c r="L32" s="242">
        <f t="shared" si="13"/>
        <v>0</v>
      </c>
      <c r="M32" s="242">
        <f t="shared" si="13"/>
        <v>0</v>
      </c>
      <c r="N32" s="242">
        <f t="shared" si="13"/>
        <v>0</v>
      </c>
      <c r="O32" s="242">
        <f t="shared" si="13"/>
        <v>8767.5329969167469</v>
      </c>
      <c r="P32" s="242">
        <f t="shared" si="13"/>
        <v>1437.5848169014705</v>
      </c>
      <c r="Q32" s="242">
        <f t="shared" si="13"/>
        <v>1437.5848169014705</v>
      </c>
      <c r="R32" s="242">
        <f t="shared" si="13"/>
        <v>1437.5848169014705</v>
      </c>
      <c r="S32" s="242">
        <f t="shared" si="14"/>
        <v>1437.5848169014705</v>
      </c>
      <c r="T32" s="274">
        <f t="shared" si="14"/>
        <v>1437.5848169014705</v>
      </c>
      <c r="U32"/>
      <c r="V32"/>
      <c r="W32"/>
      <c r="X32"/>
      <c r="Y32"/>
    </row>
    <row r="33" spans="1:26" x14ac:dyDescent="0.25">
      <c r="A33" s="275"/>
      <c r="B33" s="243">
        <f t="shared" si="12"/>
        <v>7</v>
      </c>
      <c r="C33" s="242">
        <f t="shared" si="13"/>
        <v>0</v>
      </c>
      <c r="D33" s="242">
        <f t="shared" si="13"/>
        <v>0</v>
      </c>
      <c r="E33" s="242">
        <f t="shared" si="13"/>
        <v>0</v>
      </c>
      <c r="F33" s="242">
        <f t="shared" si="13"/>
        <v>0</v>
      </c>
      <c r="G33" s="242">
        <f t="shared" si="13"/>
        <v>0</v>
      </c>
      <c r="H33" s="242">
        <f t="shared" si="13"/>
        <v>0</v>
      </c>
      <c r="I33" s="242">
        <f t="shared" si="13"/>
        <v>0</v>
      </c>
      <c r="J33" s="242">
        <f t="shared" si="13"/>
        <v>0</v>
      </c>
      <c r="K33" s="242">
        <f t="shared" si="13"/>
        <v>0</v>
      </c>
      <c r="L33" s="242">
        <f t="shared" si="13"/>
        <v>0</v>
      </c>
      <c r="M33" s="242">
        <f t="shared" si="13"/>
        <v>0</v>
      </c>
      <c r="N33" s="242">
        <f t="shared" si="13"/>
        <v>0</v>
      </c>
      <c r="O33" s="242">
        <f t="shared" si="13"/>
        <v>8767.5329969167469</v>
      </c>
      <c r="P33" s="242">
        <f t="shared" si="13"/>
        <v>1437.5848169014705</v>
      </c>
      <c r="Q33" s="242">
        <f t="shared" si="13"/>
        <v>1437.5848169014705</v>
      </c>
      <c r="R33" s="242">
        <f t="shared" si="13"/>
        <v>1437.5848169014705</v>
      </c>
      <c r="S33" s="242">
        <f t="shared" si="14"/>
        <v>1437.5848169014705</v>
      </c>
      <c r="T33" s="274">
        <f t="shared" si="14"/>
        <v>1437.5848169014705</v>
      </c>
      <c r="U33"/>
      <c r="V33"/>
      <c r="W33"/>
      <c r="X33"/>
      <c r="Y33"/>
    </row>
    <row r="34" spans="1:26" x14ac:dyDescent="0.25">
      <c r="A34" s="275"/>
      <c r="B34" s="243">
        <f t="shared" si="12"/>
        <v>8</v>
      </c>
      <c r="C34" s="242">
        <f t="shared" si="13"/>
        <v>0</v>
      </c>
      <c r="D34" s="242">
        <f t="shared" si="13"/>
        <v>0</v>
      </c>
      <c r="E34" s="242">
        <f t="shared" si="13"/>
        <v>0</v>
      </c>
      <c r="F34" s="242">
        <f t="shared" si="13"/>
        <v>0</v>
      </c>
      <c r="G34" s="242">
        <f t="shared" si="13"/>
        <v>0</v>
      </c>
      <c r="H34" s="242">
        <f t="shared" si="13"/>
        <v>0</v>
      </c>
      <c r="I34" s="242">
        <f t="shared" si="13"/>
        <v>0</v>
      </c>
      <c r="J34" s="242">
        <f t="shared" si="13"/>
        <v>0</v>
      </c>
      <c r="K34" s="242">
        <f t="shared" si="13"/>
        <v>0</v>
      </c>
      <c r="L34" s="242">
        <f t="shared" si="13"/>
        <v>0</v>
      </c>
      <c r="M34" s="242">
        <f t="shared" si="13"/>
        <v>0</v>
      </c>
      <c r="N34" s="242">
        <f t="shared" si="13"/>
        <v>0</v>
      </c>
      <c r="O34" s="242">
        <f t="shared" si="13"/>
        <v>8767.5329969167469</v>
      </c>
      <c r="P34" s="242">
        <f t="shared" si="13"/>
        <v>1437.5848169014705</v>
      </c>
      <c r="Q34" s="242">
        <f t="shared" si="13"/>
        <v>1437.5848169014705</v>
      </c>
      <c r="R34" s="242">
        <f t="shared" si="13"/>
        <v>1437.5848169014705</v>
      </c>
      <c r="S34" s="242">
        <f t="shared" si="14"/>
        <v>1437.5848169014705</v>
      </c>
      <c r="T34" s="274">
        <f t="shared" si="14"/>
        <v>1437.5848169014705</v>
      </c>
      <c r="U34"/>
      <c r="V34"/>
      <c r="W34"/>
      <c r="X34"/>
      <c r="Y34"/>
    </row>
    <row r="35" spans="1:26" x14ac:dyDescent="0.25">
      <c r="A35" s="275"/>
      <c r="B35" s="243">
        <f t="shared" si="12"/>
        <v>9</v>
      </c>
      <c r="C35" s="242">
        <f t="shared" si="13"/>
        <v>0</v>
      </c>
      <c r="D35" s="242">
        <f t="shared" si="13"/>
        <v>0</v>
      </c>
      <c r="E35" s="242">
        <f t="shared" si="13"/>
        <v>0</v>
      </c>
      <c r="F35" s="242">
        <f t="shared" si="13"/>
        <v>0</v>
      </c>
      <c r="G35" s="242">
        <f t="shared" si="13"/>
        <v>0</v>
      </c>
      <c r="H35" s="242">
        <f t="shared" si="13"/>
        <v>0</v>
      </c>
      <c r="I35" s="242">
        <f t="shared" si="13"/>
        <v>0</v>
      </c>
      <c r="J35" s="242">
        <f t="shared" si="13"/>
        <v>0</v>
      </c>
      <c r="K35" s="242">
        <f t="shared" si="13"/>
        <v>0</v>
      </c>
      <c r="L35" s="242">
        <f t="shared" si="13"/>
        <v>0</v>
      </c>
      <c r="M35" s="242">
        <f t="shared" si="13"/>
        <v>0</v>
      </c>
      <c r="N35" s="242">
        <f t="shared" si="13"/>
        <v>0</v>
      </c>
      <c r="O35" s="242">
        <f t="shared" si="13"/>
        <v>8767.5329969167469</v>
      </c>
      <c r="P35" s="242">
        <f t="shared" si="13"/>
        <v>1437.5848169014705</v>
      </c>
      <c r="Q35" s="242">
        <f t="shared" si="13"/>
        <v>1437.5848169014705</v>
      </c>
      <c r="R35" s="242">
        <f t="shared" si="13"/>
        <v>1437.5848169014705</v>
      </c>
      <c r="S35" s="242">
        <f t="shared" si="14"/>
        <v>1437.5848169014705</v>
      </c>
      <c r="T35" s="274">
        <f t="shared" si="14"/>
        <v>1437.5848169014705</v>
      </c>
      <c r="U35"/>
      <c r="V35"/>
      <c r="W35"/>
      <c r="X35"/>
      <c r="Y35"/>
    </row>
    <row r="36" spans="1:26" x14ac:dyDescent="0.25">
      <c r="A36" s="275"/>
      <c r="B36" s="243">
        <f t="shared" si="12"/>
        <v>10</v>
      </c>
      <c r="C36" s="242">
        <f t="shared" si="13"/>
        <v>0</v>
      </c>
      <c r="D36" s="242">
        <f t="shared" si="13"/>
        <v>0</v>
      </c>
      <c r="E36" s="242">
        <f t="shared" si="13"/>
        <v>0</v>
      </c>
      <c r="F36" s="242">
        <f t="shared" si="13"/>
        <v>0</v>
      </c>
      <c r="G36" s="242">
        <f t="shared" si="13"/>
        <v>0</v>
      </c>
      <c r="H36" s="242">
        <f t="shared" si="13"/>
        <v>0</v>
      </c>
      <c r="I36" s="242">
        <f t="shared" si="13"/>
        <v>0</v>
      </c>
      <c r="J36" s="242">
        <f t="shared" si="13"/>
        <v>0</v>
      </c>
      <c r="K36" s="242">
        <f t="shared" si="13"/>
        <v>0</v>
      </c>
      <c r="L36" s="242">
        <f t="shared" si="13"/>
        <v>0</v>
      </c>
      <c r="M36" s="242">
        <f t="shared" si="13"/>
        <v>0</v>
      </c>
      <c r="N36" s="242">
        <f t="shared" si="13"/>
        <v>0</v>
      </c>
      <c r="O36" s="242">
        <f t="shared" si="13"/>
        <v>8767.5329969167469</v>
      </c>
      <c r="P36" s="242">
        <f t="shared" si="13"/>
        <v>1437.5848169014705</v>
      </c>
      <c r="Q36" s="242">
        <f t="shared" si="13"/>
        <v>1437.5848169014705</v>
      </c>
      <c r="R36" s="242">
        <f t="shared" si="13"/>
        <v>1437.5848169014705</v>
      </c>
      <c r="S36" s="242">
        <f t="shared" si="14"/>
        <v>1437.5848169014705</v>
      </c>
      <c r="T36" s="274">
        <f t="shared" si="14"/>
        <v>1437.5848169014705</v>
      </c>
      <c r="U36"/>
      <c r="V36"/>
      <c r="W36"/>
      <c r="X36"/>
      <c r="Y36"/>
    </row>
    <row r="37" spans="1:26" x14ac:dyDescent="0.25">
      <c r="A37" s="275"/>
      <c r="B37" s="243">
        <f t="shared" si="12"/>
        <v>11</v>
      </c>
      <c r="C37" s="242">
        <f t="shared" si="13"/>
        <v>0</v>
      </c>
      <c r="D37" s="242">
        <f t="shared" si="13"/>
        <v>0</v>
      </c>
      <c r="E37" s="242">
        <f t="shared" si="13"/>
        <v>0</v>
      </c>
      <c r="F37" s="242">
        <f t="shared" si="13"/>
        <v>0</v>
      </c>
      <c r="G37" s="242">
        <f t="shared" si="13"/>
        <v>0</v>
      </c>
      <c r="H37" s="242">
        <f t="shared" si="13"/>
        <v>0</v>
      </c>
      <c r="I37" s="242">
        <f t="shared" si="13"/>
        <v>0</v>
      </c>
      <c r="J37" s="242">
        <f t="shared" si="13"/>
        <v>0</v>
      </c>
      <c r="K37" s="242">
        <f t="shared" si="13"/>
        <v>0</v>
      </c>
      <c r="L37" s="242">
        <f t="shared" si="13"/>
        <v>0</v>
      </c>
      <c r="M37" s="242">
        <f t="shared" si="13"/>
        <v>0</v>
      </c>
      <c r="N37" s="242">
        <f t="shared" si="13"/>
        <v>0</v>
      </c>
      <c r="O37" s="242">
        <f t="shared" si="13"/>
        <v>8767.5329969167469</v>
      </c>
      <c r="P37" s="242">
        <f t="shared" si="13"/>
        <v>1437.5848169014705</v>
      </c>
      <c r="Q37" s="242">
        <f t="shared" si="13"/>
        <v>1437.5848169014705</v>
      </c>
      <c r="R37" s="242">
        <f t="shared" si="13"/>
        <v>1437.5848169014705</v>
      </c>
      <c r="S37" s="242">
        <f t="shared" si="14"/>
        <v>1437.5848169014705</v>
      </c>
      <c r="T37" s="274">
        <f t="shared" si="14"/>
        <v>1437.5848169014705</v>
      </c>
      <c r="U37"/>
      <c r="V37"/>
      <c r="W37"/>
      <c r="X37"/>
      <c r="Y37"/>
    </row>
    <row r="38" spans="1:26" x14ac:dyDescent="0.25">
      <c r="A38" s="273"/>
      <c r="B38" s="234">
        <f t="shared" si="12"/>
        <v>12</v>
      </c>
      <c r="C38" s="177">
        <f t="shared" si="13"/>
        <v>0</v>
      </c>
      <c r="D38" s="177">
        <f t="shared" si="13"/>
        <v>0</v>
      </c>
      <c r="E38" s="177">
        <f t="shared" si="13"/>
        <v>0</v>
      </c>
      <c r="F38" s="177">
        <f t="shared" si="13"/>
        <v>0</v>
      </c>
      <c r="G38" s="177">
        <f t="shared" si="13"/>
        <v>0</v>
      </c>
      <c r="H38" s="177">
        <f t="shared" si="13"/>
        <v>0</v>
      </c>
      <c r="I38" s="177">
        <f t="shared" si="13"/>
        <v>0</v>
      </c>
      <c r="J38" s="177">
        <f t="shared" si="13"/>
        <v>0</v>
      </c>
      <c r="K38" s="177">
        <f t="shared" si="13"/>
        <v>0</v>
      </c>
      <c r="L38" s="177">
        <f t="shared" si="13"/>
        <v>0</v>
      </c>
      <c r="M38" s="177">
        <f t="shared" si="13"/>
        <v>0</v>
      </c>
      <c r="N38" s="177">
        <f t="shared" si="13"/>
        <v>0</v>
      </c>
      <c r="O38" s="177">
        <f t="shared" si="13"/>
        <v>8767.5329969167469</v>
      </c>
      <c r="P38" s="177">
        <f t="shared" si="13"/>
        <v>1437.5848169014705</v>
      </c>
      <c r="Q38" s="177">
        <f t="shared" si="13"/>
        <v>1437.5848169014705</v>
      </c>
      <c r="R38" s="177">
        <f t="shared" si="13"/>
        <v>1437.5848169014705</v>
      </c>
      <c r="S38" s="177">
        <f t="shared" si="14"/>
        <v>1437.5848169014705</v>
      </c>
      <c r="T38" s="272">
        <f t="shared" si="14"/>
        <v>1437.5848169014705</v>
      </c>
      <c r="U38"/>
      <c r="V38"/>
      <c r="W38"/>
      <c r="X38"/>
      <c r="Y38"/>
    </row>
    <row r="39" spans="1:26" x14ac:dyDescent="0.25">
      <c r="C39" s="219"/>
      <c r="D39" s="219"/>
      <c r="I39" s="85"/>
      <c r="J39" s="85"/>
      <c r="K39" s="85"/>
      <c r="L39" s="85"/>
      <c r="M39" s="85"/>
      <c r="N39" s="85"/>
      <c r="O39" s="85"/>
      <c r="P39" s="85"/>
      <c r="Q39" s="85"/>
      <c r="R39" s="85"/>
      <c r="S39" s="85"/>
      <c r="T39" s="85"/>
      <c r="U39"/>
      <c r="V39"/>
      <c r="W39"/>
      <c r="X39"/>
      <c r="Y39"/>
    </row>
    <row r="40" spans="1:26" x14ac:dyDescent="0.25">
      <c r="A40" s="1" t="s">
        <v>327</v>
      </c>
      <c r="C40" s="173">
        <f t="shared" ref="C40:G40" si="15">SUM(C15:C26)</f>
        <v>0</v>
      </c>
      <c r="D40" s="173">
        <f t="shared" si="15"/>
        <v>0</v>
      </c>
      <c r="E40" s="173">
        <f t="shared" si="15"/>
        <v>0</v>
      </c>
      <c r="F40" s="173">
        <f t="shared" si="15"/>
        <v>0</v>
      </c>
      <c r="G40" s="173">
        <f t="shared" si="15"/>
        <v>0</v>
      </c>
      <c r="H40" s="173">
        <f>SUM(H15:H26)</f>
        <v>0</v>
      </c>
      <c r="I40" s="173">
        <f>SUM(I15:I26)</f>
        <v>0</v>
      </c>
      <c r="J40" s="173">
        <f t="shared" ref="J40:T40" si="16">SUM(J15:J26)</f>
        <v>0</v>
      </c>
      <c r="K40" s="173">
        <f t="shared" si="16"/>
        <v>0</v>
      </c>
      <c r="L40" s="173">
        <f t="shared" si="16"/>
        <v>0</v>
      </c>
      <c r="M40" s="173">
        <f t="shared" si="16"/>
        <v>0</v>
      </c>
      <c r="N40" s="173">
        <f t="shared" si="16"/>
        <v>0</v>
      </c>
      <c r="O40" s="173">
        <f t="shared" si="16"/>
        <v>52605.197981500482</v>
      </c>
      <c r="P40" s="173">
        <f t="shared" si="16"/>
        <v>8625.5089014088226</v>
      </c>
      <c r="Q40" s="173">
        <f t="shared" si="16"/>
        <v>8625.5089014088226</v>
      </c>
      <c r="R40" s="173">
        <f t="shared" si="16"/>
        <v>8625.5089014088226</v>
      </c>
      <c r="S40" s="173">
        <f t="shared" si="16"/>
        <v>8625.5089014088226</v>
      </c>
      <c r="T40" s="173">
        <f t="shared" si="16"/>
        <v>8625.5089014088226</v>
      </c>
      <c r="U40"/>
      <c r="V40"/>
      <c r="W40"/>
      <c r="X40"/>
      <c r="Y40"/>
    </row>
    <row r="41" spans="1:26" x14ac:dyDescent="0.25">
      <c r="A41" s="1" t="s">
        <v>326</v>
      </c>
      <c r="C41" s="173">
        <f t="shared" ref="C41:G41" si="17">SUM(C27:C38)</f>
        <v>0</v>
      </c>
      <c r="D41" s="173">
        <f t="shared" si="17"/>
        <v>0</v>
      </c>
      <c r="E41" s="173">
        <f t="shared" si="17"/>
        <v>0</v>
      </c>
      <c r="F41" s="173">
        <f t="shared" si="17"/>
        <v>0</v>
      </c>
      <c r="G41" s="173">
        <f t="shared" si="17"/>
        <v>0</v>
      </c>
      <c r="H41" s="173">
        <f>SUM(H27:H38)</f>
        <v>0</v>
      </c>
      <c r="I41" s="173">
        <f>SUM(I27:I38)</f>
        <v>0</v>
      </c>
      <c r="J41" s="173">
        <f t="shared" ref="J41:T41" si="18">SUM(J27:J38)</f>
        <v>0</v>
      </c>
      <c r="K41" s="173">
        <f t="shared" si="18"/>
        <v>0</v>
      </c>
      <c r="L41" s="173">
        <f t="shared" si="18"/>
        <v>0</v>
      </c>
      <c r="M41" s="173">
        <f t="shared" si="18"/>
        <v>0</v>
      </c>
      <c r="N41" s="173">
        <f t="shared" si="18"/>
        <v>0</v>
      </c>
      <c r="O41" s="173">
        <f t="shared" si="18"/>
        <v>105210.39596300099</v>
      </c>
      <c r="P41" s="173">
        <f t="shared" si="18"/>
        <v>17251.017802817641</v>
      </c>
      <c r="Q41" s="173">
        <f t="shared" si="18"/>
        <v>17251.017802817641</v>
      </c>
      <c r="R41" s="173">
        <f t="shared" si="18"/>
        <v>17251.017802817641</v>
      </c>
      <c r="S41" s="173">
        <f t="shared" si="18"/>
        <v>17251.017802817641</v>
      </c>
      <c r="T41" s="173">
        <f t="shared" si="18"/>
        <v>17251.017802817641</v>
      </c>
      <c r="U41"/>
      <c r="V41"/>
      <c r="W41"/>
      <c r="X41"/>
      <c r="Y41"/>
    </row>
    <row r="42" spans="1:26" x14ac:dyDescent="0.25">
      <c r="A42" s="271" t="s">
        <v>325</v>
      </c>
      <c r="C42" s="180">
        <f>C40-C8</f>
        <v>0</v>
      </c>
      <c r="D42" s="180">
        <f t="shared" ref="D42:T42" si="19">D40-D8</f>
        <v>0</v>
      </c>
      <c r="E42" s="180">
        <f t="shared" si="19"/>
        <v>0</v>
      </c>
      <c r="F42" s="180">
        <f t="shared" si="19"/>
        <v>0</v>
      </c>
      <c r="G42" s="180">
        <f t="shared" si="19"/>
        <v>0</v>
      </c>
      <c r="H42" s="180">
        <f t="shared" si="19"/>
        <v>0</v>
      </c>
      <c r="I42" s="180">
        <f t="shared" si="19"/>
        <v>0</v>
      </c>
      <c r="J42" s="180">
        <f t="shared" si="19"/>
        <v>0</v>
      </c>
      <c r="K42" s="180">
        <f t="shared" si="19"/>
        <v>0</v>
      </c>
      <c r="L42" s="180">
        <f t="shared" si="19"/>
        <v>0</v>
      </c>
      <c r="M42" s="180">
        <f t="shared" si="19"/>
        <v>0</v>
      </c>
      <c r="N42" s="180">
        <f t="shared" si="19"/>
        <v>0</v>
      </c>
      <c r="O42" s="180">
        <f t="shared" si="19"/>
        <v>0</v>
      </c>
      <c r="P42" s="180">
        <f t="shared" si="19"/>
        <v>0</v>
      </c>
      <c r="Q42" s="180">
        <f t="shared" si="19"/>
        <v>0</v>
      </c>
      <c r="R42" s="180">
        <f t="shared" si="19"/>
        <v>0</v>
      </c>
      <c r="S42" s="180">
        <f t="shared" si="19"/>
        <v>0</v>
      </c>
      <c r="T42" s="180">
        <f t="shared" si="19"/>
        <v>0</v>
      </c>
      <c r="U42"/>
      <c r="V42"/>
      <c r="W42"/>
      <c r="X42"/>
      <c r="Y42"/>
    </row>
    <row r="43" spans="1:26" x14ac:dyDescent="0.25">
      <c r="C43" s="173"/>
      <c r="D43" s="173"/>
      <c r="E43" s="173"/>
      <c r="F43" s="173"/>
      <c r="G43" s="173"/>
      <c r="H43" s="173"/>
      <c r="I43" s="173"/>
      <c r="J43" s="173"/>
      <c r="K43" s="173"/>
      <c r="L43" s="173"/>
      <c r="M43" s="173"/>
      <c r="N43" s="173"/>
      <c r="O43" s="173"/>
      <c r="P43" s="173"/>
      <c r="Q43" s="173"/>
      <c r="R43" s="173"/>
      <c r="S43" s="173"/>
      <c r="T43" s="173"/>
      <c r="U43"/>
      <c r="V43"/>
      <c r="W43"/>
      <c r="X43"/>
      <c r="Y43"/>
    </row>
    <row r="44" spans="1:26" x14ac:dyDescent="0.25">
      <c r="C44" s="228">
        <f>+C1</f>
        <v>2008</v>
      </c>
      <c r="D44" s="228">
        <f t="shared" ref="D44:T44" si="20">+D1</f>
        <v>2009</v>
      </c>
      <c r="E44" s="228">
        <f t="shared" si="20"/>
        <v>2010</v>
      </c>
      <c r="F44" s="228">
        <f t="shared" si="20"/>
        <v>2011</v>
      </c>
      <c r="G44" s="228">
        <f t="shared" si="20"/>
        <v>2012</v>
      </c>
      <c r="H44" s="228">
        <f t="shared" si="20"/>
        <v>2013</v>
      </c>
      <c r="I44" s="228">
        <f t="shared" si="20"/>
        <v>2014</v>
      </c>
      <c r="J44" s="228">
        <f t="shared" si="20"/>
        <v>2015</v>
      </c>
      <c r="K44" s="228">
        <f t="shared" si="20"/>
        <v>2016</v>
      </c>
      <c r="L44" s="228">
        <f t="shared" si="20"/>
        <v>2017</v>
      </c>
      <c r="M44" s="228">
        <f t="shared" si="20"/>
        <v>2018</v>
      </c>
      <c r="N44" s="228">
        <f t="shared" si="20"/>
        <v>2019</v>
      </c>
      <c r="O44" s="228">
        <f t="shared" si="20"/>
        <v>2020</v>
      </c>
      <c r="P44" s="228">
        <f t="shared" si="20"/>
        <v>2021</v>
      </c>
      <c r="Q44" s="228">
        <f t="shared" si="20"/>
        <v>2022</v>
      </c>
      <c r="R44" s="228">
        <f t="shared" si="20"/>
        <v>2023</v>
      </c>
      <c r="S44" s="228">
        <f t="shared" si="20"/>
        <v>2024</v>
      </c>
      <c r="T44" s="228">
        <f t="shared" si="20"/>
        <v>2025</v>
      </c>
      <c r="U44" s="199" t="s">
        <v>43</v>
      </c>
      <c r="V44" s="199" t="s">
        <v>324</v>
      </c>
      <c r="W44" s="1" t="s">
        <v>323</v>
      </c>
      <c r="X44" s="1" t="s">
        <v>322</v>
      </c>
      <c r="Y44" s="1" t="s">
        <v>321</v>
      </c>
      <c r="Z44" s="1" t="s">
        <v>320</v>
      </c>
    </row>
    <row r="45" spans="1:26" x14ac:dyDescent="0.25">
      <c r="A45" s="256">
        <f>+C1</f>
        <v>2008</v>
      </c>
      <c r="B45" s="267" t="s">
        <v>317</v>
      </c>
      <c r="C45" s="252">
        <f t="shared" ref="C45:C57" si="21">+C15</f>
        <v>0</v>
      </c>
      <c r="D45" s="252"/>
      <c r="E45" s="263"/>
      <c r="F45" s="263"/>
      <c r="G45" s="263"/>
      <c r="H45" s="263"/>
      <c r="I45" s="267"/>
      <c r="J45" s="267"/>
      <c r="K45" s="267"/>
      <c r="L45" s="267"/>
      <c r="M45" s="267"/>
      <c r="N45" s="267"/>
      <c r="O45" s="267"/>
      <c r="P45" s="267"/>
      <c r="Q45" s="267"/>
      <c r="R45" s="267"/>
      <c r="S45" s="267"/>
      <c r="T45" s="267"/>
      <c r="U45" s="249">
        <f>SUM(C45:T45)</f>
        <v>0</v>
      </c>
      <c r="V45" s="250"/>
      <c r="W45" s="249"/>
      <c r="X45" s="249"/>
      <c r="Y45" s="248"/>
      <c r="Z45" s="247"/>
    </row>
    <row r="46" spans="1:26" x14ac:dyDescent="0.25">
      <c r="A46" s="244">
        <f>A45</f>
        <v>2008</v>
      </c>
      <c r="B46" s="265" t="s">
        <v>316</v>
      </c>
      <c r="C46" s="223">
        <f t="shared" si="21"/>
        <v>0</v>
      </c>
      <c r="D46" s="223"/>
      <c r="E46" s="262"/>
      <c r="F46" s="262"/>
      <c r="G46" s="262"/>
      <c r="H46" s="262"/>
      <c r="I46" s="265"/>
      <c r="J46" s="265"/>
      <c r="K46" s="265"/>
      <c r="L46" s="265"/>
      <c r="M46" s="265"/>
      <c r="N46" s="265"/>
      <c r="O46" s="265"/>
      <c r="P46" s="265"/>
      <c r="Q46" s="265"/>
      <c r="R46" s="265"/>
      <c r="S46" s="265"/>
      <c r="T46" s="265"/>
      <c r="U46" s="239">
        <f t="shared" ref="U46:U109" si="22">SUM(C46:T46)</f>
        <v>0</v>
      </c>
      <c r="V46" s="240"/>
      <c r="W46" s="239"/>
      <c r="X46" s="239"/>
      <c r="Y46" s="238"/>
      <c r="Z46" s="237"/>
    </row>
    <row r="47" spans="1:26" x14ac:dyDescent="0.25">
      <c r="A47" s="244">
        <f t="shared" ref="A47:A56" si="23">A46</f>
        <v>2008</v>
      </c>
      <c r="B47" s="265" t="s">
        <v>315</v>
      </c>
      <c r="C47" s="223">
        <f t="shared" si="21"/>
        <v>0</v>
      </c>
      <c r="D47" s="223"/>
      <c r="E47" s="262"/>
      <c r="F47" s="262"/>
      <c r="G47" s="262"/>
      <c r="H47" s="262"/>
      <c r="I47" s="265"/>
      <c r="J47" s="265"/>
      <c r="K47" s="265"/>
      <c r="L47" s="265"/>
      <c r="M47" s="265"/>
      <c r="N47" s="265"/>
      <c r="O47" s="265"/>
      <c r="P47" s="265"/>
      <c r="Q47" s="265"/>
      <c r="R47" s="265"/>
      <c r="S47" s="265"/>
      <c r="T47" s="265"/>
      <c r="U47" s="239">
        <f t="shared" si="22"/>
        <v>0</v>
      </c>
      <c r="V47" s="240"/>
      <c r="W47" s="239"/>
      <c r="X47" s="239"/>
      <c r="Y47" s="238"/>
      <c r="Z47" s="237"/>
    </row>
    <row r="48" spans="1:26" x14ac:dyDescent="0.25">
      <c r="A48" s="244">
        <f t="shared" si="23"/>
        <v>2008</v>
      </c>
      <c r="B48" s="265" t="s">
        <v>314</v>
      </c>
      <c r="C48" s="223">
        <f t="shared" si="21"/>
        <v>0</v>
      </c>
      <c r="D48" s="223"/>
      <c r="E48" s="262"/>
      <c r="F48" s="262"/>
      <c r="G48" s="265"/>
      <c r="H48" s="265"/>
      <c r="I48" s="265"/>
      <c r="J48" s="265"/>
      <c r="K48" s="265"/>
      <c r="L48" s="265"/>
      <c r="M48" s="265"/>
      <c r="N48" s="265"/>
      <c r="O48" s="265"/>
      <c r="P48" s="265"/>
      <c r="Q48" s="265"/>
      <c r="R48" s="265"/>
      <c r="S48" s="265"/>
      <c r="T48" s="265"/>
      <c r="U48" s="239">
        <f t="shared" si="22"/>
        <v>0</v>
      </c>
      <c r="V48" s="240"/>
      <c r="W48" s="239"/>
      <c r="X48" s="239"/>
      <c r="Y48" s="238"/>
      <c r="Z48" s="237"/>
    </row>
    <row r="49" spans="1:26" x14ac:dyDescent="0.25">
      <c r="A49" s="244">
        <f t="shared" si="23"/>
        <v>2008</v>
      </c>
      <c r="B49" s="265" t="s">
        <v>313</v>
      </c>
      <c r="C49" s="223">
        <f t="shared" si="21"/>
        <v>0</v>
      </c>
      <c r="D49" s="223"/>
      <c r="E49" s="262"/>
      <c r="F49" s="262"/>
      <c r="G49" s="265"/>
      <c r="H49" s="265"/>
      <c r="I49" s="265"/>
      <c r="J49" s="265"/>
      <c r="K49" s="265"/>
      <c r="L49" s="265"/>
      <c r="M49" s="265"/>
      <c r="N49" s="265"/>
      <c r="O49" s="265"/>
      <c r="P49" s="265"/>
      <c r="Q49" s="265"/>
      <c r="R49" s="265"/>
      <c r="S49" s="265"/>
      <c r="T49" s="265"/>
      <c r="U49" s="239">
        <f t="shared" si="22"/>
        <v>0</v>
      </c>
      <c r="V49" s="240"/>
      <c r="W49" s="239"/>
      <c r="X49" s="239"/>
      <c r="Y49" s="238"/>
      <c r="Z49" s="237"/>
    </row>
    <row r="50" spans="1:26" x14ac:dyDescent="0.25">
      <c r="A50" s="244">
        <f t="shared" si="23"/>
        <v>2008</v>
      </c>
      <c r="B50" s="265" t="s">
        <v>312</v>
      </c>
      <c r="C50" s="223">
        <f t="shared" si="21"/>
        <v>0</v>
      </c>
      <c r="D50" s="223"/>
      <c r="E50" s="262"/>
      <c r="F50" s="262"/>
      <c r="G50" s="265"/>
      <c r="H50" s="265"/>
      <c r="I50" s="265"/>
      <c r="J50" s="265"/>
      <c r="K50" s="265"/>
      <c r="L50" s="265"/>
      <c r="M50" s="265"/>
      <c r="N50" s="265"/>
      <c r="O50" s="265"/>
      <c r="P50" s="265"/>
      <c r="Q50" s="265"/>
      <c r="R50" s="265"/>
      <c r="S50" s="265"/>
      <c r="T50" s="265"/>
      <c r="U50" s="239">
        <f t="shared" si="22"/>
        <v>0</v>
      </c>
      <c r="V50" s="240"/>
      <c r="W50" s="239"/>
      <c r="X50" s="239"/>
      <c r="Y50" s="238"/>
      <c r="Z50" s="237"/>
    </row>
    <row r="51" spans="1:26" x14ac:dyDescent="0.25">
      <c r="A51" s="244">
        <f t="shared" si="23"/>
        <v>2008</v>
      </c>
      <c r="B51" s="265" t="s">
        <v>311</v>
      </c>
      <c r="C51" s="223">
        <f t="shared" si="21"/>
        <v>0</v>
      </c>
      <c r="D51" s="223"/>
      <c r="E51" s="262"/>
      <c r="F51" s="262"/>
      <c r="G51" s="265"/>
      <c r="H51" s="265"/>
      <c r="I51" s="265"/>
      <c r="J51" s="265"/>
      <c r="K51" s="265"/>
      <c r="L51" s="265"/>
      <c r="M51" s="265"/>
      <c r="N51" s="265"/>
      <c r="O51" s="265"/>
      <c r="P51" s="265"/>
      <c r="Q51" s="265"/>
      <c r="R51" s="265"/>
      <c r="S51" s="265"/>
      <c r="T51" s="265"/>
      <c r="U51" s="239">
        <f t="shared" si="22"/>
        <v>0</v>
      </c>
      <c r="V51" s="240"/>
      <c r="W51" s="239"/>
      <c r="X51" s="239"/>
      <c r="Y51" s="238"/>
      <c r="Z51" s="237"/>
    </row>
    <row r="52" spans="1:26" x14ac:dyDescent="0.25">
      <c r="A52" s="244">
        <f t="shared" si="23"/>
        <v>2008</v>
      </c>
      <c r="B52" s="265" t="s">
        <v>310</v>
      </c>
      <c r="C52" s="223">
        <f t="shared" si="21"/>
        <v>0</v>
      </c>
      <c r="D52" s="223"/>
      <c r="E52" s="262"/>
      <c r="F52" s="262"/>
      <c r="G52" s="265"/>
      <c r="H52" s="265"/>
      <c r="I52" s="265"/>
      <c r="J52" s="265"/>
      <c r="K52" s="265"/>
      <c r="L52" s="265"/>
      <c r="M52" s="265"/>
      <c r="N52" s="265"/>
      <c r="O52" s="265"/>
      <c r="P52" s="265"/>
      <c r="Q52" s="265"/>
      <c r="R52" s="265"/>
      <c r="S52" s="265"/>
      <c r="T52" s="265"/>
      <c r="U52" s="239">
        <f t="shared" si="22"/>
        <v>0</v>
      </c>
      <c r="V52" s="240"/>
      <c r="W52" s="239"/>
      <c r="X52" s="239"/>
      <c r="Y52" s="238"/>
      <c r="Z52" s="237"/>
    </row>
    <row r="53" spans="1:26" x14ac:dyDescent="0.25">
      <c r="A53" s="244">
        <f t="shared" si="23"/>
        <v>2008</v>
      </c>
      <c r="B53" s="265" t="s">
        <v>309</v>
      </c>
      <c r="C53" s="223">
        <f t="shared" si="21"/>
        <v>0</v>
      </c>
      <c r="D53" s="223"/>
      <c r="E53" s="262"/>
      <c r="F53" s="262"/>
      <c r="G53" s="265"/>
      <c r="H53" s="265"/>
      <c r="I53" s="265"/>
      <c r="J53" s="265"/>
      <c r="K53" s="265"/>
      <c r="L53" s="265"/>
      <c r="M53" s="265"/>
      <c r="N53" s="265"/>
      <c r="O53" s="265"/>
      <c r="P53" s="265"/>
      <c r="Q53" s="265"/>
      <c r="R53" s="265"/>
      <c r="S53" s="265"/>
      <c r="T53" s="265"/>
      <c r="U53" s="239">
        <f t="shared" si="22"/>
        <v>0</v>
      </c>
      <c r="V53" s="240"/>
      <c r="W53" s="239"/>
      <c r="X53" s="239"/>
      <c r="Y53" s="238"/>
      <c r="Z53" s="237"/>
    </row>
    <row r="54" spans="1:26" x14ac:dyDescent="0.25">
      <c r="A54" s="244">
        <f t="shared" si="23"/>
        <v>2008</v>
      </c>
      <c r="B54" s="265" t="s">
        <v>308</v>
      </c>
      <c r="C54" s="223">
        <f t="shared" si="21"/>
        <v>0</v>
      </c>
      <c r="D54" s="265"/>
      <c r="E54" s="262"/>
      <c r="F54" s="262"/>
      <c r="G54" s="265"/>
      <c r="H54" s="265"/>
      <c r="I54" s="265"/>
      <c r="J54" s="265"/>
      <c r="K54" s="265"/>
      <c r="L54" s="265"/>
      <c r="M54" s="265"/>
      <c r="N54" s="265"/>
      <c r="O54" s="265"/>
      <c r="P54" s="265"/>
      <c r="Q54" s="265"/>
      <c r="R54" s="265"/>
      <c r="S54" s="265"/>
      <c r="T54" s="265"/>
      <c r="U54" s="239">
        <f t="shared" si="22"/>
        <v>0</v>
      </c>
      <c r="V54" s="240"/>
      <c r="W54" s="239"/>
      <c r="X54" s="239"/>
      <c r="Y54" s="238"/>
      <c r="Z54" s="237"/>
    </row>
    <row r="55" spans="1:26" x14ac:dyDescent="0.25">
      <c r="A55" s="244">
        <f t="shared" si="23"/>
        <v>2008</v>
      </c>
      <c r="B55" s="265" t="s">
        <v>307</v>
      </c>
      <c r="C55" s="223">
        <f t="shared" si="21"/>
        <v>0</v>
      </c>
      <c r="D55" s="242"/>
      <c r="E55" s="265"/>
      <c r="F55" s="265"/>
      <c r="G55" s="265"/>
      <c r="H55" s="265"/>
      <c r="I55" s="265"/>
      <c r="J55" s="265"/>
      <c r="K55" s="265"/>
      <c r="L55" s="265"/>
      <c r="M55" s="265"/>
      <c r="N55" s="265"/>
      <c r="O55" s="265"/>
      <c r="P55" s="265"/>
      <c r="Q55" s="265"/>
      <c r="R55" s="265"/>
      <c r="S55" s="265"/>
      <c r="T55" s="265"/>
      <c r="U55" s="239">
        <f t="shared" si="22"/>
        <v>0</v>
      </c>
      <c r="V55" s="240"/>
      <c r="W55" s="239"/>
      <c r="X55" s="239"/>
      <c r="Y55" s="238"/>
      <c r="Z55" s="237"/>
    </row>
    <row r="56" spans="1:26" x14ac:dyDescent="0.25">
      <c r="A56" s="235">
        <f t="shared" si="23"/>
        <v>2008</v>
      </c>
      <c r="B56" s="268" t="s">
        <v>306</v>
      </c>
      <c r="C56" s="178">
        <f t="shared" si="21"/>
        <v>0</v>
      </c>
      <c r="D56" s="177"/>
      <c r="E56" s="268"/>
      <c r="F56" s="268"/>
      <c r="G56" s="268"/>
      <c r="H56" s="268"/>
      <c r="I56" s="268"/>
      <c r="J56" s="268"/>
      <c r="K56" s="268"/>
      <c r="L56" s="268"/>
      <c r="M56" s="268"/>
      <c r="N56" s="268"/>
      <c r="O56" s="268"/>
      <c r="P56" s="268"/>
      <c r="Q56" s="268"/>
      <c r="R56" s="268"/>
      <c r="S56" s="268"/>
      <c r="T56" s="268"/>
      <c r="U56" s="231">
        <f t="shared" si="22"/>
        <v>0</v>
      </c>
      <c r="V56" s="221">
        <f>SUM(U45:U56)</f>
        <v>0</v>
      </c>
      <c r="W56" s="231"/>
      <c r="X56" s="231"/>
      <c r="Y56" s="232"/>
      <c r="Z56" s="231">
        <f>SUM(Y45:Y56)</f>
        <v>0</v>
      </c>
    </row>
    <row r="57" spans="1:26" x14ac:dyDescent="0.25">
      <c r="A57" s="256">
        <f>A56+1</f>
        <v>2009</v>
      </c>
      <c r="B57" s="255" t="s">
        <v>317</v>
      </c>
      <c r="C57" s="252">
        <f t="shared" si="21"/>
        <v>0</v>
      </c>
      <c r="D57" s="254">
        <f t="shared" ref="D57:D69" si="24">+D15</f>
        <v>0</v>
      </c>
      <c r="E57" s="267"/>
      <c r="F57" s="267"/>
      <c r="G57" s="267"/>
      <c r="H57" s="267"/>
      <c r="I57" s="267"/>
      <c r="J57" s="267"/>
      <c r="K57" s="267"/>
      <c r="L57" s="267"/>
      <c r="M57" s="267"/>
      <c r="N57" s="267"/>
      <c r="O57" s="267"/>
      <c r="P57" s="267"/>
      <c r="Q57" s="267"/>
      <c r="R57" s="267"/>
      <c r="S57" s="267"/>
      <c r="T57" s="266"/>
      <c r="U57" s="249">
        <f t="shared" si="22"/>
        <v>0</v>
      </c>
      <c r="V57" s="250"/>
      <c r="W57" s="249"/>
      <c r="X57" s="249"/>
      <c r="Y57" s="248"/>
      <c r="Z57" s="247"/>
    </row>
    <row r="58" spans="1:26" x14ac:dyDescent="0.25">
      <c r="A58" s="244">
        <f>A57</f>
        <v>2009</v>
      </c>
      <c r="B58" s="243" t="s">
        <v>316</v>
      </c>
      <c r="C58" s="245">
        <f>C57</f>
        <v>0</v>
      </c>
      <c r="D58" s="242">
        <f t="shared" si="24"/>
        <v>0</v>
      </c>
      <c r="E58" s="265"/>
      <c r="F58" s="265"/>
      <c r="G58" s="265"/>
      <c r="H58" s="265"/>
      <c r="I58" s="265"/>
      <c r="J58" s="265"/>
      <c r="K58" s="265"/>
      <c r="L58" s="265"/>
      <c r="M58" s="265"/>
      <c r="N58" s="265"/>
      <c r="O58" s="265"/>
      <c r="P58" s="265"/>
      <c r="Q58" s="265"/>
      <c r="R58" s="265"/>
      <c r="S58" s="265"/>
      <c r="T58" s="264"/>
      <c r="U58" s="239">
        <f t="shared" si="22"/>
        <v>0</v>
      </c>
      <c r="V58" s="240"/>
      <c r="W58" s="239"/>
      <c r="X58" s="239"/>
      <c r="Y58" s="238"/>
      <c r="Z58" s="237"/>
    </row>
    <row r="59" spans="1:26" x14ac:dyDescent="0.25">
      <c r="A59" s="244">
        <f t="shared" ref="A59:A68" si="25">A58</f>
        <v>2009</v>
      </c>
      <c r="B59" s="243" t="s">
        <v>315</v>
      </c>
      <c r="C59" s="223">
        <f t="shared" ref="C59:D74" si="26">C58</f>
        <v>0</v>
      </c>
      <c r="D59" s="242">
        <f t="shared" si="24"/>
        <v>0</v>
      </c>
      <c r="E59" s="265"/>
      <c r="F59" s="265"/>
      <c r="G59" s="265"/>
      <c r="H59" s="265"/>
      <c r="I59" s="265"/>
      <c r="J59" s="265"/>
      <c r="K59" s="265"/>
      <c r="L59" s="265"/>
      <c r="M59" s="265"/>
      <c r="N59" s="265"/>
      <c r="O59" s="265"/>
      <c r="P59" s="265"/>
      <c r="Q59" s="265"/>
      <c r="R59" s="265"/>
      <c r="S59" s="265"/>
      <c r="T59" s="264"/>
      <c r="U59" s="239">
        <f t="shared" si="22"/>
        <v>0</v>
      </c>
      <c r="V59" s="240"/>
      <c r="W59" s="239"/>
      <c r="X59" s="239"/>
      <c r="Y59" s="238"/>
      <c r="Z59" s="237"/>
    </row>
    <row r="60" spans="1:26" x14ac:dyDescent="0.25">
      <c r="A60" s="244">
        <f t="shared" si="25"/>
        <v>2009</v>
      </c>
      <c r="B60" s="243" t="s">
        <v>314</v>
      </c>
      <c r="C60" s="223">
        <f t="shared" si="26"/>
        <v>0</v>
      </c>
      <c r="D60" s="242">
        <f t="shared" si="24"/>
        <v>0</v>
      </c>
      <c r="E60" s="265"/>
      <c r="F60" s="265"/>
      <c r="G60" s="265"/>
      <c r="H60" s="265"/>
      <c r="I60" s="265"/>
      <c r="J60" s="265"/>
      <c r="K60" s="265"/>
      <c r="L60" s="265"/>
      <c r="M60" s="265"/>
      <c r="N60" s="265"/>
      <c r="O60" s="265"/>
      <c r="P60" s="265"/>
      <c r="Q60" s="265"/>
      <c r="R60" s="265"/>
      <c r="S60" s="265"/>
      <c r="T60" s="264"/>
      <c r="U60" s="239">
        <f t="shared" si="22"/>
        <v>0</v>
      </c>
      <c r="V60" s="240"/>
      <c r="W60" s="239"/>
      <c r="X60" s="239"/>
      <c r="Y60" s="238"/>
      <c r="Z60" s="237"/>
    </row>
    <row r="61" spans="1:26" x14ac:dyDescent="0.25">
      <c r="A61" s="244">
        <f t="shared" si="25"/>
        <v>2009</v>
      </c>
      <c r="B61" s="243" t="s">
        <v>313</v>
      </c>
      <c r="C61" s="223">
        <f t="shared" si="26"/>
        <v>0</v>
      </c>
      <c r="D61" s="242">
        <f t="shared" si="24"/>
        <v>0</v>
      </c>
      <c r="E61" s="265"/>
      <c r="F61" s="265"/>
      <c r="G61" s="265"/>
      <c r="H61" s="265"/>
      <c r="I61" s="265"/>
      <c r="J61" s="265"/>
      <c r="K61" s="265"/>
      <c r="L61" s="265"/>
      <c r="M61" s="265"/>
      <c r="N61" s="265"/>
      <c r="O61" s="265"/>
      <c r="P61" s="265"/>
      <c r="Q61" s="265"/>
      <c r="R61" s="265"/>
      <c r="S61" s="265"/>
      <c r="T61" s="264"/>
      <c r="U61" s="239">
        <f t="shared" si="22"/>
        <v>0</v>
      </c>
      <c r="V61" s="240"/>
      <c r="W61" s="239"/>
      <c r="X61" s="239"/>
      <c r="Y61" s="238"/>
      <c r="Z61" s="237"/>
    </row>
    <row r="62" spans="1:26" x14ac:dyDescent="0.25">
      <c r="A62" s="244">
        <f t="shared" si="25"/>
        <v>2009</v>
      </c>
      <c r="B62" s="243" t="s">
        <v>312</v>
      </c>
      <c r="C62" s="223">
        <f t="shared" si="26"/>
        <v>0</v>
      </c>
      <c r="D62" s="242">
        <f t="shared" si="24"/>
        <v>0</v>
      </c>
      <c r="E62" s="265"/>
      <c r="F62" s="265"/>
      <c r="G62" s="265"/>
      <c r="H62" s="265"/>
      <c r="I62" s="265"/>
      <c r="J62" s="265"/>
      <c r="K62" s="265"/>
      <c r="L62" s="265"/>
      <c r="M62" s="265"/>
      <c r="N62" s="265"/>
      <c r="O62" s="265"/>
      <c r="P62" s="265"/>
      <c r="Q62" s="265"/>
      <c r="R62" s="265"/>
      <c r="S62" s="265"/>
      <c r="T62" s="264"/>
      <c r="U62" s="239">
        <f t="shared" si="22"/>
        <v>0</v>
      </c>
      <c r="V62" s="240"/>
      <c r="W62" s="239"/>
      <c r="X62" s="239"/>
      <c r="Y62" s="238"/>
      <c r="Z62" s="237"/>
    </row>
    <row r="63" spans="1:26" x14ac:dyDescent="0.25">
      <c r="A63" s="244">
        <f t="shared" si="25"/>
        <v>2009</v>
      </c>
      <c r="B63" s="243" t="s">
        <v>311</v>
      </c>
      <c r="C63" s="223">
        <f t="shared" si="26"/>
        <v>0</v>
      </c>
      <c r="D63" s="242">
        <f t="shared" si="24"/>
        <v>0</v>
      </c>
      <c r="E63" s="265"/>
      <c r="F63" s="265"/>
      <c r="G63" s="265"/>
      <c r="H63" s="265"/>
      <c r="I63" s="265"/>
      <c r="J63" s="265"/>
      <c r="K63" s="265"/>
      <c r="L63" s="265"/>
      <c r="M63" s="265"/>
      <c r="N63" s="265"/>
      <c r="O63" s="265"/>
      <c r="P63" s="265"/>
      <c r="Q63" s="265"/>
      <c r="R63" s="265"/>
      <c r="S63" s="265"/>
      <c r="T63" s="264"/>
      <c r="U63" s="239">
        <f t="shared" si="22"/>
        <v>0</v>
      </c>
      <c r="V63" s="240"/>
      <c r="W63" s="239"/>
      <c r="X63" s="239"/>
      <c r="Y63" s="238"/>
      <c r="Z63" s="237"/>
    </row>
    <row r="64" spans="1:26" x14ac:dyDescent="0.25">
      <c r="A64" s="244">
        <f t="shared" si="25"/>
        <v>2009</v>
      </c>
      <c r="B64" s="243" t="s">
        <v>310</v>
      </c>
      <c r="C64" s="223">
        <f t="shared" si="26"/>
        <v>0</v>
      </c>
      <c r="D64" s="242">
        <f t="shared" si="24"/>
        <v>0</v>
      </c>
      <c r="E64" s="265"/>
      <c r="F64" s="265"/>
      <c r="G64" s="265"/>
      <c r="H64" s="265"/>
      <c r="I64" s="265"/>
      <c r="J64" s="265"/>
      <c r="K64" s="265"/>
      <c r="L64" s="265"/>
      <c r="M64" s="265"/>
      <c r="N64" s="265"/>
      <c r="O64" s="265"/>
      <c r="P64" s="265"/>
      <c r="Q64" s="265"/>
      <c r="R64" s="265"/>
      <c r="S64" s="265"/>
      <c r="T64" s="264"/>
      <c r="U64" s="239">
        <f t="shared" si="22"/>
        <v>0</v>
      </c>
      <c r="V64" s="240"/>
      <c r="W64" s="239"/>
      <c r="X64" s="239"/>
      <c r="Y64" s="238"/>
      <c r="Z64" s="237"/>
    </row>
    <row r="65" spans="1:26" x14ac:dyDescent="0.25">
      <c r="A65" s="244">
        <f t="shared" si="25"/>
        <v>2009</v>
      </c>
      <c r="B65" s="243" t="s">
        <v>309</v>
      </c>
      <c r="C65" s="223">
        <f t="shared" si="26"/>
        <v>0</v>
      </c>
      <c r="D65" s="242">
        <f t="shared" si="24"/>
        <v>0</v>
      </c>
      <c r="E65" s="265"/>
      <c r="F65" s="265"/>
      <c r="G65" s="265"/>
      <c r="H65" s="265"/>
      <c r="I65" s="265"/>
      <c r="J65" s="265"/>
      <c r="K65" s="265"/>
      <c r="L65" s="265"/>
      <c r="M65" s="265"/>
      <c r="N65" s="265"/>
      <c r="O65" s="265"/>
      <c r="P65" s="265"/>
      <c r="Q65" s="265"/>
      <c r="R65" s="265"/>
      <c r="S65" s="265"/>
      <c r="T65" s="264"/>
      <c r="U65" s="239">
        <f t="shared" si="22"/>
        <v>0</v>
      </c>
      <c r="V65" s="240"/>
      <c r="W65" s="239"/>
      <c r="X65" s="239"/>
      <c r="Y65" s="238"/>
      <c r="Z65" s="237"/>
    </row>
    <row r="66" spans="1:26" x14ac:dyDescent="0.25">
      <c r="A66" s="244">
        <f t="shared" si="25"/>
        <v>2009</v>
      </c>
      <c r="B66" s="243" t="s">
        <v>308</v>
      </c>
      <c r="C66" s="223">
        <f t="shared" si="26"/>
        <v>0</v>
      </c>
      <c r="D66" s="242">
        <f t="shared" si="24"/>
        <v>0</v>
      </c>
      <c r="E66" s="265"/>
      <c r="F66" s="265"/>
      <c r="G66" s="265"/>
      <c r="H66" s="265"/>
      <c r="I66" s="265"/>
      <c r="J66" s="265"/>
      <c r="K66" s="265"/>
      <c r="L66" s="265"/>
      <c r="M66" s="265"/>
      <c r="N66" s="265"/>
      <c r="O66" s="265"/>
      <c r="P66" s="265"/>
      <c r="Q66" s="265"/>
      <c r="R66" s="265"/>
      <c r="S66" s="265"/>
      <c r="T66" s="264"/>
      <c r="U66" s="239">
        <f t="shared" si="22"/>
        <v>0</v>
      </c>
      <c r="V66" s="240"/>
      <c r="W66" s="239"/>
      <c r="X66" s="239"/>
      <c r="Y66" s="238"/>
      <c r="Z66" s="237"/>
    </row>
    <row r="67" spans="1:26" x14ac:dyDescent="0.25">
      <c r="A67" s="244">
        <f t="shared" si="25"/>
        <v>2009</v>
      </c>
      <c r="B67" s="243" t="s">
        <v>307</v>
      </c>
      <c r="C67" s="223">
        <f t="shared" si="26"/>
        <v>0</v>
      </c>
      <c r="D67" s="242">
        <f t="shared" si="24"/>
        <v>0</v>
      </c>
      <c r="E67" s="265"/>
      <c r="F67" s="265"/>
      <c r="G67" s="265"/>
      <c r="H67" s="265"/>
      <c r="I67" s="265"/>
      <c r="J67" s="265"/>
      <c r="K67" s="265"/>
      <c r="L67" s="265"/>
      <c r="M67" s="265"/>
      <c r="N67" s="265"/>
      <c r="O67" s="265"/>
      <c r="P67" s="265"/>
      <c r="Q67" s="265"/>
      <c r="R67" s="265"/>
      <c r="S67" s="265"/>
      <c r="T67" s="264"/>
      <c r="U67" s="239">
        <f t="shared" si="22"/>
        <v>0</v>
      </c>
      <c r="V67" s="240"/>
      <c r="W67" s="239"/>
      <c r="X67" s="239"/>
      <c r="Y67" s="238"/>
      <c r="Z67" s="237"/>
    </row>
    <row r="68" spans="1:26" x14ac:dyDescent="0.25">
      <c r="A68" s="235">
        <f t="shared" si="25"/>
        <v>2009</v>
      </c>
      <c r="B68" s="234" t="s">
        <v>306</v>
      </c>
      <c r="C68" s="178">
        <f t="shared" si="26"/>
        <v>0</v>
      </c>
      <c r="D68" s="177">
        <f t="shared" si="24"/>
        <v>0</v>
      </c>
      <c r="E68" s="268"/>
      <c r="F68" s="268"/>
      <c r="G68" s="268"/>
      <c r="H68" s="268"/>
      <c r="I68" s="268"/>
      <c r="J68" s="268"/>
      <c r="K68" s="268"/>
      <c r="L68" s="268"/>
      <c r="M68" s="268"/>
      <c r="N68" s="268"/>
      <c r="O68" s="268"/>
      <c r="P68" s="268"/>
      <c r="Q68" s="268"/>
      <c r="R68" s="268"/>
      <c r="S68" s="268"/>
      <c r="T68" s="270"/>
      <c r="U68" s="231">
        <f t="shared" si="22"/>
        <v>0</v>
      </c>
      <c r="V68" s="221">
        <f>SUM(U57:U68)</f>
        <v>0</v>
      </c>
      <c r="W68" s="231"/>
      <c r="X68" s="231"/>
      <c r="Y68" s="232"/>
      <c r="Z68" s="231">
        <f>SUM(Y57:Y68)</f>
        <v>0</v>
      </c>
    </row>
    <row r="69" spans="1:26" x14ac:dyDescent="0.25">
      <c r="A69" s="256">
        <f>A68+1</f>
        <v>2010</v>
      </c>
      <c r="B69" s="255" t="s">
        <v>317</v>
      </c>
      <c r="C69" s="252">
        <f t="shared" si="26"/>
        <v>0</v>
      </c>
      <c r="D69" s="254">
        <f t="shared" si="24"/>
        <v>0</v>
      </c>
      <c r="E69" s="252">
        <f t="shared" ref="E69:E81" si="27">+E15</f>
        <v>0</v>
      </c>
      <c r="F69" s="267"/>
      <c r="G69" s="267"/>
      <c r="H69" s="267"/>
      <c r="I69" s="267"/>
      <c r="J69" s="267"/>
      <c r="K69" s="267"/>
      <c r="L69" s="267"/>
      <c r="M69" s="267"/>
      <c r="N69" s="267"/>
      <c r="O69" s="267"/>
      <c r="P69" s="267"/>
      <c r="Q69" s="267"/>
      <c r="R69" s="267"/>
      <c r="S69" s="267"/>
      <c r="T69" s="267"/>
      <c r="U69" s="249">
        <f t="shared" si="22"/>
        <v>0</v>
      </c>
      <c r="V69" s="250"/>
      <c r="W69" s="249"/>
      <c r="X69" s="249"/>
      <c r="Y69" s="248"/>
      <c r="Z69" s="247"/>
    </row>
    <row r="70" spans="1:26" x14ac:dyDescent="0.25">
      <c r="A70" s="244">
        <f>A69</f>
        <v>2010</v>
      </c>
      <c r="B70" s="243" t="s">
        <v>316</v>
      </c>
      <c r="C70" s="223">
        <f t="shared" si="26"/>
        <v>0</v>
      </c>
      <c r="D70" s="269">
        <f>D69</f>
        <v>0</v>
      </c>
      <c r="E70" s="223">
        <f t="shared" si="27"/>
        <v>0</v>
      </c>
      <c r="F70" s="265"/>
      <c r="G70" s="265"/>
      <c r="H70" s="265"/>
      <c r="I70" s="265"/>
      <c r="J70" s="265"/>
      <c r="K70" s="265"/>
      <c r="L70" s="265"/>
      <c r="M70" s="265"/>
      <c r="N70" s="265"/>
      <c r="O70" s="265"/>
      <c r="P70" s="265"/>
      <c r="Q70" s="265"/>
      <c r="R70" s="265"/>
      <c r="S70" s="265"/>
      <c r="T70" s="265"/>
      <c r="U70" s="239">
        <f t="shared" si="22"/>
        <v>0</v>
      </c>
      <c r="V70" s="240"/>
      <c r="W70" s="239"/>
      <c r="X70" s="239"/>
      <c r="Y70" s="238"/>
      <c r="Z70" s="237"/>
    </row>
    <row r="71" spans="1:26" x14ac:dyDescent="0.25">
      <c r="A71" s="244">
        <f t="shared" ref="A71:A80" si="28">A70</f>
        <v>2010</v>
      </c>
      <c r="B71" s="243" t="s">
        <v>315</v>
      </c>
      <c r="C71" s="223">
        <f t="shared" si="26"/>
        <v>0</v>
      </c>
      <c r="D71" s="242">
        <f t="shared" si="26"/>
        <v>0</v>
      </c>
      <c r="E71" s="223">
        <f t="shared" si="27"/>
        <v>0</v>
      </c>
      <c r="F71" s="265"/>
      <c r="G71" s="265"/>
      <c r="H71" s="265"/>
      <c r="I71" s="265"/>
      <c r="J71" s="265"/>
      <c r="K71" s="265"/>
      <c r="L71" s="265"/>
      <c r="M71" s="265"/>
      <c r="N71" s="265"/>
      <c r="O71" s="265"/>
      <c r="P71" s="265"/>
      <c r="Q71" s="265"/>
      <c r="R71" s="265"/>
      <c r="S71" s="265"/>
      <c r="T71" s="265"/>
      <c r="U71" s="239">
        <f t="shared" si="22"/>
        <v>0</v>
      </c>
      <c r="V71" s="240"/>
      <c r="W71" s="239"/>
      <c r="X71" s="239"/>
      <c r="Y71" s="238"/>
      <c r="Z71" s="237"/>
    </row>
    <row r="72" spans="1:26" x14ac:dyDescent="0.25">
      <c r="A72" s="244">
        <f t="shared" si="28"/>
        <v>2010</v>
      </c>
      <c r="B72" s="243" t="s">
        <v>314</v>
      </c>
      <c r="C72" s="223">
        <f t="shared" si="26"/>
        <v>0</v>
      </c>
      <c r="D72" s="242">
        <f t="shared" si="26"/>
        <v>0</v>
      </c>
      <c r="E72" s="223">
        <f t="shared" si="27"/>
        <v>0</v>
      </c>
      <c r="F72" s="265"/>
      <c r="G72" s="265"/>
      <c r="H72" s="265"/>
      <c r="I72" s="265"/>
      <c r="J72" s="265"/>
      <c r="K72" s="265"/>
      <c r="L72" s="265"/>
      <c r="M72" s="265"/>
      <c r="N72" s="265"/>
      <c r="O72" s="265"/>
      <c r="P72" s="265"/>
      <c r="Q72" s="265"/>
      <c r="R72" s="265"/>
      <c r="S72" s="265"/>
      <c r="T72" s="265"/>
      <c r="U72" s="239">
        <f t="shared" si="22"/>
        <v>0</v>
      </c>
      <c r="V72" s="240"/>
      <c r="W72" s="239"/>
      <c r="X72" s="239"/>
      <c r="Y72" s="238"/>
      <c r="Z72" s="237"/>
    </row>
    <row r="73" spans="1:26" x14ac:dyDescent="0.25">
      <c r="A73" s="244">
        <f t="shared" si="28"/>
        <v>2010</v>
      </c>
      <c r="B73" s="243" t="s">
        <v>313</v>
      </c>
      <c r="C73" s="223">
        <f t="shared" si="26"/>
        <v>0</v>
      </c>
      <c r="D73" s="242">
        <f t="shared" si="26"/>
        <v>0</v>
      </c>
      <c r="E73" s="223">
        <f t="shared" si="27"/>
        <v>0</v>
      </c>
      <c r="F73" s="265"/>
      <c r="G73" s="265"/>
      <c r="H73" s="265"/>
      <c r="I73" s="265"/>
      <c r="J73" s="265"/>
      <c r="K73" s="265"/>
      <c r="L73" s="265"/>
      <c r="M73" s="265"/>
      <c r="N73" s="265"/>
      <c r="O73" s="265"/>
      <c r="P73" s="265"/>
      <c r="Q73" s="265"/>
      <c r="R73" s="265"/>
      <c r="S73" s="265"/>
      <c r="T73" s="265"/>
      <c r="U73" s="239">
        <f t="shared" si="22"/>
        <v>0</v>
      </c>
      <c r="V73" s="240"/>
      <c r="W73" s="239"/>
      <c r="X73" s="239"/>
      <c r="Y73" s="238"/>
      <c r="Z73" s="237"/>
    </row>
    <row r="74" spans="1:26" x14ac:dyDescent="0.25">
      <c r="A74" s="244">
        <f t="shared" si="28"/>
        <v>2010</v>
      </c>
      <c r="B74" s="243" t="s">
        <v>312</v>
      </c>
      <c r="C74" s="223">
        <f t="shared" si="26"/>
        <v>0</v>
      </c>
      <c r="D74" s="242">
        <f t="shared" si="26"/>
        <v>0</v>
      </c>
      <c r="E74" s="223">
        <f t="shared" si="27"/>
        <v>0</v>
      </c>
      <c r="F74" s="265"/>
      <c r="G74" s="265"/>
      <c r="H74" s="265"/>
      <c r="I74" s="265"/>
      <c r="J74" s="265"/>
      <c r="K74" s="265"/>
      <c r="L74" s="265"/>
      <c r="M74" s="265"/>
      <c r="N74" s="265"/>
      <c r="O74" s="265"/>
      <c r="P74" s="265"/>
      <c r="Q74" s="265"/>
      <c r="R74" s="265"/>
      <c r="S74" s="265"/>
      <c r="T74" s="265"/>
      <c r="U74" s="239">
        <f t="shared" si="22"/>
        <v>0</v>
      </c>
      <c r="V74" s="240"/>
      <c r="W74" s="239"/>
      <c r="X74" s="239"/>
      <c r="Y74" s="238"/>
      <c r="Z74" s="237"/>
    </row>
    <row r="75" spans="1:26" x14ac:dyDescent="0.25">
      <c r="A75" s="244">
        <f t="shared" si="28"/>
        <v>2010</v>
      </c>
      <c r="B75" s="243" t="s">
        <v>311</v>
      </c>
      <c r="C75" s="223">
        <f t="shared" ref="C75:E90" si="29">C74</f>
        <v>0</v>
      </c>
      <c r="D75" s="242">
        <f t="shared" si="29"/>
        <v>0</v>
      </c>
      <c r="E75" s="223">
        <f t="shared" si="27"/>
        <v>0</v>
      </c>
      <c r="F75" s="265"/>
      <c r="G75" s="265"/>
      <c r="H75" s="265"/>
      <c r="I75" s="265"/>
      <c r="J75" s="265"/>
      <c r="K75" s="265"/>
      <c r="L75" s="265"/>
      <c r="M75" s="265"/>
      <c r="N75" s="265"/>
      <c r="O75" s="265"/>
      <c r="P75" s="265"/>
      <c r="Q75" s="265"/>
      <c r="R75" s="265"/>
      <c r="S75" s="265"/>
      <c r="T75" s="265"/>
      <c r="U75" s="239">
        <f t="shared" si="22"/>
        <v>0</v>
      </c>
      <c r="V75" s="240"/>
      <c r="W75" s="239"/>
      <c r="X75" s="239"/>
      <c r="Y75" s="238"/>
      <c r="Z75" s="237"/>
    </row>
    <row r="76" spans="1:26" x14ac:dyDescent="0.25">
      <c r="A76" s="244">
        <f t="shared" si="28"/>
        <v>2010</v>
      </c>
      <c r="B76" s="243" t="s">
        <v>310</v>
      </c>
      <c r="C76" s="223">
        <f t="shared" si="29"/>
        <v>0</v>
      </c>
      <c r="D76" s="242">
        <f t="shared" si="29"/>
        <v>0</v>
      </c>
      <c r="E76" s="223">
        <f t="shared" si="27"/>
        <v>0</v>
      </c>
      <c r="F76" s="265"/>
      <c r="G76" s="265"/>
      <c r="H76" s="265"/>
      <c r="I76" s="265"/>
      <c r="J76" s="265"/>
      <c r="K76" s="265"/>
      <c r="L76" s="265"/>
      <c r="M76" s="265"/>
      <c r="N76" s="265"/>
      <c r="O76" s="265"/>
      <c r="P76" s="265"/>
      <c r="Q76" s="265"/>
      <c r="R76" s="265"/>
      <c r="S76" s="265"/>
      <c r="T76" s="265"/>
      <c r="U76" s="239">
        <f t="shared" si="22"/>
        <v>0</v>
      </c>
      <c r="V76" s="240"/>
      <c r="W76" s="239"/>
      <c r="X76" s="239"/>
      <c r="Y76" s="238"/>
      <c r="Z76" s="237"/>
    </row>
    <row r="77" spans="1:26" x14ac:dyDescent="0.25">
      <c r="A77" s="244">
        <f t="shared" si="28"/>
        <v>2010</v>
      </c>
      <c r="B77" s="243" t="s">
        <v>309</v>
      </c>
      <c r="C77" s="223">
        <f t="shared" si="29"/>
        <v>0</v>
      </c>
      <c r="D77" s="242">
        <f t="shared" si="29"/>
        <v>0</v>
      </c>
      <c r="E77" s="223">
        <f t="shared" si="27"/>
        <v>0</v>
      </c>
      <c r="F77" s="265"/>
      <c r="G77" s="265"/>
      <c r="H77" s="265"/>
      <c r="I77" s="265"/>
      <c r="J77" s="265"/>
      <c r="K77" s="265"/>
      <c r="L77" s="265"/>
      <c r="M77" s="265"/>
      <c r="N77" s="265"/>
      <c r="O77" s="265"/>
      <c r="P77" s="265"/>
      <c r="Q77" s="265"/>
      <c r="R77" s="265"/>
      <c r="S77" s="265"/>
      <c r="T77" s="265"/>
      <c r="U77" s="239">
        <f t="shared" si="22"/>
        <v>0</v>
      </c>
      <c r="V77" s="240"/>
      <c r="W77" s="239"/>
      <c r="X77" s="239"/>
      <c r="Y77" s="238"/>
      <c r="Z77" s="237"/>
    </row>
    <row r="78" spans="1:26" x14ac:dyDescent="0.25">
      <c r="A78" s="244">
        <f t="shared" si="28"/>
        <v>2010</v>
      </c>
      <c r="B78" s="243" t="s">
        <v>308</v>
      </c>
      <c r="C78" s="223">
        <f t="shared" si="29"/>
        <v>0</v>
      </c>
      <c r="D78" s="242">
        <f t="shared" si="29"/>
        <v>0</v>
      </c>
      <c r="E78" s="223">
        <f t="shared" si="27"/>
        <v>0</v>
      </c>
      <c r="F78" s="265"/>
      <c r="G78" s="265"/>
      <c r="H78" s="265"/>
      <c r="I78" s="265"/>
      <c r="J78" s="265"/>
      <c r="K78" s="265"/>
      <c r="L78" s="265"/>
      <c r="M78" s="265"/>
      <c r="N78" s="265"/>
      <c r="O78" s="265"/>
      <c r="P78" s="265"/>
      <c r="Q78" s="265"/>
      <c r="R78" s="265"/>
      <c r="S78" s="265"/>
      <c r="T78" s="265"/>
      <c r="U78" s="239">
        <f t="shared" si="22"/>
        <v>0</v>
      </c>
      <c r="V78" s="240"/>
      <c r="W78" s="239"/>
      <c r="X78" s="239"/>
      <c r="Y78" s="238"/>
      <c r="Z78" s="237"/>
    </row>
    <row r="79" spans="1:26" x14ac:dyDescent="0.25">
      <c r="A79" s="244">
        <f t="shared" si="28"/>
        <v>2010</v>
      </c>
      <c r="B79" s="243" t="s">
        <v>307</v>
      </c>
      <c r="C79" s="223">
        <f t="shared" si="29"/>
        <v>0</v>
      </c>
      <c r="D79" s="242">
        <f t="shared" si="29"/>
        <v>0</v>
      </c>
      <c r="E79" s="223">
        <f t="shared" si="27"/>
        <v>0</v>
      </c>
      <c r="F79" s="265"/>
      <c r="G79" s="265"/>
      <c r="H79" s="265"/>
      <c r="I79" s="265"/>
      <c r="J79" s="265"/>
      <c r="K79" s="265"/>
      <c r="L79" s="265"/>
      <c r="M79" s="265"/>
      <c r="N79" s="265"/>
      <c r="O79" s="265"/>
      <c r="P79" s="265"/>
      <c r="Q79" s="265"/>
      <c r="R79" s="265"/>
      <c r="S79" s="265"/>
      <c r="T79" s="265"/>
      <c r="U79" s="239">
        <f t="shared" si="22"/>
        <v>0</v>
      </c>
      <c r="V79" s="240"/>
      <c r="W79" s="239"/>
      <c r="X79" s="239"/>
      <c r="Y79" s="238"/>
      <c r="Z79" s="237"/>
    </row>
    <row r="80" spans="1:26" x14ac:dyDescent="0.25">
      <c r="A80" s="235">
        <f t="shared" si="28"/>
        <v>2010</v>
      </c>
      <c r="B80" s="234" t="s">
        <v>306</v>
      </c>
      <c r="C80" s="178">
        <f t="shared" si="29"/>
        <v>0</v>
      </c>
      <c r="D80" s="177">
        <f t="shared" si="29"/>
        <v>0</v>
      </c>
      <c r="E80" s="178">
        <f t="shared" si="27"/>
        <v>0</v>
      </c>
      <c r="F80" s="268"/>
      <c r="G80" s="268"/>
      <c r="H80" s="268"/>
      <c r="I80" s="268"/>
      <c r="J80" s="268"/>
      <c r="K80" s="268"/>
      <c r="L80" s="268"/>
      <c r="M80" s="268"/>
      <c r="N80" s="268"/>
      <c r="O80" s="268"/>
      <c r="P80" s="268"/>
      <c r="Q80" s="268"/>
      <c r="R80" s="268"/>
      <c r="S80" s="268"/>
      <c r="T80" s="268"/>
      <c r="U80" s="231">
        <f t="shared" si="22"/>
        <v>0</v>
      </c>
      <c r="V80" s="221">
        <f>SUM(U69:U80)</f>
        <v>0</v>
      </c>
      <c r="W80" s="231"/>
      <c r="X80" s="231"/>
      <c r="Y80" s="232"/>
      <c r="Z80" s="231">
        <f>SUM(Y69:Y80)</f>
        <v>0</v>
      </c>
    </row>
    <row r="81" spans="1:28" x14ac:dyDescent="0.25">
      <c r="A81" s="256">
        <f>A80+1</f>
        <v>2011</v>
      </c>
      <c r="B81" s="255" t="s">
        <v>317</v>
      </c>
      <c r="C81" s="252">
        <f t="shared" si="29"/>
        <v>0</v>
      </c>
      <c r="D81" s="254">
        <f t="shared" si="29"/>
        <v>0</v>
      </c>
      <c r="E81" s="252">
        <f t="shared" si="27"/>
        <v>0</v>
      </c>
      <c r="F81" s="252">
        <f t="shared" ref="F81:F93" si="30">+F15</f>
        <v>0</v>
      </c>
      <c r="G81" s="267"/>
      <c r="H81" s="267"/>
      <c r="I81" s="267"/>
      <c r="J81" s="267"/>
      <c r="K81" s="267"/>
      <c r="L81" s="267"/>
      <c r="M81" s="267"/>
      <c r="N81" s="267"/>
      <c r="O81" s="267"/>
      <c r="P81" s="267"/>
      <c r="Q81" s="267"/>
      <c r="R81" s="267"/>
      <c r="S81" s="267"/>
      <c r="T81" s="266"/>
      <c r="U81" s="249">
        <f t="shared" si="22"/>
        <v>0</v>
      </c>
      <c r="V81" s="250"/>
      <c r="W81" s="249"/>
      <c r="X81" s="249"/>
      <c r="Y81" s="248"/>
      <c r="Z81" s="247"/>
      <c r="AA81" s="173"/>
      <c r="AB81" s="173"/>
    </row>
    <row r="82" spans="1:28" x14ac:dyDescent="0.25">
      <c r="A82" s="244">
        <f>A81</f>
        <v>2011</v>
      </c>
      <c r="B82" s="243" t="s">
        <v>316</v>
      </c>
      <c r="C82" s="223">
        <f t="shared" si="29"/>
        <v>0</v>
      </c>
      <c r="D82" s="242">
        <f t="shared" si="29"/>
        <v>0</v>
      </c>
      <c r="E82" s="245">
        <f>E81</f>
        <v>0</v>
      </c>
      <c r="F82" s="223">
        <f t="shared" si="30"/>
        <v>0</v>
      </c>
      <c r="G82" s="265"/>
      <c r="H82" s="265"/>
      <c r="I82" s="265"/>
      <c r="J82" s="265"/>
      <c r="K82" s="265"/>
      <c r="L82" s="265"/>
      <c r="M82" s="265"/>
      <c r="N82" s="265"/>
      <c r="O82" s="265"/>
      <c r="P82" s="265"/>
      <c r="Q82" s="265"/>
      <c r="R82" s="265"/>
      <c r="S82" s="265"/>
      <c r="T82" s="264"/>
      <c r="U82" s="239">
        <f t="shared" si="22"/>
        <v>0</v>
      </c>
      <c r="V82" s="240"/>
      <c r="W82" s="239"/>
      <c r="X82" s="239"/>
      <c r="Y82" s="238"/>
      <c r="Z82" s="237"/>
      <c r="AA82" s="173"/>
      <c r="AB82" s="173"/>
    </row>
    <row r="83" spans="1:28" x14ac:dyDescent="0.25">
      <c r="A83" s="244">
        <f t="shared" ref="A83:A92" si="31">A82</f>
        <v>2011</v>
      </c>
      <c r="B83" s="243" t="s">
        <v>315</v>
      </c>
      <c r="C83" s="223">
        <f t="shared" si="29"/>
        <v>0</v>
      </c>
      <c r="D83" s="242">
        <f t="shared" si="29"/>
        <v>0</v>
      </c>
      <c r="E83" s="223">
        <f t="shared" si="29"/>
        <v>0</v>
      </c>
      <c r="F83" s="223">
        <f t="shared" si="30"/>
        <v>0</v>
      </c>
      <c r="G83" s="265"/>
      <c r="H83" s="265"/>
      <c r="I83" s="265"/>
      <c r="J83" s="265"/>
      <c r="K83" s="265"/>
      <c r="L83" s="265"/>
      <c r="M83" s="265"/>
      <c r="N83" s="265"/>
      <c r="O83" s="265"/>
      <c r="P83" s="265"/>
      <c r="Q83" s="265"/>
      <c r="R83" s="265"/>
      <c r="S83" s="265"/>
      <c r="T83" s="264"/>
      <c r="U83" s="239">
        <f t="shared" si="22"/>
        <v>0</v>
      </c>
      <c r="V83" s="240"/>
      <c r="W83" s="239"/>
      <c r="X83" s="239"/>
      <c r="Y83" s="238"/>
      <c r="Z83" s="237"/>
      <c r="AA83" s="173"/>
      <c r="AB83" s="173"/>
    </row>
    <row r="84" spans="1:28" x14ac:dyDescent="0.25">
      <c r="A84" s="244">
        <f t="shared" si="31"/>
        <v>2011</v>
      </c>
      <c r="B84" s="243" t="s">
        <v>314</v>
      </c>
      <c r="C84" s="223">
        <f t="shared" si="29"/>
        <v>0</v>
      </c>
      <c r="D84" s="242">
        <f t="shared" si="29"/>
        <v>0</v>
      </c>
      <c r="E84" s="223">
        <f t="shared" si="29"/>
        <v>0</v>
      </c>
      <c r="F84" s="223">
        <f t="shared" si="30"/>
        <v>0</v>
      </c>
      <c r="G84" s="265"/>
      <c r="H84" s="265"/>
      <c r="I84" s="265"/>
      <c r="J84" s="265"/>
      <c r="K84" s="265"/>
      <c r="L84" s="265"/>
      <c r="M84" s="265"/>
      <c r="N84" s="265"/>
      <c r="O84" s="265"/>
      <c r="P84" s="265"/>
      <c r="Q84" s="265"/>
      <c r="R84" s="265"/>
      <c r="S84" s="265"/>
      <c r="T84" s="264"/>
      <c r="U84" s="239">
        <f t="shared" si="22"/>
        <v>0</v>
      </c>
      <c r="V84" s="240"/>
      <c r="W84" s="239"/>
      <c r="X84" s="239"/>
      <c r="Y84" s="238"/>
      <c r="Z84" s="237"/>
      <c r="AA84" s="173"/>
      <c r="AB84" s="173"/>
    </row>
    <row r="85" spans="1:28" x14ac:dyDescent="0.25">
      <c r="A85" s="244">
        <f t="shared" si="31"/>
        <v>2011</v>
      </c>
      <c r="B85" s="243" t="s">
        <v>313</v>
      </c>
      <c r="C85" s="223">
        <f t="shared" si="29"/>
        <v>0</v>
      </c>
      <c r="D85" s="242">
        <f t="shared" si="29"/>
        <v>0</v>
      </c>
      <c r="E85" s="223">
        <f t="shared" si="29"/>
        <v>0</v>
      </c>
      <c r="F85" s="223">
        <f t="shared" si="30"/>
        <v>0</v>
      </c>
      <c r="G85" s="265"/>
      <c r="H85" s="265"/>
      <c r="I85" s="265"/>
      <c r="J85" s="265"/>
      <c r="K85" s="265"/>
      <c r="L85" s="265"/>
      <c r="M85" s="265"/>
      <c r="N85" s="265"/>
      <c r="O85" s="265"/>
      <c r="P85" s="265"/>
      <c r="Q85" s="265"/>
      <c r="R85" s="265"/>
      <c r="S85" s="265"/>
      <c r="T85" s="264"/>
      <c r="U85" s="239">
        <f t="shared" si="22"/>
        <v>0</v>
      </c>
      <c r="V85" s="240"/>
      <c r="W85" s="239"/>
      <c r="X85" s="239"/>
      <c r="Y85" s="238"/>
      <c r="Z85" s="237"/>
      <c r="AA85" s="173"/>
      <c r="AB85" s="173"/>
    </row>
    <row r="86" spans="1:28" x14ac:dyDescent="0.25">
      <c r="A86" s="244">
        <f t="shared" si="31"/>
        <v>2011</v>
      </c>
      <c r="B86" s="243" t="s">
        <v>312</v>
      </c>
      <c r="C86" s="223">
        <f t="shared" si="29"/>
        <v>0</v>
      </c>
      <c r="D86" s="242">
        <f t="shared" si="29"/>
        <v>0</v>
      </c>
      <c r="E86" s="223">
        <f t="shared" si="29"/>
        <v>0</v>
      </c>
      <c r="F86" s="223">
        <f t="shared" si="30"/>
        <v>0</v>
      </c>
      <c r="G86" s="265"/>
      <c r="H86" s="265"/>
      <c r="I86" s="265"/>
      <c r="J86" s="265"/>
      <c r="K86" s="265"/>
      <c r="L86" s="265"/>
      <c r="M86" s="265"/>
      <c r="N86" s="265"/>
      <c r="O86" s="265"/>
      <c r="P86" s="265"/>
      <c r="Q86" s="265"/>
      <c r="R86" s="265"/>
      <c r="S86" s="265"/>
      <c r="T86" s="264"/>
      <c r="U86" s="239">
        <f t="shared" si="22"/>
        <v>0</v>
      </c>
      <c r="V86" s="240"/>
      <c r="W86" s="239"/>
      <c r="X86" s="239"/>
      <c r="Y86" s="238"/>
      <c r="Z86" s="237"/>
      <c r="AA86" s="173"/>
      <c r="AB86" s="173"/>
    </row>
    <row r="87" spans="1:28" x14ac:dyDescent="0.25">
      <c r="A87" s="244">
        <f t="shared" si="31"/>
        <v>2011</v>
      </c>
      <c r="B87" s="243" t="s">
        <v>311</v>
      </c>
      <c r="C87" s="223">
        <f t="shared" si="29"/>
        <v>0</v>
      </c>
      <c r="D87" s="242">
        <f t="shared" si="29"/>
        <v>0</v>
      </c>
      <c r="E87" s="223">
        <f t="shared" si="29"/>
        <v>0</v>
      </c>
      <c r="F87" s="223">
        <f t="shared" si="30"/>
        <v>0</v>
      </c>
      <c r="G87" s="265"/>
      <c r="H87" s="265"/>
      <c r="I87" s="265"/>
      <c r="J87" s="265"/>
      <c r="K87" s="265"/>
      <c r="L87" s="265"/>
      <c r="M87" s="265"/>
      <c r="N87" s="265"/>
      <c r="O87" s="265"/>
      <c r="P87" s="265"/>
      <c r="Q87" s="265"/>
      <c r="R87" s="265"/>
      <c r="S87" s="265"/>
      <c r="T87" s="264"/>
      <c r="U87" s="239">
        <f t="shared" si="22"/>
        <v>0</v>
      </c>
      <c r="V87" s="240"/>
      <c r="W87" s="239"/>
      <c r="X87" s="239"/>
      <c r="Y87" s="238"/>
      <c r="Z87" s="237"/>
      <c r="AA87" s="173"/>
      <c r="AB87" s="173"/>
    </row>
    <row r="88" spans="1:28" x14ac:dyDescent="0.25">
      <c r="A88" s="244">
        <f t="shared" si="31"/>
        <v>2011</v>
      </c>
      <c r="B88" s="243" t="s">
        <v>310</v>
      </c>
      <c r="C88" s="223">
        <f t="shared" si="29"/>
        <v>0</v>
      </c>
      <c r="D88" s="242">
        <f t="shared" si="29"/>
        <v>0</v>
      </c>
      <c r="E88" s="223">
        <f t="shared" si="29"/>
        <v>0</v>
      </c>
      <c r="F88" s="223">
        <f t="shared" si="30"/>
        <v>0</v>
      </c>
      <c r="G88" s="262"/>
      <c r="H88" s="262"/>
      <c r="I88" s="262"/>
      <c r="J88" s="262"/>
      <c r="K88" s="262"/>
      <c r="L88" s="262"/>
      <c r="M88" s="262"/>
      <c r="N88" s="262"/>
      <c r="O88" s="262"/>
      <c r="P88" s="262"/>
      <c r="Q88" s="262"/>
      <c r="R88" s="262"/>
      <c r="S88" s="262"/>
      <c r="T88" s="258"/>
      <c r="U88" s="239">
        <f t="shared" si="22"/>
        <v>0</v>
      </c>
      <c r="V88" s="240"/>
      <c r="W88" s="239"/>
      <c r="X88" s="239"/>
      <c r="Y88" s="238"/>
      <c r="Z88" s="237"/>
      <c r="AA88" s="173"/>
      <c r="AB88" s="173"/>
    </row>
    <row r="89" spans="1:28" x14ac:dyDescent="0.25">
      <c r="A89" s="244">
        <f t="shared" si="31"/>
        <v>2011</v>
      </c>
      <c r="B89" s="243" t="s">
        <v>309</v>
      </c>
      <c r="C89" s="223">
        <f t="shared" si="29"/>
        <v>0</v>
      </c>
      <c r="D89" s="242">
        <f t="shared" si="29"/>
        <v>0</v>
      </c>
      <c r="E89" s="223">
        <f t="shared" si="29"/>
        <v>0</v>
      </c>
      <c r="F89" s="223">
        <f t="shared" si="30"/>
        <v>0</v>
      </c>
      <c r="G89" s="262"/>
      <c r="H89" s="262"/>
      <c r="I89" s="262"/>
      <c r="J89" s="262"/>
      <c r="K89" s="262"/>
      <c r="L89" s="262"/>
      <c r="M89" s="262"/>
      <c r="N89" s="262"/>
      <c r="O89" s="262"/>
      <c r="P89" s="262"/>
      <c r="Q89" s="262"/>
      <c r="R89" s="262"/>
      <c r="S89" s="262"/>
      <c r="T89" s="258"/>
      <c r="U89" s="239">
        <f t="shared" si="22"/>
        <v>0</v>
      </c>
      <c r="V89" s="240"/>
      <c r="W89" s="239"/>
      <c r="X89" s="239"/>
      <c r="Y89" s="238"/>
      <c r="Z89" s="237"/>
      <c r="AA89" s="173"/>
      <c r="AB89" s="173"/>
    </row>
    <row r="90" spans="1:28" x14ac:dyDescent="0.25">
      <c r="A90" s="244">
        <f t="shared" si="31"/>
        <v>2011</v>
      </c>
      <c r="B90" s="243" t="s">
        <v>308</v>
      </c>
      <c r="C90" s="223">
        <f t="shared" si="29"/>
        <v>0</v>
      </c>
      <c r="D90" s="242">
        <f t="shared" si="29"/>
        <v>0</v>
      </c>
      <c r="E90" s="223">
        <f t="shared" si="29"/>
        <v>0</v>
      </c>
      <c r="F90" s="223">
        <f t="shared" si="30"/>
        <v>0</v>
      </c>
      <c r="G90" s="262"/>
      <c r="H90" s="262"/>
      <c r="I90" s="262"/>
      <c r="J90" s="262"/>
      <c r="K90" s="262"/>
      <c r="L90" s="262"/>
      <c r="M90" s="262"/>
      <c r="N90" s="262"/>
      <c r="O90" s="262"/>
      <c r="P90" s="262"/>
      <c r="Q90" s="262"/>
      <c r="R90" s="262"/>
      <c r="S90" s="262"/>
      <c r="T90" s="258"/>
      <c r="U90" s="239">
        <f t="shared" si="22"/>
        <v>0</v>
      </c>
      <c r="V90" s="240"/>
      <c r="W90" s="239"/>
      <c r="X90" s="239"/>
      <c r="Y90" s="238"/>
      <c r="Z90" s="237"/>
      <c r="AA90" s="173"/>
      <c r="AB90" s="173"/>
    </row>
    <row r="91" spans="1:28" x14ac:dyDescent="0.25">
      <c r="A91" s="244">
        <f t="shared" si="31"/>
        <v>2011</v>
      </c>
      <c r="B91" s="243" t="s">
        <v>307</v>
      </c>
      <c r="C91" s="223">
        <f t="shared" ref="C91:G106" si="32">C90</f>
        <v>0</v>
      </c>
      <c r="D91" s="242">
        <f t="shared" si="32"/>
        <v>0</v>
      </c>
      <c r="E91" s="223">
        <f t="shared" si="32"/>
        <v>0</v>
      </c>
      <c r="F91" s="223">
        <f t="shared" si="30"/>
        <v>0</v>
      </c>
      <c r="G91" s="262"/>
      <c r="H91" s="262"/>
      <c r="I91" s="262"/>
      <c r="J91" s="262"/>
      <c r="K91" s="262"/>
      <c r="L91" s="262"/>
      <c r="M91" s="262"/>
      <c r="N91" s="262"/>
      <c r="O91" s="262"/>
      <c r="P91" s="262"/>
      <c r="Q91" s="262"/>
      <c r="R91" s="262"/>
      <c r="S91" s="262"/>
      <c r="T91" s="258"/>
      <c r="U91" s="239">
        <f t="shared" si="22"/>
        <v>0</v>
      </c>
      <c r="V91" s="240"/>
      <c r="W91" s="239"/>
      <c r="X91" s="239"/>
      <c r="Y91" s="238"/>
      <c r="Z91" s="237"/>
      <c r="AA91" s="173"/>
      <c r="AB91" s="173"/>
    </row>
    <row r="92" spans="1:28" x14ac:dyDescent="0.25">
      <c r="A92" s="235">
        <f t="shared" si="31"/>
        <v>2011</v>
      </c>
      <c r="B92" s="234" t="s">
        <v>306</v>
      </c>
      <c r="C92" s="178">
        <f t="shared" si="32"/>
        <v>0</v>
      </c>
      <c r="D92" s="177">
        <f t="shared" si="32"/>
        <v>0</v>
      </c>
      <c r="E92" s="178">
        <f t="shared" si="32"/>
        <v>0</v>
      </c>
      <c r="F92" s="178">
        <f t="shared" si="30"/>
        <v>0</v>
      </c>
      <c r="G92" s="261"/>
      <c r="H92" s="261"/>
      <c r="I92" s="261"/>
      <c r="J92" s="261"/>
      <c r="K92" s="261"/>
      <c r="L92" s="261"/>
      <c r="M92" s="261"/>
      <c r="N92" s="261"/>
      <c r="O92" s="261"/>
      <c r="P92" s="261"/>
      <c r="Q92" s="261"/>
      <c r="R92" s="261"/>
      <c r="S92" s="261"/>
      <c r="T92" s="257"/>
      <c r="U92" s="231">
        <f t="shared" si="22"/>
        <v>0</v>
      </c>
      <c r="V92" s="221">
        <f>SUM(U81:U92)</f>
        <v>0</v>
      </c>
      <c r="W92" s="231"/>
      <c r="X92" s="231"/>
      <c r="Y92" s="232"/>
      <c r="Z92" s="231">
        <f>SUM(Y81:Y92)</f>
        <v>0</v>
      </c>
      <c r="AA92" s="173"/>
      <c r="AB92" s="173"/>
    </row>
    <row r="93" spans="1:28" x14ac:dyDescent="0.25">
      <c r="A93" s="256">
        <f>A92+1</f>
        <v>2012</v>
      </c>
      <c r="B93" s="255" t="s">
        <v>317</v>
      </c>
      <c r="C93" s="252">
        <f t="shared" si="32"/>
        <v>0</v>
      </c>
      <c r="D93" s="254">
        <f t="shared" si="32"/>
        <v>0</v>
      </c>
      <c r="E93" s="252">
        <f t="shared" si="32"/>
        <v>0</v>
      </c>
      <c r="F93" s="252">
        <f t="shared" si="30"/>
        <v>0</v>
      </c>
      <c r="G93" s="252">
        <f t="shared" ref="G93:G105" si="33">+G15</f>
        <v>0</v>
      </c>
      <c r="H93" s="263"/>
      <c r="I93" s="263"/>
      <c r="J93" s="263"/>
      <c r="K93" s="263"/>
      <c r="L93" s="263"/>
      <c r="M93" s="263"/>
      <c r="N93" s="263"/>
      <c r="O93" s="263"/>
      <c r="P93" s="263"/>
      <c r="Q93" s="263"/>
      <c r="R93" s="263"/>
      <c r="S93" s="263"/>
      <c r="T93" s="260"/>
      <c r="U93" s="249">
        <f t="shared" si="22"/>
        <v>0</v>
      </c>
      <c r="V93" s="250"/>
      <c r="W93" s="249"/>
      <c r="X93" s="249"/>
      <c r="Y93" s="248"/>
      <c r="Z93" s="247"/>
      <c r="AA93" s="173"/>
      <c r="AB93" s="173"/>
    </row>
    <row r="94" spans="1:28" x14ac:dyDescent="0.25">
      <c r="A94" s="244">
        <f>A93</f>
        <v>2012</v>
      </c>
      <c r="B94" s="243" t="s">
        <v>316</v>
      </c>
      <c r="C94" s="223">
        <f t="shared" si="32"/>
        <v>0</v>
      </c>
      <c r="D94" s="242">
        <f t="shared" si="32"/>
        <v>0</v>
      </c>
      <c r="E94" s="223">
        <f t="shared" si="32"/>
        <v>0</v>
      </c>
      <c r="F94" s="245">
        <f t="shared" si="32"/>
        <v>0</v>
      </c>
      <c r="G94" s="223">
        <f t="shared" si="33"/>
        <v>0</v>
      </c>
      <c r="H94" s="262"/>
      <c r="I94" s="262"/>
      <c r="J94" s="262"/>
      <c r="K94" s="262"/>
      <c r="L94" s="262"/>
      <c r="M94" s="262"/>
      <c r="N94" s="262"/>
      <c r="O94" s="262"/>
      <c r="P94" s="262"/>
      <c r="Q94" s="262"/>
      <c r="R94" s="262"/>
      <c r="S94" s="262"/>
      <c r="T94" s="258"/>
      <c r="U94" s="239">
        <f t="shared" si="22"/>
        <v>0</v>
      </c>
      <c r="V94" s="240"/>
      <c r="W94" s="239"/>
      <c r="X94" s="239"/>
      <c r="Y94" s="238"/>
      <c r="Z94" s="237"/>
      <c r="AA94" s="173"/>
      <c r="AB94" s="173"/>
    </row>
    <row r="95" spans="1:28" x14ac:dyDescent="0.25">
      <c r="A95" s="244">
        <f t="shared" ref="A95:A104" si="34">A94</f>
        <v>2012</v>
      </c>
      <c r="B95" s="243" t="s">
        <v>315</v>
      </c>
      <c r="C95" s="223">
        <f t="shared" si="32"/>
        <v>0</v>
      </c>
      <c r="D95" s="242">
        <f t="shared" si="32"/>
        <v>0</v>
      </c>
      <c r="E95" s="223">
        <f t="shared" si="32"/>
        <v>0</v>
      </c>
      <c r="F95" s="223">
        <f t="shared" si="32"/>
        <v>0</v>
      </c>
      <c r="G95" s="223">
        <f t="shared" si="33"/>
        <v>0</v>
      </c>
      <c r="H95" s="262"/>
      <c r="I95" s="262"/>
      <c r="J95" s="262"/>
      <c r="K95" s="262"/>
      <c r="L95" s="262"/>
      <c r="M95" s="262"/>
      <c r="N95" s="262"/>
      <c r="O95" s="262"/>
      <c r="P95" s="262"/>
      <c r="Q95" s="262"/>
      <c r="R95" s="262"/>
      <c r="S95" s="262"/>
      <c r="T95" s="258"/>
      <c r="U95" s="239">
        <f t="shared" si="22"/>
        <v>0</v>
      </c>
      <c r="V95" s="240"/>
      <c r="W95" s="239"/>
      <c r="X95" s="239"/>
      <c r="Y95" s="238"/>
      <c r="Z95" s="237"/>
      <c r="AA95" s="173"/>
      <c r="AB95" s="173"/>
    </row>
    <row r="96" spans="1:28" x14ac:dyDescent="0.25">
      <c r="A96" s="244">
        <f t="shared" si="34"/>
        <v>2012</v>
      </c>
      <c r="B96" s="243" t="s">
        <v>314</v>
      </c>
      <c r="C96" s="223">
        <f t="shared" si="32"/>
        <v>0</v>
      </c>
      <c r="D96" s="242">
        <f t="shared" si="32"/>
        <v>0</v>
      </c>
      <c r="E96" s="223">
        <f t="shared" si="32"/>
        <v>0</v>
      </c>
      <c r="F96" s="223">
        <f t="shared" si="32"/>
        <v>0</v>
      </c>
      <c r="G96" s="223">
        <f t="shared" si="33"/>
        <v>0</v>
      </c>
      <c r="H96" s="262"/>
      <c r="I96" s="262"/>
      <c r="J96" s="262"/>
      <c r="K96" s="262"/>
      <c r="L96" s="262"/>
      <c r="M96" s="262"/>
      <c r="N96" s="262"/>
      <c r="O96" s="262"/>
      <c r="P96" s="262"/>
      <c r="Q96" s="262"/>
      <c r="R96" s="262"/>
      <c r="S96" s="262"/>
      <c r="T96" s="258"/>
      <c r="U96" s="239">
        <f t="shared" si="22"/>
        <v>0</v>
      </c>
      <c r="V96" s="240"/>
      <c r="W96" s="239"/>
      <c r="X96" s="239"/>
      <c r="Y96" s="238"/>
      <c r="Z96" s="237"/>
      <c r="AA96" s="173"/>
      <c r="AB96" s="173"/>
    </row>
    <row r="97" spans="1:28" x14ac:dyDescent="0.25">
      <c r="A97" s="244">
        <f t="shared" si="34"/>
        <v>2012</v>
      </c>
      <c r="B97" s="243" t="s">
        <v>313</v>
      </c>
      <c r="C97" s="223">
        <f t="shared" si="32"/>
        <v>0</v>
      </c>
      <c r="D97" s="242">
        <f t="shared" si="32"/>
        <v>0</v>
      </c>
      <c r="E97" s="223">
        <f t="shared" si="32"/>
        <v>0</v>
      </c>
      <c r="F97" s="223">
        <f t="shared" si="32"/>
        <v>0</v>
      </c>
      <c r="G97" s="223">
        <f t="shared" si="33"/>
        <v>0</v>
      </c>
      <c r="H97" s="262"/>
      <c r="I97" s="262"/>
      <c r="J97" s="262"/>
      <c r="K97" s="262"/>
      <c r="L97" s="262"/>
      <c r="M97" s="262"/>
      <c r="N97" s="262"/>
      <c r="O97" s="262"/>
      <c r="P97" s="262"/>
      <c r="Q97" s="262"/>
      <c r="R97" s="262"/>
      <c r="S97" s="262"/>
      <c r="T97" s="258"/>
      <c r="U97" s="239">
        <f t="shared" si="22"/>
        <v>0</v>
      </c>
      <c r="V97" s="240"/>
      <c r="W97" s="239"/>
      <c r="X97" s="239"/>
      <c r="Y97" s="238"/>
      <c r="Z97" s="237"/>
      <c r="AA97" s="173"/>
      <c r="AB97" s="173"/>
    </row>
    <row r="98" spans="1:28" x14ac:dyDescent="0.25">
      <c r="A98" s="244">
        <f t="shared" si="34"/>
        <v>2012</v>
      </c>
      <c r="B98" s="243" t="s">
        <v>312</v>
      </c>
      <c r="C98" s="223">
        <f t="shared" si="32"/>
        <v>0</v>
      </c>
      <c r="D98" s="242">
        <f t="shared" si="32"/>
        <v>0</v>
      </c>
      <c r="E98" s="223">
        <f t="shared" si="32"/>
        <v>0</v>
      </c>
      <c r="F98" s="223">
        <f t="shared" si="32"/>
        <v>0</v>
      </c>
      <c r="G98" s="223">
        <f t="shared" si="33"/>
        <v>0</v>
      </c>
      <c r="H98" s="262"/>
      <c r="I98" s="262"/>
      <c r="J98" s="262"/>
      <c r="K98" s="262"/>
      <c r="L98" s="262"/>
      <c r="M98" s="262"/>
      <c r="N98" s="262"/>
      <c r="O98" s="262"/>
      <c r="P98" s="262"/>
      <c r="Q98" s="262"/>
      <c r="R98" s="262"/>
      <c r="S98" s="262"/>
      <c r="T98" s="258"/>
      <c r="U98" s="239">
        <f t="shared" si="22"/>
        <v>0</v>
      </c>
      <c r="V98" s="240"/>
      <c r="W98" s="239"/>
      <c r="X98" s="239"/>
      <c r="Y98" s="238"/>
      <c r="Z98" s="237"/>
      <c r="AA98" s="173"/>
      <c r="AB98" s="173"/>
    </row>
    <row r="99" spans="1:28" x14ac:dyDescent="0.25">
      <c r="A99" s="244">
        <f t="shared" si="34"/>
        <v>2012</v>
      </c>
      <c r="B99" s="243" t="s">
        <v>311</v>
      </c>
      <c r="C99" s="223">
        <f t="shared" si="32"/>
        <v>0</v>
      </c>
      <c r="D99" s="242">
        <f t="shared" si="32"/>
        <v>0</v>
      </c>
      <c r="E99" s="223">
        <f t="shared" si="32"/>
        <v>0</v>
      </c>
      <c r="F99" s="223">
        <f t="shared" si="32"/>
        <v>0</v>
      </c>
      <c r="G99" s="223">
        <f t="shared" si="33"/>
        <v>0</v>
      </c>
      <c r="H99" s="262"/>
      <c r="I99" s="262"/>
      <c r="J99" s="262"/>
      <c r="K99" s="262"/>
      <c r="L99" s="262"/>
      <c r="M99" s="262"/>
      <c r="N99" s="262"/>
      <c r="O99" s="262"/>
      <c r="P99" s="262"/>
      <c r="Q99" s="262"/>
      <c r="R99" s="262"/>
      <c r="S99" s="262"/>
      <c r="T99" s="258"/>
      <c r="U99" s="239">
        <f t="shared" si="22"/>
        <v>0</v>
      </c>
      <c r="V99" s="240"/>
      <c r="W99" s="239"/>
      <c r="X99" s="239"/>
      <c r="Y99" s="238"/>
      <c r="Z99" s="237"/>
      <c r="AA99" s="173"/>
      <c r="AB99" s="173"/>
    </row>
    <row r="100" spans="1:28" x14ac:dyDescent="0.25">
      <c r="A100" s="244">
        <f t="shared" si="34"/>
        <v>2012</v>
      </c>
      <c r="B100" s="243" t="s">
        <v>310</v>
      </c>
      <c r="C100" s="223">
        <f t="shared" si="32"/>
        <v>0</v>
      </c>
      <c r="D100" s="242">
        <f t="shared" si="32"/>
        <v>0</v>
      </c>
      <c r="E100" s="223">
        <f t="shared" si="32"/>
        <v>0</v>
      </c>
      <c r="F100" s="223">
        <f t="shared" si="32"/>
        <v>0</v>
      </c>
      <c r="G100" s="223">
        <f t="shared" si="33"/>
        <v>0</v>
      </c>
      <c r="H100" s="262"/>
      <c r="I100" s="262"/>
      <c r="J100" s="262"/>
      <c r="K100" s="262"/>
      <c r="L100" s="262"/>
      <c r="M100" s="262"/>
      <c r="N100" s="262"/>
      <c r="O100" s="262"/>
      <c r="P100" s="262"/>
      <c r="Q100" s="262"/>
      <c r="R100" s="262"/>
      <c r="S100" s="262"/>
      <c r="T100" s="258"/>
      <c r="U100" s="239">
        <f t="shared" si="22"/>
        <v>0</v>
      </c>
      <c r="V100" s="240"/>
      <c r="W100" s="239"/>
      <c r="X100" s="239"/>
      <c r="Y100" s="238"/>
      <c r="Z100" s="237"/>
      <c r="AA100" s="173"/>
      <c r="AB100" s="173"/>
    </row>
    <row r="101" spans="1:28" x14ac:dyDescent="0.25">
      <c r="A101" s="244">
        <f t="shared" si="34"/>
        <v>2012</v>
      </c>
      <c r="B101" s="243" t="s">
        <v>309</v>
      </c>
      <c r="C101" s="223">
        <f t="shared" si="32"/>
        <v>0</v>
      </c>
      <c r="D101" s="242">
        <f t="shared" si="32"/>
        <v>0</v>
      </c>
      <c r="E101" s="223">
        <f t="shared" si="32"/>
        <v>0</v>
      </c>
      <c r="F101" s="223">
        <f t="shared" si="32"/>
        <v>0</v>
      </c>
      <c r="G101" s="223">
        <f t="shared" si="33"/>
        <v>0</v>
      </c>
      <c r="H101" s="262"/>
      <c r="I101" s="262"/>
      <c r="J101" s="262"/>
      <c r="K101" s="262"/>
      <c r="L101" s="262"/>
      <c r="M101" s="262"/>
      <c r="N101" s="262"/>
      <c r="O101" s="262"/>
      <c r="P101" s="262"/>
      <c r="Q101" s="262"/>
      <c r="R101" s="262"/>
      <c r="S101" s="262"/>
      <c r="T101" s="258"/>
      <c r="U101" s="239">
        <f t="shared" si="22"/>
        <v>0</v>
      </c>
      <c r="V101" s="240"/>
      <c r="W101" s="239"/>
      <c r="X101" s="239"/>
      <c r="Y101" s="238"/>
      <c r="Z101" s="237"/>
      <c r="AA101" s="173"/>
      <c r="AB101" s="173"/>
    </row>
    <row r="102" spans="1:28" x14ac:dyDescent="0.25">
      <c r="A102" s="244">
        <f t="shared" si="34"/>
        <v>2012</v>
      </c>
      <c r="B102" s="243" t="s">
        <v>308</v>
      </c>
      <c r="C102" s="223">
        <f t="shared" si="32"/>
        <v>0</v>
      </c>
      <c r="D102" s="242">
        <f t="shared" si="32"/>
        <v>0</v>
      </c>
      <c r="E102" s="223">
        <f t="shared" si="32"/>
        <v>0</v>
      </c>
      <c r="F102" s="223">
        <f t="shared" si="32"/>
        <v>0</v>
      </c>
      <c r="G102" s="223">
        <f t="shared" si="33"/>
        <v>0</v>
      </c>
      <c r="H102" s="262"/>
      <c r="I102" s="262"/>
      <c r="J102" s="262"/>
      <c r="K102" s="262"/>
      <c r="L102" s="262"/>
      <c r="M102" s="262"/>
      <c r="N102" s="262"/>
      <c r="O102" s="262"/>
      <c r="P102" s="262"/>
      <c r="Q102" s="262"/>
      <c r="R102" s="262"/>
      <c r="S102" s="262"/>
      <c r="T102" s="258"/>
      <c r="U102" s="239">
        <f t="shared" si="22"/>
        <v>0</v>
      </c>
      <c r="V102" s="240"/>
      <c r="W102" s="239"/>
      <c r="X102" s="239"/>
      <c r="Y102" s="238"/>
      <c r="Z102" s="237"/>
      <c r="AA102" s="173"/>
      <c r="AB102" s="173"/>
    </row>
    <row r="103" spans="1:28" x14ac:dyDescent="0.25">
      <c r="A103" s="244">
        <f t="shared" si="34"/>
        <v>2012</v>
      </c>
      <c r="B103" s="243" t="s">
        <v>307</v>
      </c>
      <c r="C103" s="223">
        <f t="shared" si="32"/>
        <v>0</v>
      </c>
      <c r="D103" s="242">
        <f t="shared" si="32"/>
        <v>0</v>
      </c>
      <c r="E103" s="223">
        <f t="shared" si="32"/>
        <v>0</v>
      </c>
      <c r="F103" s="223">
        <f t="shared" si="32"/>
        <v>0</v>
      </c>
      <c r="G103" s="223">
        <f t="shared" si="33"/>
        <v>0</v>
      </c>
      <c r="H103" s="262"/>
      <c r="I103" s="262"/>
      <c r="J103" s="262"/>
      <c r="K103" s="262"/>
      <c r="L103" s="262"/>
      <c r="M103" s="262"/>
      <c r="N103" s="262"/>
      <c r="O103" s="262"/>
      <c r="P103" s="262"/>
      <c r="Q103" s="262"/>
      <c r="R103" s="262"/>
      <c r="S103" s="262"/>
      <c r="T103" s="258"/>
      <c r="U103" s="239">
        <f t="shared" si="22"/>
        <v>0</v>
      </c>
      <c r="V103" s="240"/>
      <c r="W103" s="239"/>
      <c r="X103" s="239"/>
      <c r="Y103" s="238"/>
      <c r="Z103" s="237"/>
      <c r="AA103" s="173"/>
      <c r="AB103" s="173"/>
    </row>
    <row r="104" spans="1:28" x14ac:dyDescent="0.25">
      <c r="A104" s="235">
        <f t="shared" si="34"/>
        <v>2012</v>
      </c>
      <c r="B104" s="234" t="s">
        <v>306</v>
      </c>
      <c r="C104" s="178">
        <f t="shared" si="32"/>
        <v>0</v>
      </c>
      <c r="D104" s="177">
        <f t="shared" si="32"/>
        <v>0</v>
      </c>
      <c r="E104" s="178">
        <f t="shared" si="32"/>
        <v>0</v>
      </c>
      <c r="F104" s="178">
        <f t="shared" si="32"/>
        <v>0</v>
      </c>
      <c r="G104" s="178">
        <f t="shared" si="33"/>
        <v>0</v>
      </c>
      <c r="H104" s="261"/>
      <c r="I104" s="261"/>
      <c r="J104" s="261"/>
      <c r="K104" s="261"/>
      <c r="L104" s="261"/>
      <c r="M104" s="261"/>
      <c r="N104" s="261"/>
      <c r="O104" s="261"/>
      <c r="P104" s="261"/>
      <c r="Q104" s="261"/>
      <c r="R104" s="261"/>
      <c r="S104" s="261"/>
      <c r="T104" s="257"/>
      <c r="U104" s="231">
        <f t="shared" si="22"/>
        <v>0</v>
      </c>
      <c r="V104" s="221">
        <f>SUM(U93:U104)</f>
        <v>0</v>
      </c>
      <c r="W104" s="231"/>
      <c r="X104" s="231"/>
      <c r="Y104" s="232"/>
      <c r="Z104" s="231">
        <f>SUM(Y93:Y104)</f>
        <v>0</v>
      </c>
      <c r="AA104" s="173"/>
      <c r="AB104" s="173"/>
    </row>
    <row r="105" spans="1:28" x14ac:dyDescent="0.25">
      <c r="A105" s="256">
        <f>A104+1</f>
        <v>2013</v>
      </c>
      <c r="B105" s="255" t="s">
        <v>317</v>
      </c>
      <c r="C105" s="252">
        <f t="shared" si="32"/>
        <v>0</v>
      </c>
      <c r="D105" s="254">
        <f t="shared" si="32"/>
        <v>0</v>
      </c>
      <c r="E105" s="252">
        <f t="shared" si="32"/>
        <v>0</v>
      </c>
      <c r="F105" s="252">
        <f t="shared" si="32"/>
        <v>0</v>
      </c>
      <c r="G105" s="252">
        <f t="shared" si="33"/>
        <v>0</v>
      </c>
      <c r="H105" s="252">
        <f>+H$15</f>
        <v>0</v>
      </c>
      <c r="I105" s="263"/>
      <c r="J105" s="263"/>
      <c r="K105" s="263"/>
      <c r="L105" s="263"/>
      <c r="M105" s="263"/>
      <c r="N105" s="263"/>
      <c r="O105" s="263"/>
      <c r="P105" s="263"/>
      <c r="Q105" s="263"/>
      <c r="R105" s="263"/>
      <c r="S105" s="263"/>
      <c r="T105" s="260"/>
      <c r="U105" s="249">
        <f t="shared" si="22"/>
        <v>0</v>
      </c>
      <c r="V105" s="250"/>
      <c r="W105" s="249"/>
      <c r="X105" s="249"/>
      <c r="Y105" s="248"/>
      <c r="Z105" s="247"/>
      <c r="AA105" s="173"/>
      <c r="AB105" s="173"/>
    </row>
    <row r="106" spans="1:28" x14ac:dyDescent="0.25">
      <c r="A106" s="244">
        <f>A105</f>
        <v>2013</v>
      </c>
      <c r="B106" s="243" t="s">
        <v>316</v>
      </c>
      <c r="C106" s="223">
        <f t="shared" si="32"/>
        <v>0</v>
      </c>
      <c r="D106" s="242">
        <f t="shared" si="32"/>
        <v>0</v>
      </c>
      <c r="E106" s="223">
        <f t="shared" si="32"/>
        <v>0</v>
      </c>
      <c r="F106" s="223">
        <f t="shared" si="32"/>
        <v>0</v>
      </c>
      <c r="G106" s="245">
        <f t="shared" si="32"/>
        <v>0</v>
      </c>
      <c r="H106" s="223">
        <f t="shared" ref="H106:H117" si="35">+H16</f>
        <v>0</v>
      </c>
      <c r="I106" s="262"/>
      <c r="J106" s="262"/>
      <c r="K106" s="262"/>
      <c r="L106" s="262"/>
      <c r="M106" s="262"/>
      <c r="N106" s="262"/>
      <c r="O106" s="262"/>
      <c r="P106" s="262"/>
      <c r="Q106" s="262"/>
      <c r="R106" s="262"/>
      <c r="S106" s="262"/>
      <c r="T106" s="258"/>
      <c r="U106" s="239">
        <f t="shared" si="22"/>
        <v>0</v>
      </c>
      <c r="V106" s="240"/>
      <c r="W106" s="239"/>
      <c r="X106" s="239"/>
      <c r="Y106" s="238"/>
      <c r="Z106" s="237"/>
      <c r="AA106" s="173"/>
      <c r="AB106" s="173"/>
    </row>
    <row r="107" spans="1:28" x14ac:dyDescent="0.25">
      <c r="A107" s="244">
        <f t="shared" ref="A107:A116" si="36">A106</f>
        <v>2013</v>
      </c>
      <c r="B107" s="243" t="s">
        <v>315</v>
      </c>
      <c r="C107" s="223">
        <f t="shared" ref="C107:H122" si="37">C106</f>
        <v>0</v>
      </c>
      <c r="D107" s="242">
        <f t="shared" si="37"/>
        <v>0</v>
      </c>
      <c r="E107" s="223">
        <f t="shared" si="37"/>
        <v>0</v>
      </c>
      <c r="F107" s="223">
        <f t="shared" si="37"/>
        <v>0</v>
      </c>
      <c r="G107" s="223">
        <f t="shared" si="37"/>
        <v>0</v>
      </c>
      <c r="H107" s="223">
        <f t="shared" si="35"/>
        <v>0</v>
      </c>
      <c r="I107" s="262"/>
      <c r="J107" s="262"/>
      <c r="K107" s="262"/>
      <c r="L107" s="262"/>
      <c r="M107" s="262"/>
      <c r="N107" s="262"/>
      <c r="O107" s="262"/>
      <c r="P107" s="262"/>
      <c r="Q107" s="262"/>
      <c r="R107" s="262"/>
      <c r="S107" s="262"/>
      <c r="T107" s="258"/>
      <c r="U107" s="239">
        <f t="shared" si="22"/>
        <v>0</v>
      </c>
      <c r="V107" s="240"/>
      <c r="W107" s="239"/>
      <c r="X107" s="239"/>
      <c r="Y107" s="238"/>
      <c r="Z107" s="237"/>
      <c r="AA107" s="173"/>
      <c r="AB107" s="173"/>
    </row>
    <row r="108" spans="1:28" x14ac:dyDescent="0.25">
      <c r="A108" s="244">
        <f t="shared" si="36"/>
        <v>2013</v>
      </c>
      <c r="B108" s="243" t="s">
        <v>314</v>
      </c>
      <c r="C108" s="223">
        <f t="shared" si="37"/>
        <v>0</v>
      </c>
      <c r="D108" s="242">
        <f t="shared" si="37"/>
        <v>0</v>
      </c>
      <c r="E108" s="223">
        <f t="shared" si="37"/>
        <v>0</v>
      </c>
      <c r="F108" s="223">
        <f t="shared" si="37"/>
        <v>0</v>
      </c>
      <c r="G108" s="223">
        <f t="shared" si="37"/>
        <v>0</v>
      </c>
      <c r="H108" s="223">
        <f t="shared" si="35"/>
        <v>0</v>
      </c>
      <c r="I108" s="262"/>
      <c r="J108" s="262"/>
      <c r="K108" s="262"/>
      <c r="L108" s="262"/>
      <c r="M108" s="262"/>
      <c r="N108" s="262"/>
      <c r="O108" s="262"/>
      <c r="P108" s="262"/>
      <c r="Q108" s="262"/>
      <c r="R108" s="262"/>
      <c r="S108" s="262"/>
      <c r="T108" s="258"/>
      <c r="U108" s="239">
        <f t="shared" si="22"/>
        <v>0</v>
      </c>
      <c r="V108" s="240"/>
      <c r="W108" s="239"/>
      <c r="X108" s="239"/>
      <c r="Y108" s="238"/>
      <c r="Z108" s="237"/>
      <c r="AA108" s="173"/>
      <c r="AB108" s="173"/>
    </row>
    <row r="109" spans="1:28" x14ac:dyDescent="0.25">
      <c r="A109" s="244">
        <f t="shared" si="36"/>
        <v>2013</v>
      </c>
      <c r="B109" s="243" t="s">
        <v>313</v>
      </c>
      <c r="C109" s="223">
        <f t="shared" si="37"/>
        <v>0</v>
      </c>
      <c r="D109" s="242">
        <f t="shared" si="37"/>
        <v>0</v>
      </c>
      <c r="E109" s="223">
        <f t="shared" si="37"/>
        <v>0</v>
      </c>
      <c r="F109" s="223">
        <f t="shared" si="37"/>
        <v>0</v>
      </c>
      <c r="G109" s="223">
        <f t="shared" si="37"/>
        <v>0</v>
      </c>
      <c r="H109" s="223">
        <f t="shared" si="35"/>
        <v>0</v>
      </c>
      <c r="I109" s="262"/>
      <c r="J109" s="262"/>
      <c r="K109" s="262"/>
      <c r="L109" s="262"/>
      <c r="M109" s="262"/>
      <c r="N109" s="262"/>
      <c r="O109" s="262"/>
      <c r="P109" s="262"/>
      <c r="Q109" s="262"/>
      <c r="R109" s="262"/>
      <c r="S109" s="262"/>
      <c r="T109" s="258"/>
      <c r="U109" s="239">
        <f t="shared" si="22"/>
        <v>0</v>
      </c>
      <c r="V109" s="240"/>
      <c r="W109" s="239"/>
      <c r="X109" s="239"/>
      <c r="Y109" s="238"/>
      <c r="Z109" s="237"/>
      <c r="AA109" s="173"/>
      <c r="AB109" s="173"/>
    </row>
    <row r="110" spans="1:28" x14ac:dyDescent="0.25">
      <c r="A110" s="244">
        <f t="shared" si="36"/>
        <v>2013</v>
      </c>
      <c r="B110" s="243" t="s">
        <v>312</v>
      </c>
      <c r="C110" s="223">
        <f t="shared" si="37"/>
        <v>0</v>
      </c>
      <c r="D110" s="242">
        <f t="shared" si="37"/>
        <v>0</v>
      </c>
      <c r="E110" s="223">
        <f t="shared" si="37"/>
        <v>0</v>
      </c>
      <c r="F110" s="223">
        <f t="shared" si="37"/>
        <v>0</v>
      </c>
      <c r="G110" s="223">
        <f t="shared" si="37"/>
        <v>0</v>
      </c>
      <c r="H110" s="223">
        <f t="shared" si="35"/>
        <v>0</v>
      </c>
      <c r="I110" s="262"/>
      <c r="J110" s="262"/>
      <c r="K110" s="262"/>
      <c r="L110" s="262"/>
      <c r="M110" s="262"/>
      <c r="N110" s="262"/>
      <c r="O110" s="262"/>
      <c r="P110" s="262"/>
      <c r="Q110" s="262"/>
      <c r="R110" s="262"/>
      <c r="S110" s="262"/>
      <c r="T110" s="258"/>
      <c r="U110" s="239">
        <f t="shared" ref="U110:U173" si="38">SUM(C110:T110)</f>
        <v>0</v>
      </c>
      <c r="V110" s="240"/>
      <c r="W110" s="239"/>
      <c r="X110" s="239"/>
      <c r="Y110" s="238"/>
      <c r="Z110" s="237"/>
      <c r="AA110" s="173"/>
      <c r="AB110" s="173"/>
    </row>
    <row r="111" spans="1:28" x14ac:dyDescent="0.25">
      <c r="A111" s="244">
        <f t="shared" si="36"/>
        <v>2013</v>
      </c>
      <c r="B111" s="243" t="s">
        <v>311</v>
      </c>
      <c r="C111" s="223">
        <f t="shared" si="37"/>
        <v>0</v>
      </c>
      <c r="D111" s="242">
        <f t="shared" si="37"/>
        <v>0</v>
      </c>
      <c r="E111" s="223">
        <f t="shared" si="37"/>
        <v>0</v>
      </c>
      <c r="F111" s="223">
        <f t="shared" si="37"/>
        <v>0</v>
      </c>
      <c r="G111" s="223">
        <f t="shared" si="37"/>
        <v>0</v>
      </c>
      <c r="H111" s="223">
        <f t="shared" si="35"/>
        <v>0</v>
      </c>
      <c r="I111" s="262"/>
      <c r="J111" s="262"/>
      <c r="K111" s="262"/>
      <c r="L111" s="262"/>
      <c r="M111" s="262"/>
      <c r="N111" s="262"/>
      <c r="O111" s="262"/>
      <c r="P111" s="262"/>
      <c r="Q111" s="262"/>
      <c r="R111" s="262"/>
      <c r="S111" s="262"/>
      <c r="T111" s="258"/>
      <c r="U111" s="239">
        <f t="shared" si="38"/>
        <v>0</v>
      </c>
      <c r="V111" s="240"/>
      <c r="W111" s="239"/>
      <c r="X111" s="239"/>
      <c r="Y111" s="238"/>
      <c r="Z111" s="237"/>
      <c r="AA111" s="173"/>
      <c r="AB111" s="173"/>
    </row>
    <row r="112" spans="1:28" x14ac:dyDescent="0.25">
      <c r="A112" s="244">
        <f t="shared" si="36"/>
        <v>2013</v>
      </c>
      <c r="B112" s="243" t="s">
        <v>310</v>
      </c>
      <c r="C112" s="223">
        <f t="shared" si="37"/>
        <v>0</v>
      </c>
      <c r="D112" s="242">
        <f t="shared" si="37"/>
        <v>0</v>
      </c>
      <c r="E112" s="223">
        <f t="shared" si="37"/>
        <v>0</v>
      </c>
      <c r="F112" s="223">
        <f t="shared" si="37"/>
        <v>0</v>
      </c>
      <c r="G112" s="223">
        <f t="shared" si="37"/>
        <v>0</v>
      </c>
      <c r="H112" s="223">
        <f t="shared" si="35"/>
        <v>0</v>
      </c>
      <c r="I112" s="262"/>
      <c r="J112" s="262"/>
      <c r="K112" s="262"/>
      <c r="L112" s="262"/>
      <c r="M112" s="262"/>
      <c r="N112" s="262"/>
      <c r="O112" s="262"/>
      <c r="P112" s="262"/>
      <c r="Q112" s="262"/>
      <c r="R112" s="262"/>
      <c r="S112" s="262"/>
      <c r="T112" s="258"/>
      <c r="U112" s="239">
        <f t="shared" si="38"/>
        <v>0</v>
      </c>
      <c r="V112" s="240"/>
      <c r="W112" s="239"/>
      <c r="X112" s="239"/>
      <c r="Y112" s="238"/>
      <c r="Z112" s="237"/>
      <c r="AA112" s="173"/>
      <c r="AB112" s="173"/>
    </row>
    <row r="113" spans="1:28" x14ac:dyDescent="0.25">
      <c r="A113" s="244">
        <f t="shared" si="36"/>
        <v>2013</v>
      </c>
      <c r="B113" s="243" t="s">
        <v>309</v>
      </c>
      <c r="C113" s="223">
        <f t="shared" si="37"/>
        <v>0</v>
      </c>
      <c r="D113" s="242">
        <f t="shared" si="37"/>
        <v>0</v>
      </c>
      <c r="E113" s="223">
        <f t="shared" si="37"/>
        <v>0</v>
      </c>
      <c r="F113" s="223">
        <f t="shared" si="37"/>
        <v>0</v>
      </c>
      <c r="G113" s="223">
        <f t="shared" si="37"/>
        <v>0</v>
      </c>
      <c r="H113" s="223">
        <f t="shared" si="35"/>
        <v>0</v>
      </c>
      <c r="I113" s="262"/>
      <c r="J113" s="262"/>
      <c r="K113" s="262"/>
      <c r="L113" s="262"/>
      <c r="M113" s="262"/>
      <c r="N113" s="262"/>
      <c r="O113" s="262"/>
      <c r="P113" s="262"/>
      <c r="Q113" s="262"/>
      <c r="R113" s="262"/>
      <c r="S113" s="262"/>
      <c r="T113" s="258"/>
      <c r="U113" s="239">
        <f t="shared" si="38"/>
        <v>0</v>
      </c>
      <c r="V113" s="240"/>
      <c r="W113" s="239"/>
      <c r="X113" s="239"/>
      <c r="Y113" s="238"/>
      <c r="Z113" s="237"/>
      <c r="AA113" s="173"/>
      <c r="AB113" s="173"/>
    </row>
    <row r="114" spans="1:28" x14ac:dyDescent="0.25">
      <c r="A114" s="244">
        <f t="shared" si="36"/>
        <v>2013</v>
      </c>
      <c r="B114" s="243" t="s">
        <v>308</v>
      </c>
      <c r="C114" s="223">
        <f t="shared" si="37"/>
        <v>0</v>
      </c>
      <c r="D114" s="242">
        <f t="shared" si="37"/>
        <v>0</v>
      </c>
      <c r="E114" s="223">
        <f t="shared" si="37"/>
        <v>0</v>
      </c>
      <c r="F114" s="223">
        <f t="shared" si="37"/>
        <v>0</v>
      </c>
      <c r="G114" s="223">
        <f t="shared" si="37"/>
        <v>0</v>
      </c>
      <c r="H114" s="223">
        <f t="shared" si="35"/>
        <v>0</v>
      </c>
      <c r="I114" s="262"/>
      <c r="J114" s="262"/>
      <c r="K114" s="262"/>
      <c r="L114" s="262"/>
      <c r="M114" s="262"/>
      <c r="N114" s="262"/>
      <c r="O114" s="262"/>
      <c r="P114" s="262"/>
      <c r="Q114" s="262"/>
      <c r="R114" s="262"/>
      <c r="S114" s="262"/>
      <c r="T114" s="258"/>
      <c r="U114" s="239">
        <f t="shared" si="38"/>
        <v>0</v>
      </c>
      <c r="V114" s="240"/>
      <c r="W114" s="239"/>
      <c r="X114" s="239"/>
      <c r="Y114" s="238"/>
      <c r="Z114" s="237"/>
      <c r="AA114" s="173"/>
      <c r="AB114" s="173"/>
    </row>
    <row r="115" spans="1:28" x14ac:dyDescent="0.25">
      <c r="A115" s="244">
        <f t="shared" si="36"/>
        <v>2013</v>
      </c>
      <c r="B115" s="243" t="s">
        <v>307</v>
      </c>
      <c r="C115" s="223">
        <f t="shared" si="37"/>
        <v>0</v>
      </c>
      <c r="D115" s="242">
        <f t="shared" si="37"/>
        <v>0</v>
      </c>
      <c r="E115" s="223">
        <f t="shared" si="37"/>
        <v>0</v>
      </c>
      <c r="F115" s="223">
        <f t="shared" si="37"/>
        <v>0</v>
      </c>
      <c r="G115" s="223">
        <f t="shared" si="37"/>
        <v>0</v>
      </c>
      <c r="H115" s="223">
        <f t="shared" si="35"/>
        <v>0</v>
      </c>
      <c r="I115" s="262"/>
      <c r="J115" s="262"/>
      <c r="K115" s="262"/>
      <c r="L115" s="262"/>
      <c r="M115" s="262"/>
      <c r="N115" s="262"/>
      <c r="O115" s="262"/>
      <c r="P115" s="262"/>
      <c r="Q115" s="262"/>
      <c r="R115" s="262"/>
      <c r="S115" s="262"/>
      <c r="T115" s="258"/>
      <c r="U115" s="239">
        <f t="shared" si="38"/>
        <v>0</v>
      </c>
      <c r="V115" s="240"/>
      <c r="W115" s="239"/>
      <c r="X115" s="239"/>
      <c r="Y115" s="238"/>
      <c r="Z115" s="237"/>
      <c r="AA115" s="173"/>
      <c r="AB115" s="173"/>
    </row>
    <row r="116" spans="1:28" x14ac:dyDescent="0.25">
      <c r="A116" s="235">
        <f t="shared" si="36"/>
        <v>2013</v>
      </c>
      <c r="B116" s="234" t="s">
        <v>306</v>
      </c>
      <c r="C116" s="178">
        <f t="shared" si="37"/>
        <v>0</v>
      </c>
      <c r="D116" s="177">
        <f t="shared" si="37"/>
        <v>0</v>
      </c>
      <c r="E116" s="178">
        <f t="shared" si="37"/>
        <v>0</v>
      </c>
      <c r="F116" s="178">
        <f t="shared" si="37"/>
        <v>0</v>
      </c>
      <c r="G116" s="178">
        <f t="shared" si="37"/>
        <v>0</v>
      </c>
      <c r="H116" s="178">
        <f t="shared" si="35"/>
        <v>0</v>
      </c>
      <c r="I116" s="261"/>
      <c r="J116" s="261"/>
      <c r="K116" s="261"/>
      <c r="L116" s="261"/>
      <c r="M116" s="261"/>
      <c r="N116" s="261"/>
      <c r="O116" s="261"/>
      <c r="P116" s="261"/>
      <c r="Q116" s="261"/>
      <c r="R116" s="261"/>
      <c r="S116" s="261"/>
      <c r="T116" s="257"/>
      <c r="U116" s="231">
        <f t="shared" si="38"/>
        <v>0</v>
      </c>
      <c r="V116" s="221">
        <f>SUM(U105:U116)</f>
        <v>0</v>
      </c>
      <c r="W116" s="231"/>
      <c r="X116" s="231"/>
      <c r="Y116" s="232"/>
      <c r="Z116" s="231">
        <f>SUM(Y105:Y116)</f>
        <v>0</v>
      </c>
      <c r="AA116" s="173"/>
      <c r="AB116" s="173"/>
    </row>
    <row r="117" spans="1:28" x14ac:dyDescent="0.25">
      <c r="A117" s="256">
        <f>A116+1</f>
        <v>2014</v>
      </c>
      <c r="B117" s="255" t="s">
        <v>317</v>
      </c>
      <c r="C117" s="252">
        <f t="shared" si="37"/>
        <v>0</v>
      </c>
      <c r="D117" s="254">
        <f t="shared" si="37"/>
        <v>0</v>
      </c>
      <c r="E117" s="252">
        <f t="shared" si="37"/>
        <v>0</v>
      </c>
      <c r="F117" s="252">
        <f t="shared" si="37"/>
        <v>0</v>
      </c>
      <c r="G117" s="252">
        <f t="shared" si="37"/>
        <v>0</v>
      </c>
      <c r="H117" s="252">
        <f t="shared" si="35"/>
        <v>0</v>
      </c>
      <c r="I117" s="252">
        <f t="shared" ref="I117:I129" si="39">+I15</f>
        <v>0</v>
      </c>
      <c r="J117" s="263"/>
      <c r="K117" s="263"/>
      <c r="L117" s="263"/>
      <c r="M117" s="263"/>
      <c r="N117" s="263"/>
      <c r="O117" s="263"/>
      <c r="P117" s="263"/>
      <c r="Q117" s="263"/>
      <c r="R117" s="263"/>
      <c r="S117" s="263"/>
      <c r="T117" s="260"/>
      <c r="U117" s="249">
        <f t="shared" si="38"/>
        <v>0</v>
      </c>
      <c r="V117" s="250"/>
      <c r="W117" s="249"/>
      <c r="X117" s="249"/>
      <c r="Y117" s="248"/>
      <c r="Z117" s="247"/>
      <c r="AA117" s="173"/>
      <c r="AB117" s="173"/>
    </row>
    <row r="118" spans="1:28" x14ac:dyDescent="0.25">
      <c r="A118" s="244">
        <f>A117</f>
        <v>2014</v>
      </c>
      <c r="B118" s="243" t="s">
        <v>316</v>
      </c>
      <c r="C118" s="223">
        <f t="shared" si="37"/>
        <v>0</v>
      </c>
      <c r="D118" s="242">
        <f t="shared" si="37"/>
        <v>0</v>
      </c>
      <c r="E118" s="223">
        <f t="shared" si="37"/>
        <v>0</v>
      </c>
      <c r="F118" s="223">
        <f t="shared" si="37"/>
        <v>0</v>
      </c>
      <c r="G118" s="223">
        <f t="shared" si="37"/>
        <v>0</v>
      </c>
      <c r="H118" s="259">
        <f t="shared" si="37"/>
        <v>0</v>
      </c>
      <c r="I118" s="223">
        <f t="shared" si="39"/>
        <v>0</v>
      </c>
      <c r="J118" s="262"/>
      <c r="K118" s="262"/>
      <c r="L118" s="262"/>
      <c r="M118" s="262"/>
      <c r="N118" s="262"/>
      <c r="O118" s="262"/>
      <c r="P118" s="262"/>
      <c r="Q118" s="262"/>
      <c r="R118" s="262"/>
      <c r="S118" s="262"/>
      <c r="T118" s="258"/>
      <c r="U118" s="239">
        <f t="shared" si="38"/>
        <v>0</v>
      </c>
      <c r="V118" s="240"/>
      <c r="W118" s="239"/>
      <c r="X118" s="239"/>
      <c r="Y118" s="238"/>
      <c r="Z118" s="237"/>
      <c r="AA118" s="173"/>
      <c r="AB118" s="173"/>
    </row>
    <row r="119" spans="1:28" x14ac:dyDescent="0.25">
      <c r="A119" s="244">
        <f t="shared" ref="A119:A128" si="40">A118</f>
        <v>2014</v>
      </c>
      <c r="B119" s="243" t="s">
        <v>315</v>
      </c>
      <c r="C119" s="223">
        <f t="shared" si="37"/>
        <v>0</v>
      </c>
      <c r="D119" s="242">
        <f t="shared" si="37"/>
        <v>0</v>
      </c>
      <c r="E119" s="223">
        <f t="shared" si="37"/>
        <v>0</v>
      </c>
      <c r="F119" s="223">
        <f t="shared" si="37"/>
        <v>0</v>
      </c>
      <c r="G119" s="223">
        <f t="shared" si="37"/>
        <v>0</v>
      </c>
      <c r="H119" s="223">
        <f t="shared" si="37"/>
        <v>0</v>
      </c>
      <c r="I119" s="223">
        <f t="shared" si="39"/>
        <v>0</v>
      </c>
      <c r="J119" s="262"/>
      <c r="K119" s="262"/>
      <c r="L119" s="262"/>
      <c r="M119" s="262"/>
      <c r="N119" s="262"/>
      <c r="O119" s="262"/>
      <c r="P119" s="262"/>
      <c r="Q119" s="262"/>
      <c r="R119" s="262"/>
      <c r="S119" s="262"/>
      <c r="T119" s="258"/>
      <c r="U119" s="239">
        <f t="shared" si="38"/>
        <v>0</v>
      </c>
      <c r="V119" s="240"/>
      <c r="W119" s="239"/>
      <c r="X119" s="239"/>
      <c r="Y119" s="238"/>
      <c r="Z119" s="237"/>
      <c r="AA119" s="173"/>
      <c r="AB119" s="173"/>
    </row>
    <row r="120" spans="1:28" x14ac:dyDescent="0.25">
      <c r="A120" s="244">
        <f t="shared" si="40"/>
        <v>2014</v>
      </c>
      <c r="B120" s="243" t="s">
        <v>314</v>
      </c>
      <c r="C120" s="223">
        <f t="shared" si="37"/>
        <v>0</v>
      </c>
      <c r="D120" s="242">
        <f t="shared" si="37"/>
        <v>0</v>
      </c>
      <c r="E120" s="223">
        <f t="shared" si="37"/>
        <v>0</v>
      </c>
      <c r="F120" s="223">
        <f t="shared" si="37"/>
        <v>0</v>
      </c>
      <c r="G120" s="223">
        <f t="shared" si="37"/>
        <v>0</v>
      </c>
      <c r="H120" s="223">
        <f t="shared" si="37"/>
        <v>0</v>
      </c>
      <c r="I120" s="223">
        <f t="shared" si="39"/>
        <v>0</v>
      </c>
      <c r="J120" s="262"/>
      <c r="K120" s="262"/>
      <c r="L120" s="262"/>
      <c r="M120" s="262"/>
      <c r="N120" s="262"/>
      <c r="O120" s="262"/>
      <c r="P120" s="262"/>
      <c r="Q120" s="262"/>
      <c r="R120" s="262"/>
      <c r="S120" s="262"/>
      <c r="T120" s="258"/>
      <c r="U120" s="239">
        <f t="shared" si="38"/>
        <v>0</v>
      </c>
      <c r="V120" s="240"/>
      <c r="W120" s="239"/>
      <c r="X120" s="239"/>
      <c r="Y120" s="238"/>
      <c r="Z120" s="237"/>
      <c r="AA120" s="173"/>
      <c r="AB120" s="173"/>
    </row>
    <row r="121" spans="1:28" x14ac:dyDescent="0.25">
      <c r="A121" s="244">
        <f t="shared" si="40"/>
        <v>2014</v>
      </c>
      <c r="B121" s="243" t="s">
        <v>313</v>
      </c>
      <c r="C121" s="223">
        <f t="shared" si="37"/>
        <v>0</v>
      </c>
      <c r="D121" s="242">
        <f t="shared" si="37"/>
        <v>0</v>
      </c>
      <c r="E121" s="223">
        <f t="shared" si="37"/>
        <v>0</v>
      </c>
      <c r="F121" s="223">
        <f t="shared" si="37"/>
        <v>0</v>
      </c>
      <c r="G121" s="223">
        <f t="shared" si="37"/>
        <v>0</v>
      </c>
      <c r="H121" s="223">
        <f t="shared" si="37"/>
        <v>0</v>
      </c>
      <c r="I121" s="223">
        <f t="shared" si="39"/>
        <v>0</v>
      </c>
      <c r="J121" s="262"/>
      <c r="K121" s="262"/>
      <c r="L121" s="262"/>
      <c r="M121" s="262"/>
      <c r="N121" s="262"/>
      <c r="O121" s="262"/>
      <c r="P121" s="262"/>
      <c r="Q121" s="262"/>
      <c r="R121" s="262"/>
      <c r="S121" s="262"/>
      <c r="T121" s="258"/>
      <c r="U121" s="239">
        <f t="shared" si="38"/>
        <v>0</v>
      </c>
      <c r="V121" s="240"/>
      <c r="W121" s="239"/>
      <c r="X121" s="239"/>
      <c r="Y121" s="238"/>
      <c r="Z121" s="237"/>
      <c r="AA121" s="173"/>
      <c r="AB121" s="173"/>
    </row>
    <row r="122" spans="1:28" x14ac:dyDescent="0.25">
      <c r="A122" s="244">
        <f t="shared" si="40"/>
        <v>2014</v>
      </c>
      <c r="B122" s="243" t="s">
        <v>312</v>
      </c>
      <c r="C122" s="223">
        <f t="shared" si="37"/>
        <v>0</v>
      </c>
      <c r="D122" s="242">
        <f t="shared" si="37"/>
        <v>0</v>
      </c>
      <c r="E122" s="223">
        <f t="shared" si="37"/>
        <v>0</v>
      </c>
      <c r="F122" s="223">
        <f t="shared" si="37"/>
        <v>0</v>
      </c>
      <c r="G122" s="223">
        <f t="shared" si="37"/>
        <v>0</v>
      </c>
      <c r="H122" s="223">
        <f t="shared" si="37"/>
        <v>0</v>
      </c>
      <c r="I122" s="223">
        <f t="shared" si="39"/>
        <v>0</v>
      </c>
      <c r="J122" s="262"/>
      <c r="K122" s="262"/>
      <c r="L122" s="262"/>
      <c r="M122" s="262"/>
      <c r="N122" s="262"/>
      <c r="O122" s="262"/>
      <c r="P122" s="262"/>
      <c r="Q122" s="262"/>
      <c r="R122" s="262"/>
      <c r="S122" s="262"/>
      <c r="T122" s="258"/>
      <c r="U122" s="239">
        <f t="shared" si="38"/>
        <v>0</v>
      </c>
      <c r="V122" s="240"/>
      <c r="W122" s="239"/>
      <c r="X122" s="239"/>
      <c r="Y122" s="238"/>
      <c r="Z122" s="237"/>
      <c r="AA122" s="173"/>
      <c r="AB122" s="173"/>
    </row>
    <row r="123" spans="1:28" x14ac:dyDescent="0.25">
      <c r="A123" s="244">
        <f t="shared" si="40"/>
        <v>2014</v>
      </c>
      <c r="B123" s="243" t="s">
        <v>311</v>
      </c>
      <c r="C123" s="223">
        <f t="shared" ref="C123:I138" si="41">C122</f>
        <v>0</v>
      </c>
      <c r="D123" s="242">
        <f t="shared" si="41"/>
        <v>0</v>
      </c>
      <c r="E123" s="223">
        <f t="shared" si="41"/>
        <v>0</v>
      </c>
      <c r="F123" s="223">
        <f t="shared" si="41"/>
        <v>0</v>
      </c>
      <c r="G123" s="223">
        <f t="shared" si="41"/>
        <v>0</v>
      </c>
      <c r="H123" s="223">
        <f t="shared" si="41"/>
        <v>0</v>
      </c>
      <c r="I123" s="223">
        <f t="shared" si="39"/>
        <v>0</v>
      </c>
      <c r="J123" s="262"/>
      <c r="K123" s="262"/>
      <c r="L123" s="262"/>
      <c r="M123" s="262"/>
      <c r="N123" s="262"/>
      <c r="O123" s="262"/>
      <c r="P123" s="262"/>
      <c r="Q123" s="262"/>
      <c r="R123" s="262"/>
      <c r="S123" s="262"/>
      <c r="T123" s="258"/>
      <c r="U123" s="239">
        <f t="shared" si="38"/>
        <v>0</v>
      </c>
      <c r="V123" s="240"/>
      <c r="W123" s="239"/>
      <c r="X123" s="239"/>
      <c r="Y123" s="238"/>
      <c r="Z123" s="237"/>
      <c r="AA123" s="173"/>
      <c r="AB123" s="173"/>
    </row>
    <row r="124" spans="1:28" x14ac:dyDescent="0.25">
      <c r="A124" s="244">
        <f t="shared" si="40"/>
        <v>2014</v>
      </c>
      <c r="B124" s="243" t="s">
        <v>310</v>
      </c>
      <c r="C124" s="223">
        <f t="shared" si="41"/>
        <v>0</v>
      </c>
      <c r="D124" s="242">
        <f t="shared" si="41"/>
        <v>0</v>
      </c>
      <c r="E124" s="223">
        <f t="shared" si="41"/>
        <v>0</v>
      </c>
      <c r="F124" s="223">
        <f t="shared" si="41"/>
        <v>0</v>
      </c>
      <c r="G124" s="223">
        <f t="shared" si="41"/>
        <v>0</v>
      </c>
      <c r="H124" s="223">
        <f t="shared" si="41"/>
        <v>0</v>
      </c>
      <c r="I124" s="223">
        <f t="shared" si="39"/>
        <v>0</v>
      </c>
      <c r="J124" s="262"/>
      <c r="K124" s="262"/>
      <c r="L124" s="262"/>
      <c r="M124" s="262"/>
      <c r="N124" s="262"/>
      <c r="O124" s="262"/>
      <c r="P124" s="262"/>
      <c r="Q124" s="262"/>
      <c r="R124" s="262"/>
      <c r="S124" s="262"/>
      <c r="T124" s="258"/>
      <c r="U124" s="239">
        <f t="shared" si="38"/>
        <v>0</v>
      </c>
      <c r="V124" s="240"/>
      <c r="W124" s="239"/>
      <c r="X124" s="239"/>
      <c r="Y124" s="238"/>
      <c r="Z124" s="237"/>
      <c r="AA124" s="173"/>
      <c r="AB124" s="173"/>
    </row>
    <row r="125" spans="1:28" x14ac:dyDescent="0.25">
      <c r="A125" s="244">
        <f t="shared" si="40"/>
        <v>2014</v>
      </c>
      <c r="B125" s="243" t="s">
        <v>309</v>
      </c>
      <c r="C125" s="223">
        <f t="shared" si="41"/>
        <v>0</v>
      </c>
      <c r="D125" s="242">
        <f t="shared" si="41"/>
        <v>0</v>
      </c>
      <c r="E125" s="223">
        <f t="shared" si="41"/>
        <v>0</v>
      </c>
      <c r="F125" s="223">
        <f t="shared" si="41"/>
        <v>0</v>
      </c>
      <c r="G125" s="223">
        <f t="shared" si="41"/>
        <v>0</v>
      </c>
      <c r="H125" s="223">
        <f t="shared" si="41"/>
        <v>0</v>
      </c>
      <c r="I125" s="223">
        <f t="shared" si="39"/>
        <v>0</v>
      </c>
      <c r="J125" s="262"/>
      <c r="K125" s="262"/>
      <c r="L125" s="262"/>
      <c r="M125" s="262"/>
      <c r="N125" s="262"/>
      <c r="O125" s="262"/>
      <c r="P125" s="262"/>
      <c r="Q125" s="262"/>
      <c r="R125" s="262"/>
      <c r="S125" s="262"/>
      <c r="T125" s="258"/>
      <c r="U125" s="239">
        <f t="shared" si="38"/>
        <v>0</v>
      </c>
      <c r="V125" s="240"/>
      <c r="W125" s="239"/>
      <c r="X125" s="239"/>
      <c r="Y125" s="238"/>
      <c r="Z125" s="237"/>
      <c r="AA125" s="173"/>
      <c r="AB125" s="173"/>
    </row>
    <row r="126" spans="1:28" x14ac:dyDescent="0.25">
      <c r="A126" s="244">
        <f t="shared" si="40"/>
        <v>2014</v>
      </c>
      <c r="B126" s="243" t="s">
        <v>308</v>
      </c>
      <c r="C126" s="223">
        <f t="shared" si="41"/>
        <v>0</v>
      </c>
      <c r="D126" s="242">
        <f t="shared" si="41"/>
        <v>0</v>
      </c>
      <c r="E126" s="223">
        <f t="shared" si="41"/>
        <v>0</v>
      </c>
      <c r="F126" s="223">
        <f t="shared" si="41"/>
        <v>0</v>
      </c>
      <c r="G126" s="223">
        <f t="shared" si="41"/>
        <v>0</v>
      </c>
      <c r="H126" s="223">
        <f t="shared" si="41"/>
        <v>0</v>
      </c>
      <c r="I126" s="223">
        <f t="shared" si="39"/>
        <v>0</v>
      </c>
      <c r="J126" s="262"/>
      <c r="K126" s="262"/>
      <c r="L126" s="262"/>
      <c r="M126" s="262"/>
      <c r="N126" s="262"/>
      <c r="O126" s="262"/>
      <c r="P126" s="262"/>
      <c r="Q126" s="262"/>
      <c r="R126" s="262"/>
      <c r="S126" s="262"/>
      <c r="T126" s="258"/>
      <c r="U126" s="239">
        <f t="shared" si="38"/>
        <v>0</v>
      </c>
      <c r="V126" s="240"/>
      <c r="W126" s="239"/>
      <c r="X126" s="239"/>
      <c r="Y126" s="238"/>
      <c r="Z126" s="237"/>
      <c r="AA126" s="173"/>
      <c r="AB126" s="173"/>
    </row>
    <row r="127" spans="1:28" x14ac:dyDescent="0.25">
      <c r="A127" s="244">
        <f t="shared" si="40"/>
        <v>2014</v>
      </c>
      <c r="B127" s="243" t="s">
        <v>307</v>
      </c>
      <c r="C127" s="223">
        <f t="shared" si="41"/>
        <v>0</v>
      </c>
      <c r="D127" s="242">
        <f t="shared" si="41"/>
        <v>0</v>
      </c>
      <c r="E127" s="223">
        <f t="shared" si="41"/>
        <v>0</v>
      </c>
      <c r="F127" s="223">
        <f t="shared" si="41"/>
        <v>0</v>
      </c>
      <c r="G127" s="223">
        <f t="shared" si="41"/>
        <v>0</v>
      </c>
      <c r="H127" s="223">
        <f t="shared" si="41"/>
        <v>0</v>
      </c>
      <c r="I127" s="223">
        <f t="shared" si="39"/>
        <v>0</v>
      </c>
      <c r="J127" s="262"/>
      <c r="K127" s="262"/>
      <c r="L127" s="262"/>
      <c r="M127" s="262"/>
      <c r="N127" s="262"/>
      <c r="O127" s="262"/>
      <c r="P127" s="262"/>
      <c r="Q127" s="262"/>
      <c r="R127" s="262"/>
      <c r="S127" s="262"/>
      <c r="T127" s="258"/>
      <c r="U127" s="239">
        <f t="shared" si="38"/>
        <v>0</v>
      </c>
      <c r="V127" s="240"/>
      <c r="W127" s="239"/>
      <c r="X127" s="239"/>
      <c r="Y127" s="238"/>
      <c r="Z127" s="237"/>
      <c r="AA127" s="173"/>
      <c r="AB127" s="173"/>
    </row>
    <row r="128" spans="1:28" x14ac:dyDescent="0.25">
      <c r="A128" s="235">
        <f t="shared" si="40"/>
        <v>2014</v>
      </c>
      <c r="B128" s="234" t="s">
        <v>306</v>
      </c>
      <c r="C128" s="178">
        <f t="shared" si="41"/>
        <v>0</v>
      </c>
      <c r="D128" s="177">
        <f t="shared" si="41"/>
        <v>0</v>
      </c>
      <c r="E128" s="178">
        <f t="shared" si="41"/>
        <v>0</v>
      </c>
      <c r="F128" s="178">
        <f t="shared" si="41"/>
        <v>0</v>
      </c>
      <c r="G128" s="178">
        <f t="shared" si="41"/>
        <v>0</v>
      </c>
      <c r="H128" s="178">
        <f t="shared" si="41"/>
        <v>0</v>
      </c>
      <c r="I128" s="178">
        <f t="shared" si="39"/>
        <v>0</v>
      </c>
      <c r="J128" s="261"/>
      <c r="K128" s="261"/>
      <c r="L128" s="261"/>
      <c r="M128" s="261"/>
      <c r="N128" s="261"/>
      <c r="O128" s="261"/>
      <c r="P128" s="261"/>
      <c r="Q128" s="261"/>
      <c r="R128" s="261"/>
      <c r="S128" s="261"/>
      <c r="T128" s="257"/>
      <c r="U128" s="231">
        <f t="shared" si="38"/>
        <v>0</v>
      </c>
      <c r="V128" s="221">
        <f>SUM(U117:U128)</f>
        <v>0</v>
      </c>
      <c r="W128" s="231"/>
      <c r="X128" s="231"/>
      <c r="Y128" s="232"/>
      <c r="Z128" s="231">
        <f>SUM(Y117:Y128)</f>
        <v>0</v>
      </c>
      <c r="AA128" s="173"/>
      <c r="AB128" s="173"/>
    </row>
    <row r="129" spans="1:28" x14ac:dyDescent="0.25">
      <c r="A129" s="256">
        <f>A128+1</f>
        <v>2015</v>
      </c>
      <c r="B129" s="255" t="s">
        <v>317</v>
      </c>
      <c r="C129" s="252">
        <f t="shared" si="41"/>
        <v>0</v>
      </c>
      <c r="D129" s="254">
        <f t="shared" si="41"/>
        <v>0</v>
      </c>
      <c r="E129" s="252">
        <f t="shared" si="41"/>
        <v>0</v>
      </c>
      <c r="F129" s="252">
        <f t="shared" si="41"/>
        <v>0</v>
      </c>
      <c r="G129" s="252">
        <f t="shared" si="41"/>
        <v>0</v>
      </c>
      <c r="H129" s="252">
        <f t="shared" si="41"/>
        <v>0</v>
      </c>
      <c r="I129" s="252">
        <f t="shared" si="39"/>
        <v>0</v>
      </c>
      <c r="J129" s="252">
        <f t="shared" ref="J129:J141" si="42">+J15</f>
        <v>0</v>
      </c>
      <c r="K129" s="263"/>
      <c r="L129" s="263"/>
      <c r="M129" s="263"/>
      <c r="N129" s="263"/>
      <c r="O129" s="263"/>
      <c r="P129" s="263"/>
      <c r="Q129" s="263"/>
      <c r="R129" s="263"/>
      <c r="S129" s="263"/>
      <c r="T129" s="260"/>
      <c r="U129" s="249">
        <f t="shared" si="38"/>
        <v>0</v>
      </c>
      <c r="V129" s="250"/>
      <c r="W129" s="249"/>
      <c r="X129" s="249"/>
      <c r="Y129" s="248"/>
      <c r="Z129" s="247"/>
      <c r="AA129" s="173"/>
      <c r="AB129" s="173"/>
    </row>
    <row r="130" spans="1:28" x14ac:dyDescent="0.25">
      <c r="A130" s="244">
        <f>A129</f>
        <v>2015</v>
      </c>
      <c r="B130" s="243" t="s">
        <v>316</v>
      </c>
      <c r="C130" s="223">
        <f t="shared" si="41"/>
        <v>0</v>
      </c>
      <c r="D130" s="242">
        <f t="shared" si="41"/>
        <v>0</v>
      </c>
      <c r="E130" s="223">
        <f t="shared" si="41"/>
        <v>0</v>
      </c>
      <c r="F130" s="223">
        <f t="shared" si="41"/>
        <v>0</v>
      </c>
      <c r="G130" s="223">
        <f t="shared" si="41"/>
        <v>0</v>
      </c>
      <c r="H130" s="223">
        <f t="shared" si="41"/>
        <v>0</v>
      </c>
      <c r="I130" s="223">
        <f>I129</f>
        <v>0</v>
      </c>
      <c r="J130" s="223">
        <f t="shared" si="42"/>
        <v>0</v>
      </c>
      <c r="K130" s="262"/>
      <c r="L130" s="262"/>
      <c r="M130" s="262"/>
      <c r="N130" s="262"/>
      <c r="O130" s="262"/>
      <c r="P130" s="262"/>
      <c r="Q130" s="262"/>
      <c r="R130" s="262"/>
      <c r="S130" s="262"/>
      <c r="T130" s="258"/>
      <c r="U130" s="239">
        <f t="shared" si="38"/>
        <v>0</v>
      </c>
      <c r="V130" s="240"/>
      <c r="W130" s="239"/>
      <c r="X130" s="239"/>
      <c r="Y130" s="238"/>
      <c r="Z130" s="237"/>
      <c r="AA130" s="173"/>
      <c r="AB130" s="173"/>
    </row>
    <row r="131" spans="1:28" x14ac:dyDescent="0.25">
      <c r="A131" s="244">
        <f t="shared" ref="A131:A140" si="43">A130</f>
        <v>2015</v>
      </c>
      <c r="B131" s="243" t="s">
        <v>315</v>
      </c>
      <c r="C131" s="223">
        <f t="shared" si="41"/>
        <v>0</v>
      </c>
      <c r="D131" s="242">
        <f t="shared" si="41"/>
        <v>0</v>
      </c>
      <c r="E131" s="223">
        <f t="shared" si="41"/>
        <v>0</v>
      </c>
      <c r="F131" s="223">
        <f t="shared" si="41"/>
        <v>0</v>
      </c>
      <c r="G131" s="223">
        <f t="shared" si="41"/>
        <v>0</v>
      </c>
      <c r="H131" s="223">
        <f t="shared" si="41"/>
        <v>0</v>
      </c>
      <c r="I131" s="223">
        <f t="shared" si="41"/>
        <v>0</v>
      </c>
      <c r="J131" s="223">
        <f t="shared" si="42"/>
        <v>0</v>
      </c>
      <c r="K131" s="262"/>
      <c r="L131" s="262"/>
      <c r="M131" s="262"/>
      <c r="N131" s="262"/>
      <c r="O131" s="262"/>
      <c r="P131" s="262"/>
      <c r="Q131" s="262"/>
      <c r="R131" s="262"/>
      <c r="S131" s="262"/>
      <c r="T131" s="258"/>
      <c r="U131" s="239">
        <f t="shared" si="38"/>
        <v>0</v>
      </c>
      <c r="V131" s="240"/>
      <c r="W131" s="239"/>
      <c r="X131" s="239"/>
      <c r="Y131" s="238"/>
      <c r="Z131" s="237"/>
      <c r="AA131" s="173"/>
      <c r="AB131" s="173"/>
    </row>
    <row r="132" spans="1:28" x14ac:dyDescent="0.25">
      <c r="A132" s="244">
        <f t="shared" si="43"/>
        <v>2015</v>
      </c>
      <c r="B132" s="243" t="s">
        <v>314</v>
      </c>
      <c r="C132" s="223">
        <f t="shared" si="41"/>
        <v>0</v>
      </c>
      <c r="D132" s="242">
        <f t="shared" si="41"/>
        <v>0</v>
      </c>
      <c r="E132" s="223">
        <f t="shared" si="41"/>
        <v>0</v>
      </c>
      <c r="F132" s="223">
        <f t="shared" si="41"/>
        <v>0</v>
      </c>
      <c r="G132" s="223">
        <f t="shared" si="41"/>
        <v>0</v>
      </c>
      <c r="H132" s="223">
        <f t="shared" si="41"/>
        <v>0</v>
      </c>
      <c r="I132" s="223">
        <f t="shared" si="41"/>
        <v>0</v>
      </c>
      <c r="J132" s="223">
        <f t="shared" si="42"/>
        <v>0</v>
      </c>
      <c r="K132" s="262"/>
      <c r="L132" s="262"/>
      <c r="M132" s="262"/>
      <c r="N132" s="262"/>
      <c r="O132" s="262"/>
      <c r="P132" s="262"/>
      <c r="Q132" s="262"/>
      <c r="R132" s="262"/>
      <c r="S132" s="262"/>
      <c r="T132" s="258"/>
      <c r="U132" s="239">
        <f t="shared" si="38"/>
        <v>0</v>
      </c>
      <c r="V132" s="240"/>
      <c r="W132" s="239"/>
      <c r="X132" s="239"/>
      <c r="Y132" s="238"/>
      <c r="Z132" s="237"/>
      <c r="AA132" s="173"/>
      <c r="AB132" s="173"/>
    </row>
    <row r="133" spans="1:28" x14ac:dyDescent="0.25">
      <c r="A133" s="244">
        <f t="shared" si="43"/>
        <v>2015</v>
      </c>
      <c r="B133" s="243" t="s">
        <v>313</v>
      </c>
      <c r="C133" s="223">
        <f t="shared" si="41"/>
        <v>0</v>
      </c>
      <c r="D133" s="242">
        <f t="shared" si="41"/>
        <v>0</v>
      </c>
      <c r="E133" s="223">
        <f t="shared" si="41"/>
        <v>0</v>
      </c>
      <c r="F133" s="223">
        <f t="shared" si="41"/>
        <v>0</v>
      </c>
      <c r="G133" s="223">
        <f t="shared" si="41"/>
        <v>0</v>
      </c>
      <c r="H133" s="223">
        <f t="shared" si="41"/>
        <v>0</v>
      </c>
      <c r="I133" s="223">
        <f t="shared" si="41"/>
        <v>0</v>
      </c>
      <c r="J133" s="223">
        <f t="shared" si="42"/>
        <v>0</v>
      </c>
      <c r="K133" s="262"/>
      <c r="L133" s="262"/>
      <c r="M133" s="262"/>
      <c r="N133" s="262"/>
      <c r="O133" s="262"/>
      <c r="P133" s="262"/>
      <c r="Q133" s="262"/>
      <c r="R133" s="262"/>
      <c r="S133" s="262"/>
      <c r="T133" s="258"/>
      <c r="U133" s="239">
        <f t="shared" si="38"/>
        <v>0</v>
      </c>
      <c r="V133" s="240"/>
      <c r="W133" s="239"/>
      <c r="X133" s="239"/>
      <c r="Y133" s="238"/>
      <c r="Z133" s="237"/>
      <c r="AA133" s="173"/>
      <c r="AB133" s="173"/>
    </row>
    <row r="134" spans="1:28" x14ac:dyDescent="0.25">
      <c r="A134" s="244">
        <f t="shared" si="43"/>
        <v>2015</v>
      </c>
      <c r="B134" s="243" t="s">
        <v>312</v>
      </c>
      <c r="C134" s="223">
        <f t="shared" si="41"/>
        <v>0</v>
      </c>
      <c r="D134" s="242">
        <f t="shared" si="41"/>
        <v>0</v>
      </c>
      <c r="E134" s="223">
        <f t="shared" si="41"/>
        <v>0</v>
      </c>
      <c r="F134" s="223">
        <f t="shared" si="41"/>
        <v>0</v>
      </c>
      <c r="G134" s="223">
        <f t="shared" si="41"/>
        <v>0</v>
      </c>
      <c r="H134" s="223">
        <f t="shared" si="41"/>
        <v>0</v>
      </c>
      <c r="I134" s="223">
        <f t="shared" si="41"/>
        <v>0</v>
      </c>
      <c r="J134" s="223">
        <f t="shared" si="42"/>
        <v>0</v>
      </c>
      <c r="K134" s="262"/>
      <c r="L134" s="262"/>
      <c r="M134" s="262"/>
      <c r="N134" s="262"/>
      <c r="O134" s="262"/>
      <c r="P134" s="262"/>
      <c r="Q134" s="262"/>
      <c r="R134" s="262"/>
      <c r="S134" s="262"/>
      <c r="T134" s="258"/>
      <c r="U134" s="239">
        <f t="shared" si="38"/>
        <v>0</v>
      </c>
      <c r="V134" s="240"/>
      <c r="W134" s="239"/>
      <c r="X134" s="239"/>
      <c r="Y134" s="238"/>
      <c r="Z134" s="237"/>
      <c r="AA134" s="173"/>
      <c r="AB134" s="173"/>
    </row>
    <row r="135" spans="1:28" x14ac:dyDescent="0.25">
      <c r="A135" s="244">
        <f t="shared" si="43"/>
        <v>2015</v>
      </c>
      <c r="B135" s="243" t="s">
        <v>311</v>
      </c>
      <c r="C135" s="223">
        <f t="shared" si="41"/>
        <v>0</v>
      </c>
      <c r="D135" s="242">
        <f t="shared" si="41"/>
        <v>0</v>
      </c>
      <c r="E135" s="223">
        <f t="shared" si="41"/>
        <v>0</v>
      </c>
      <c r="F135" s="223">
        <f t="shared" si="41"/>
        <v>0</v>
      </c>
      <c r="G135" s="223">
        <f t="shared" si="41"/>
        <v>0</v>
      </c>
      <c r="H135" s="223">
        <f t="shared" si="41"/>
        <v>0</v>
      </c>
      <c r="I135" s="223">
        <f t="shared" si="41"/>
        <v>0</v>
      </c>
      <c r="J135" s="223">
        <f t="shared" si="42"/>
        <v>0</v>
      </c>
      <c r="K135" s="262"/>
      <c r="L135" s="262"/>
      <c r="M135" s="262"/>
      <c r="N135" s="262"/>
      <c r="O135" s="262"/>
      <c r="P135" s="262"/>
      <c r="Q135" s="262"/>
      <c r="R135" s="262"/>
      <c r="S135" s="262"/>
      <c r="T135" s="258"/>
      <c r="U135" s="239">
        <f t="shared" si="38"/>
        <v>0</v>
      </c>
      <c r="V135" s="240"/>
      <c r="W135" s="239"/>
      <c r="X135" s="239"/>
      <c r="Y135" s="238"/>
      <c r="Z135" s="237"/>
      <c r="AA135" s="173"/>
      <c r="AB135" s="173"/>
    </row>
    <row r="136" spans="1:28" x14ac:dyDescent="0.25">
      <c r="A136" s="244">
        <f t="shared" si="43"/>
        <v>2015</v>
      </c>
      <c r="B136" s="243" t="s">
        <v>310</v>
      </c>
      <c r="C136" s="223">
        <f t="shared" si="41"/>
        <v>0</v>
      </c>
      <c r="D136" s="242">
        <f t="shared" si="41"/>
        <v>0</v>
      </c>
      <c r="E136" s="223">
        <f t="shared" si="41"/>
        <v>0</v>
      </c>
      <c r="F136" s="223">
        <f t="shared" si="41"/>
        <v>0</v>
      </c>
      <c r="G136" s="223">
        <f t="shared" si="41"/>
        <v>0</v>
      </c>
      <c r="H136" s="223">
        <f t="shared" si="41"/>
        <v>0</v>
      </c>
      <c r="I136" s="223">
        <f t="shared" si="41"/>
        <v>0</v>
      </c>
      <c r="J136" s="223">
        <f t="shared" si="42"/>
        <v>0</v>
      </c>
      <c r="K136" s="262"/>
      <c r="L136" s="262"/>
      <c r="M136" s="262"/>
      <c r="N136" s="262"/>
      <c r="O136" s="262"/>
      <c r="P136" s="262"/>
      <c r="Q136" s="262"/>
      <c r="R136" s="262"/>
      <c r="S136" s="262"/>
      <c r="T136" s="258"/>
      <c r="U136" s="239">
        <f t="shared" si="38"/>
        <v>0</v>
      </c>
      <c r="V136" s="240"/>
      <c r="W136" s="239"/>
      <c r="X136" s="239"/>
      <c r="Y136" s="238"/>
      <c r="Z136" s="237"/>
      <c r="AA136" s="173"/>
      <c r="AB136" s="173"/>
    </row>
    <row r="137" spans="1:28" x14ac:dyDescent="0.25">
      <c r="A137" s="244">
        <f t="shared" si="43"/>
        <v>2015</v>
      </c>
      <c r="B137" s="243" t="s">
        <v>309</v>
      </c>
      <c r="C137" s="223">
        <f t="shared" si="41"/>
        <v>0</v>
      </c>
      <c r="D137" s="242">
        <f t="shared" si="41"/>
        <v>0</v>
      </c>
      <c r="E137" s="223">
        <f t="shared" si="41"/>
        <v>0</v>
      </c>
      <c r="F137" s="223">
        <f t="shared" si="41"/>
        <v>0</v>
      </c>
      <c r="G137" s="223">
        <f t="shared" si="41"/>
        <v>0</v>
      </c>
      <c r="H137" s="223">
        <f t="shared" si="41"/>
        <v>0</v>
      </c>
      <c r="I137" s="223">
        <f t="shared" si="41"/>
        <v>0</v>
      </c>
      <c r="J137" s="223">
        <f t="shared" si="42"/>
        <v>0</v>
      </c>
      <c r="K137" s="262"/>
      <c r="L137" s="262"/>
      <c r="M137" s="262"/>
      <c r="N137" s="262"/>
      <c r="O137" s="262"/>
      <c r="P137" s="262"/>
      <c r="Q137" s="262"/>
      <c r="R137" s="262"/>
      <c r="S137" s="262"/>
      <c r="T137" s="258"/>
      <c r="U137" s="239">
        <f t="shared" si="38"/>
        <v>0</v>
      </c>
      <c r="V137" s="240"/>
      <c r="W137" s="239"/>
      <c r="X137" s="239"/>
      <c r="Y137" s="238"/>
      <c r="Z137" s="237"/>
      <c r="AA137" s="173"/>
      <c r="AB137" s="173"/>
    </row>
    <row r="138" spans="1:28" x14ac:dyDescent="0.25">
      <c r="A138" s="244">
        <f t="shared" si="43"/>
        <v>2015</v>
      </c>
      <c r="B138" s="243" t="s">
        <v>308</v>
      </c>
      <c r="C138" s="223">
        <f t="shared" si="41"/>
        <v>0</v>
      </c>
      <c r="D138" s="242">
        <f t="shared" si="41"/>
        <v>0</v>
      </c>
      <c r="E138" s="223">
        <f t="shared" si="41"/>
        <v>0</v>
      </c>
      <c r="F138" s="223">
        <f t="shared" si="41"/>
        <v>0</v>
      </c>
      <c r="G138" s="223">
        <f t="shared" si="41"/>
        <v>0</v>
      </c>
      <c r="H138" s="223">
        <f t="shared" si="41"/>
        <v>0</v>
      </c>
      <c r="I138" s="223">
        <f t="shared" si="41"/>
        <v>0</v>
      </c>
      <c r="J138" s="223">
        <f t="shared" si="42"/>
        <v>0</v>
      </c>
      <c r="K138" s="262"/>
      <c r="L138" s="262"/>
      <c r="M138" s="262"/>
      <c r="N138" s="262"/>
      <c r="O138" s="262"/>
      <c r="P138" s="262"/>
      <c r="Q138" s="262"/>
      <c r="R138" s="262"/>
      <c r="S138" s="262"/>
      <c r="T138" s="258"/>
      <c r="U138" s="239">
        <f t="shared" si="38"/>
        <v>0</v>
      </c>
      <c r="V138" s="240"/>
      <c r="W138" s="239"/>
      <c r="X138" s="239"/>
      <c r="Y138" s="238"/>
      <c r="Z138" s="237"/>
      <c r="AA138" s="173"/>
      <c r="AB138" s="173"/>
    </row>
    <row r="139" spans="1:28" x14ac:dyDescent="0.25">
      <c r="A139" s="244">
        <f t="shared" si="43"/>
        <v>2015</v>
      </c>
      <c r="B139" s="243" t="s">
        <v>307</v>
      </c>
      <c r="C139" s="223">
        <f t="shared" ref="C139:J154" si="44">C138</f>
        <v>0</v>
      </c>
      <c r="D139" s="242">
        <f t="shared" si="44"/>
        <v>0</v>
      </c>
      <c r="E139" s="223">
        <f t="shared" si="44"/>
        <v>0</v>
      </c>
      <c r="F139" s="223">
        <f t="shared" si="44"/>
        <v>0</v>
      </c>
      <c r="G139" s="223">
        <f t="shared" si="44"/>
        <v>0</v>
      </c>
      <c r="H139" s="223">
        <f t="shared" si="44"/>
        <v>0</v>
      </c>
      <c r="I139" s="223">
        <f t="shared" si="44"/>
        <v>0</v>
      </c>
      <c r="J139" s="223">
        <f t="shared" si="42"/>
        <v>0</v>
      </c>
      <c r="K139" s="262"/>
      <c r="L139" s="262"/>
      <c r="M139" s="262"/>
      <c r="N139" s="262"/>
      <c r="O139" s="262"/>
      <c r="P139" s="262"/>
      <c r="Q139" s="262"/>
      <c r="R139" s="262"/>
      <c r="S139" s="262"/>
      <c r="T139" s="258"/>
      <c r="U139" s="239">
        <f t="shared" si="38"/>
        <v>0</v>
      </c>
      <c r="V139" s="240"/>
      <c r="W139" s="239"/>
      <c r="X139" s="239"/>
      <c r="Y139" s="238"/>
      <c r="Z139" s="237"/>
      <c r="AA139" s="173"/>
      <c r="AB139" s="173"/>
    </row>
    <row r="140" spans="1:28" x14ac:dyDescent="0.25">
      <c r="A140" s="235">
        <f t="shared" si="43"/>
        <v>2015</v>
      </c>
      <c r="B140" s="234" t="s">
        <v>306</v>
      </c>
      <c r="C140" s="178">
        <f t="shared" si="44"/>
        <v>0</v>
      </c>
      <c r="D140" s="177">
        <f t="shared" si="44"/>
        <v>0</v>
      </c>
      <c r="E140" s="178">
        <f t="shared" si="44"/>
        <v>0</v>
      </c>
      <c r="F140" s="178">
        <f t="shared" si="44"/>
        <v>0</v>
      </c>
      <c r="G140" s="178">
        <f t="shared" si="44"/>
        <v>0</v>
      </c>
      <c r="H140" s="178">
        <f t="shared" si="44"/>
        <v>0</v>
      </c>
      <c r="I140" s="178">
        <f t="shared" si="44"/>
        <v>0</v>
      </c>
      <c r="J140" s="178">
        <f t="shared" si="42"/>
        <v>0</v>
      </c>
      <c r="K140" s="261"/>
      <c r="L140" s="261"/>
      <c r="M140" s="261"/>
      <c r="N140" s="261"/>
      <c r="O140" s="261"/>
      <c r="P140" s="261"/>
      <c r="Q140" s="261"/>
      <c r="R140" s="261"/>
      <c r="S140" s="261"/>
      <c r="T140" s="257"/>
      <c r="U140" s="231">
        <f t="shared" si="38"/>
        <v>0</v>
      </c>
      <c r="V140" s="221">
        <f>SUM(U129:U140)</f>
        <v>0</v>
      </c>
      <c r="W140" s="231"/>
      <c r="X140" s="231"/>
      <c r="Y140" s="232"/>
      <c r="Z140" s="231">
        <f>SUM(Y129:Y140)</f>
        <v>0</v>
      </c>
      <c r="AA140" s="173"/>
      <c r="AB140" s="173"/>
    </row>
    <row r="141" spans="1:28" x14ac:dyDescent="0.25">
      <c r="A141" s="256">
        <f>A140+1</f>
        <v>2016</v>
      </c>
      <c r="B141" s="255" t="s">
        <v>317</v>
      </c>
      <c r="C141" s="252">
        <f t="shared" si="44"/>
        <v>0</v>
      </c>
      <c r="D141" s="254">
        <f t="shared" si="44"/>
        <v>0</v>
      </c>
      <c r="E141" s="252">
        <f t="shared" si="44"/>
        <v>0</v>
      </c>
      <c r="F141" s="252">
        <f t="shared" si="44"/>
        <v>0</v>
      </c>
      <c r="G141" s="252">
        <f t="shared" si="44"/>
        <v>0</v>
      </c>
      <c r="H141" s="252">
        <f t="shared" si="44"/>
        <v>0</v>
      </c>
      <c r="I141" s="252">
        <f t="shared" si="44"/>
        <v>0</v>
      </c>
      <c r="J141" s="252">
        <f t="shared" si="42"/>
        <v>0</v>
      </c>
      <c r="K141" s="252">
        <f t="shared" ref="K141:K153" si="45">+K15</f>
        <v>0</v>
      </c>
      <c r="L141" s="263"/>
      <c r="M141" s="263"/>
      <c r="N141" s="263"/>
      <c r="O141" s="263"/>
      <c r="P141" s="263"/>
      <c r="Q141" s="263"/>
      <c r="R141" s="263"/>
      <c r="S141" s="263"/>
      <c r="T141" s="260"/>
      <c r="U141" s="249">
        <f t="shared" si="38"/>
        <v>0</v>
      </c>
      <c r="V141" s="250"/>
      <c r="W141" s="249"/>
      <c r="X141" s="249"/>
      <c r="Y141" s="248"/>
      <c r="Z141" s="247"/>
      <c r="AA141" s="173"/>
      <c r="AB141" s="173"/>
    </row>
    <row r="142" spans="1:28" x14ac:dyDescent="0.25">
      <c r="A142" s="244">
        <f>A141</f>
        <v>2016</v>
      </c>
      <c r="B142" s="243" t="s">
        <v>316</v>
      </c>
      <c r="C142" s="223">
        <f t="shared" si="44"/>
        <v>0</v>
      </c>
      <c r="D142" s="242">
        <f t="shared" si="44"/>
        <v>0</v>
      </c>
      <c r="E142" s="223">
        <f t="shared" si="44"/>
        <v>0</v>
      </c>
      <c r="F142" s="223">
        <f t="shared" si="44"/>
        <v>0</v>
      </c>
      <c r="G142" s="223">
        <f t="shared" si="44"/>
        <v>0</v>
      </c>
      <c r="H142" s="223">
        <f t="shared" si="44"/>
        <v>0</v>
      </c>
      <c r="I142" s="223">
        <f t="shared" si="44"/>
        <v>0</v>
      </c>
      <c r="J142" s="259">
        <f>J141</f>
        <v>0</v>
      </c>
      <c r="K142" s="223">
        <f t="shared" si="45"/>
        <v>0</v>
      </c>
      <c r="L142" s="262"/>
      <c r="M142" s="262"/>
      <c r="N142" s="262"/>
      <c r="O142" s="262"/>
      <c r="P142" s="262"/>
      <c r="Q142" s="262"/>
      <c r="R142" s="262"/>
      <c r="S142" s="262"/>
      <c r="T142" s="258"/>
      <c r="U142" s="239">
        <f t="shared" si="38"/>
        <v>0</v>
      </c>
      <c r="V142" s="240"/>
      <c r="W142" s="239"/>
      <c r="X142" s="239"/>
      <c r="Y142" s="238"/>
      <c r="Z142" s="237"/>
      <c r="AA142" s="173"/>
      <c r="AB142" s="173"/>
    </row>
    <row r="143" spans="1:28" x14ac:dyDescent="0.25">
      <c r="A143" s="244">
        <f t="shared" ref="A143:A152" si="46">A142</f>
        <v>2016</v>
      </c>
      <c r="B143" s="243" t="s">
        <v>315</v>
      </c>
      <c r="C143" s="223">
        <f t="shared" si="44"/>
        <v>0</v>
      </c>
      <c r="D143" s="242">
        <f t="shared" si="44"/>
        <v>0</v>
      </c>
      <c r="E143" s="223">
        <f t="shared" si="44"/>
        <v>0</v>
      </c>
      <c r="F143" s="223">
        <f t="shared" si="44"/>
        <v>0</v>
      </c>
      <c r="G143" s="223">
        <f t="shared" si="44"/>
        <v>0</v>
      </c>
      <c r="H143" s="223">
        <f t="shared" si="44"/>
        <v>0</v>
      </c>
      <c r="I143" s="223">
        <f t="shared" si="44"/>
        <v>0</v>
      </c>
      <c r="J143" s="241">
        <f>J142</f>
        <v>0</v>
      </c>
      <c r="K143" s="223">
        <f t="shared" si="45"/>
        <v>0</v>
      </c>
      <c r="L143" s="262"/>
      <c r="M143" s="262"/>
      <c r="N143" s="262"/>
      <c r="O143" s="262"/>
      <c r="P143" s="262"/>
      <c r="Q143" s="262"/>
      <c r="R143" s="262"/>
      <c r="S143" s="262"/>
      <c r="T143" s="258"/>
      <c r="U143" s="239">
        <f t="shared" si="38"/>
        <v>0</v>
      </c>
      <c r="V143" s="240"/>
      <c r="W143" s="239"/>
      <c r="X143" s="239"/>
      <c r="Y143" s="238"/>
      <c r="Z143" s="237"/>
      <c r="AA143" s="173"/>
      <c r="AB143" s="173"/>
    </row>
    <row r="144" spans="1:28" x14ac:dyDescent="0.25">
      <c r="A144" s="244">
        <f t="shared" si="46"/>
        <v>2016</v>
      </c>
      <c r="B144" s="243" t="s">
        <v>314</v>
      </c>
      <c r="C144" s="223">
        <f t="shared" si="44"/>
        <v>0</v>
      </c>
      <c r="D144" s="242">
        <f t="shared" si="44"/>
        <v>0</v>
      </c>
      <c r="E144" s="223">
        <f t="shared" si="44"/>
        <v>0</v>
      </c>
      <c r="F144" s="223">
        <f t="shared" si="44"/>
        <v>0</v>
      </c>
      <c r="G144" s="223">
        <f t="shared" si="44"/>
        <v>0</v>
      </c>
      <c r="H144" s="223">
        <f t="shared" si="44"/>
        <v>0</v>
      </c>
      <c r="I144" s="223">
        <f t="shared" si="44"/>
        <v>0</v>
      </c>
      <c r="J144" s="241">
        <f t="shared" si="44"/>
        <v>0</v>
      </c>
      <c r="K144" s="223">
        <f t="shared" si="45"/>
        <v>0</v>
      </c>
      <c r="L144" s="262"/>
      <c r="M144" s="262"/>
      <c r="N144" s="262"/>
      <c r="O144" s="262"/>
      <c r="P144" s="262"/>
      <c r="Q144" s="262"/>
      <c r="R144" s="262"/>
      <c r="S144" s="262"/>
      <c r="T144" s="258"/>
      <c r="U144" s="239">
        <f t="shared" si="38"/>
        <v>0</v>
      </c>
      <c r="V144" s="240"/>
      <c r="W144" s="239"/>
      <c r="X144" s="239"/>
      <c r="Y144" s="238"/>
      <c r="Z144" s="237"/>
      <c r="AA144" s="173"/>
      <c r="AB144" s="173"/>
    </row>
    <row r="145" spans="1:28" x14ac:dyDescent="0.25">
      <c r="A145" s="244">
        <f t="shared" si="46"/>
        <v>2016</v>
      </c>
      <c r="B145" s="243" t="s">
        <v>313</v>
      </c>
      <c r="C145" s="223">
        <f t="shared" si="44"/>
        <v>0</v>
      </c>
      <c r="D145" s="242">
        <f t="shared" si="44"/>
        <v>0</v>
      </c>
      <c r="E145" s="223">
        <f t="shared" si="44"/>
        <v>0</v>
      </c>
      <c r="F145" s="223">
        <f t="shared" si="44"/>
        <v>0</v>
      </c>
      <c r="G145" s="223">
        <f t="shared" si="44"/>
        <v>0</v>
      </c>
      <c r="H145" s="223">
        <f t="shared" si="44"/>
        <v>0</v>
      </c>
      <c r="I145" s="223">
        <f t="shared" si="44"/>
        <v>0</v>
      </c>
      <c r="J145" s="241">
        <f t="shared" si="44"/>
        <v>0</v>
      </c>
      <c r="K145" s="223">
        <f t="shared" si="45"/>
        <v>0</v>
      </c>
      <c r="L145" s="262"/>
      <c r="M145" s="262"/>
      <c r="N145" s="262"/>
      <c r="O145" s="262"/>
      <c r="P145" s="262"/>
      <c r="Q145" s="262"/>
      <c r="R145" s="262"/>
      <c r="S145" s="262"/>
      <c r="T145" s="258"/>
      <c r="U145" s="239">
        <f t="shared" si="38"/>
        <v>0</v>
      </c>
      <c r="V145" s="240"/>
      <c r="W145" s="239"/>
      <c r="X145" s="239"/>
      <c r="Y145" s="238"/>
      <c r="Z145" s="237"/>
      <c r="AA145" s="173"/>
      <c r="AB145" s="173"/>
    </row>
    <row r="146" spans="1:28" x14ac:dyDescent="0.25">
      <c r="A146" s="244">
        <f t="shared" si="46"/>
        <v>2016</v>
      </c>
      <c r="B146" s="243" t="s">
        <v>312</v>
      </c>
      <c r="C146" s="223">
        <f t="shared" si="44"/>
        <v>0</v>
      </c>
      <c r="D146" s="242">
        <f t="shared" si="44"/>
        <v>0</v>
      </c>
      <c r="E146" s="223">
        <f t="shared" si="44"/>
        <v>0</v>
      </c>
      <c r="F146" s="223">
        <f t="shared" si="44"/>
        <v>0</v>
      </c>
      <c r="G146" s="223">
        <f t="shared" si="44"/>
        <v>0</v>
      </c>
      <c r="H146" s="223">
        <f t="shared" si="44"/>
        <v>0</v>
      </c>
      <c r="I146" s="223">
        <f t="shared" si="44"/>
        <v>0</v>
      </c>
      <c r="J146" s="241">
        <f t="shared" si="44"/>
        <v>0</v>
      </c>
      <c r="K146" s="223">
        <f t="shared" si="45"/>
        <v>0</v>
      </c>
      <c r="L146" s="262"/>
      <c r="M146" s="262"/>
      <c r="N146" s="262"/>
      <c r="O146" s="262"/>
      <c r="P146" s="262"/>
      <c r="Q146" s="262"/>
      <c r="R146" s="262"/>
      <c r="S146" s="262"/>
      <c r="T146" s="258"/>
      <c r="U146" s="239">
        <f t="shared" si="38"/>
        <v>0</v>
      </c>
      <c r="V146" s="240"/>
      <c r="W146" s="239"/>
      <c r="X146" s="239"/>
      <c r="Y146" s="238"/>
      <c r="Z146" s="237"/>
      <c r="AA146" s="173"/>
      <c r="AB146" s="173"/>
    </row>
    <row r="147" spans="1:28" x14ac:dyDescent="0.25">
      <c r="A147" s="244">
        <f t="shared" si="46"/>
        <v>2016</v>
      </c>
      <c r="B147" s="243" t="s">
        <v>311</v>
      </c>
      <c r="C147" s="223">
        <f t="shared" si="44"/>
        <v>0</v>
      </c>
      <c r="D147" s="242">
        <f t="shared" si="44"/>
        <v>0</v>
      </c>
      <c r="E147" s="223">
        <f t="shared" si="44"/>
        <v>0</v>
      </c>
      <c r="F147" s="223">
        <f t="shared" si="44"/>
        <v>0</v>
      </c>
      <c r="G147" s="223">
        <f t="shared" si="44"/>
        <v>0</v>
      </c>
      <c r="H147" s="223">
        <f t="shared" si="44"/>
        <v>0</v>
      </c>
      <c r="I147" s="223">
        <f t="shared" si="44"/>
        <v>0</v>
      </c>
      <c r="J147" s="241">
        <f t="shared" si="44"/>
        <v>0</v>
      </c>
      <c r="K147" s="223">
        <f t="shared" si="45"/>
        <v>0</v>
      </c>
      <c r="L147" s="262"/>
      <c r="M147" s="262"/>
      <c r="N147" s="262"/>
      <c r="O147" s="262"/>
      <c r="P147" s="262"/>
      <c r="Q147" s="262"/>
      <c r="R147" s="262"/>
      <c r="S147" s="262"/>
      <c r="T147" s="258"/>
      <c r="U147" s="239">
        <f t="shared" si="38"/>
        <v>0</v>
      </c>
      <c r="V147" s="240"/>
      <c r="W147" s="239"/>
      <c r="X147" s="239"/>
      <c r="Y147" s="238"/>
      <c r="Z147" s="237"/>
      <c r="AA147" s="173"/>
      <c r="AB147" s="173"/>
    </row>
    <row r="148" spans="1:28" x14ac:dyDescent="0.25">
      <c r="A148" s="244">
        <f t="shared" si="46"/>
        <v>2016</v>
      </c>
      <c r="B148" s="243" t="s">
        <v>310</v>
      </c>
      <c r="C148" s="223">
        <f t="shared" si="44"/>
        <v>0</v>
      </c>
      <c r="D148" s="242">
        <f t="shared" si="44"/>
        <v>0</v>
      </c>
      <c r="E148" s="223">
        <f t="shared" si="44"/>
        <v>0</v>
      </c>
      <c r="F148" s="223">
        <f t="shared" si="44"/>
        <v>0</v>
      </c>
      <c r="G148" s="223">
        <f t="shared" si="44"/>
        <v>0</v>
      </c>
      <c r="H148" s="223">
        <f t="shared" si="44"/>
        <v>0</v>
      </c>
      <c r="I148" s="223">
        <f t="shared" si="44"/>
        <v>0</v>
      </c>
      <c r="J148" s="241">
        <f t="shared" si="44"/>
        <v>0</v>
      </c>
      <c r="K148" s="223">
        <f t="shared" si="45"/>
        <v>0</v>
      </c>
      <c r="L148" s="262"/>
      <c r="M148" s="262"/>
      <c r="N148" s="262"/>
      <c r="O148" s="262"/>
      <c r="P148" s="262"/>
      <c r="Q148" s="262"/>
      <c r="R148" s="262"/>
      <c r="S148" s="262"/>
      <c r="T148" s="258"/>
      <c r="U148" s="239">
        <f t="shared" si="38"/>
        <v>0</v>
      </c>
      <c r="V148" s="240"/>
      <c r="W148" s="239"/>
      <c r="X148" s="239"/>
      <c r="Y148" s="238"/>
      <c r="Z148" s="237"/>
      <c r="AA148" s="173"/>
      <c r="AB148" s="173"/>
    </row>
    <row r="149" spans="1:28" x14ac:dyDescent="0.25">
      <c r="A149" s="244">
        <f t="shared" si="46"/>
        <v>2016</v>
      </c>
      <c r="B149" s="243" t="s">
        <v>309</v>
      </c>
      <c r="C149" s="223">
        <f t="shared" si="44"/>
        <v>0</v>
      </c>
      <c r="D149" s="242">
        <f t="shared" si="44"/>
        <v>0</v>
      </c>
      <c r="E149" s="223">
        <f t="shared" si="44"/>
        <v>0</v>
      </c>
      <c r="F149" s="223">
        <f t="shared" si="44"/>
        <v>0</v>
      </c>
      <c r="G149" s="223">
        <f t="shared" si="44"/>
        <v>0</v>
      </c>
      <c r="H149" s="223">
        <f t="shared" si="44"/>
        <v>0</v>
      </c>
      <c r="I149" s="223">
        <f t="shared" si="44"/>
        <v>0</v>
      </c>
      <c r="J149" s="241">
        <f t="shared" si="44"/>
        <v>0</v>
      </c>
      <c r="K149" s="223">
        <f t="shared" si="45"/>
        <v>0</v>
      </c>
      <c r="L149" s="262"/>
      <c r="M149" s="262"/>
      <c r="N149" s="262"/>
      <c r="O149" s="262"/>
      <c r="P149" s="262"/>
      <c r="Q149" s="262"/>
      <c r="R149" s="262"/>
      <c r="S149" s="262"/>
      <c r="T149" s="258"/>
      <c r="U149" s="239">
        <f t="shared" si="38"/>
        <v>0</v>
      </c>
      <c r="V149" s="240"/>
      <c r="W149" s="239"/>
      <c r="X149" s="239"/>
      <c r="Y149" s="238"/>
      <c r="Z149" s="237"/>
      <c r="AA149" s="173"/>
      <c r="AB149" s="173"/>
    </row>
    <row r="150" spans="1:28" x14ac:dyDescent="0.25">
      <c r="A150" s="244">
        <f t="shared" si="46"/>
        <v>2016</v>
      </c>
      <c r="B150" s="243" t="s">
        <v>308</v>
      </c>
      <c r="C150" s="223">
        <f t="shared" si="44"/>
        <v>0</v>
      </c>
      <c r="D150" s="242">
        <f t="shared" si="44"/>
        <v>0</v>
      </c>
      <c r="E150" s="223">
        <f t="shared" si="44"/>
        <v>0</v>
      </c>
      <c r="F150" s="223">
        <f t="shared" si="44"/>
        <v>0</v>
      </c>
      <c r="G150" s="223">
        <f t="shared" si="44"/>
        <v>0</v>
      </c>
      <c r="H150" s="223">
        <f t="shared" si="44"/>
        <v>0</v>
      </c>
      <c r="I150" s="223">
        <f t="shared" si="44"/>
        <v>0</v>
      </c>
      <c r="J150" s="241">
        <f t="shared" si="44"/>
        <v>0</v>
      </c>
      <c r="K150" s="223">
        <f t="shared" si="45"/>
        <v>0</v>
      </c>
      <c r="L150" s="262"/>
      <c r="M150" s="262"/>
      <c r="N150" s="262"/>
      <c r="O150" s="262"/>
      <c r="P150" s="262"/>
      <c r="Q150" s="262"/>
      <c r="R150" s="262"/>
      <c r="S150" s="262"/>
      <c r="T150" s="258"/>
      <c r="U150" s="239">
        <f t="shared" si="38"/>
        <v>0</v>
      </c>
      <c r="V150" s="240"/>
      <c r="W150" s="239"/>
      <c r="X150" s="239"/>
      <c r="Y150" s="238"/>
      <c r="Z150" s="237"/>
      <c r="AA150" s="173"/>
      <c r="AB150" s="173"/>
    </row>
    <row r="151" spans="1:28" x14ac:dyDescent="0.25">
      <c r="A151" s="244">
        <f t="shared" si="46"/>
        <v>2016</v>
      </c>
      <c r="B151" s="243" t="s">
        <v>307</v>
      </c>
      <c r="C151" s="223">
        <f t="shared" si="44"/>
        <v>0</v>
      </c>
      <c r="D151" s="242">
        <f t="shared" si="44"/>
        <v>0</v>
      </c>
      <c r="E151" s="223">
        <f t="shared" si="44"/>
        <v>0</v>
      </c>
      <c r="F151" s="223">
        <f t="shared" si="44"/>
        <v>0</v>
      </c>
      <c r="G151" s="223">
        <f t="shared" si="44"/>
        <v>0</v>
      </c>
      <c r="H151" s="223">
        <f t="shared" si="44"/>
        <v>0</v>
      </c>
      <c r="I151" s="223">
        <f t="shared" si="44"/>
        <v>0</v>
      </c>
      <c r="J151" s="241">
        <f t="shared" si="44"/>
        <v>0</v>
      </c>
      <c r="K151" s="223">
        <f t="shared" si="45"/>
        <v>0</v>
      </c>
      <c r="L151" s="262"/>
      <c r="M151" s="262"/>
      <c r="N151" s="262"/>
      <c r="O151" s="262"/>
      <c r="P151" s="262"/>
      <c r="Q151" s="262"/>
      <c r="R151" s="262"/>
      <c r="S151" s="262"/>
      <c r="T151" s="258"/>
      <c r="U151" s="239">
        <f t="shared" si="38"/>
        <v>0</v>
      </c>
      <c r="V151" s="240"/>
      <c r="W151" s="239"/>
      <c r="X151" s="239"/>
      <c r="Y151" s="238"/>
      <c r="Z151" s="237"/>
      <c r="AA151" s="173"/>
      <c r="AB151" s="173"/>
    </row>
    <row r="152" spans="1:28" x14ac:dyDescent="0.25">
      <c r="A152" s="235">
        <f t="shared" si="46"/>
        <v>2016</v>
      </c>
      <c r="B152" s="234" t="s">
        <v>306</v>
      </c>
      <c r="C152" s="178">
        <f t="shared" si="44"/>
        <v>0</v>
      </c>
      <c r="D152" s="177">
        <f t="shared" si="44"/>
        <v>0</v>
      </c>
      <c r="E152" s="178">
        <f t="shared" si="44"/>
        <v>0</v>
      </c>
      <c r="F152" s="178">
        <f t="shared" si="44"/>
        <v>0</v>
      </c>
      <c r="G152" s="178">
        <f t="shared" si="44"/>
        <v>0</v>
      </c>
      <c r="H152" s="178">
        <f t="shared" si="44"/>
        <v>0</v>
      </c>
      <c r="I152" s="178">
        <f t="shared" si="44"/>
        <v>0</v>
      </c>
      <c r="J152" s="233">
        <f t="shared" si="44"/>
        <v>0</v>
      </c>
      <c r="K152" s="178">
        <f t="shared" si="45"/>
        <v>0</v>
      </c>
      <c r="L152" s="261"/>
      <c r="M152" s="261"/>
      <c r="N152" s="261"/>
      <c r="O152" s="261"/>
      <c r="P152" s="261"/>
      <c r="Q152" s="261"/>
      <c r="R152" s="261"/>
      <c r="S152" s="261"/>
      <c r="T152" s="257"/>
      <c r="U152" s="231">
        <f t="shared" si="38"/>
        <v>0</v>
      </c>
      <c r="V152" s="221">
        <f>SUM(U141:U152)</f>
        <v>0</v>
      </c>
      <c r="W152" s="231"/>
      <c r="X152" s="231"/>
      <c r="Y152" s="232"/>
      <c r="Z152" s="231">
        <f>SUM(Y141:Y152)</f>
        <v>0</v>
      </c>
      <c r="AA152" s="173"/>
      <c r="AB152" s="173"/>
    </row>
    <row r="153" spans="1:28" x14ac:dyDescent="0.25">
      <c r="A153" s="256">
        <f>A152+1</f>
        <v>2017</v>
      </c>
      <c r="B153" s="255" t="s">
        <v>317</v>
      </c>
      <c r="C153" s="252">
        <f t="shared" si="44"/>
        <v>0</v>
      </c>
      <c r="D153" s="254">
        <f t="shared" si="44"/>
        <v>0</v>
      </c>
      <c r="E153" s="252">
        <f t="shared" si="44"/>
        <v>0</v>
      </c>
      <c r="F153" s="252">
        <f t="shared" si="44"/>
        <v>0</v>
      </c>
      <c r="G153" s="252">
        <f t="shared" si="44"/>
        <v>0</v>
      </c>
      <c r="H153" s="252">
        <f t="shared" si="44"/>
        <v>0</v>
      </c>
      <c r="I153" s="252">
        <f t="shared" si="44"/>
        <v>0</v>
      </c>
      <c r="J153" s="253">
        <f t="shared" si="44"/>
        <v>0</v>
      </c>
      <c r="K153" s="252">
        <f t="shared" si="45"/>
        <v>0</v>
      </c>
      <c r="L153" s="252">
        <f t="shared" ref="L153:L165" si="47">+L15</f>
        <v>0</v>
      </c>
      <c r="M153" s="263"/>
      <c r="N153" s="263"/>
      <c r="O153" s="263"/>
      <c r="P153" s="263"/>
      <c r="Q153" s="263"/>
      <c r="R153" s="263"/>
      <c r="S153" s="263"/>
      <c r="T153" s="260"/>
      <c r="U153" s="249">
        <f t="shared" si="38"/>
        <v>0</v>
      </c>
      <c r="V153" s="250"/>
      <c r="W153" s="249"/>
      <c r="X153" s="249"/>
      <c r="Y153" s="248"/>
      <c r="Z153" s="247"/>
      <c r="AA153" s="173"/>
      <c r="AB153" s="173"/>
    </row>
    <row r="154" spans="1:28" x14ac:dyDescent="0.25">
      <c r="A154" s="244">
        <f>A153</f>
        <v>2017</v>
      </c>
      <c r="B154" s="243" t="s">
        <v>316</v>
      </c>
      <c r="C154" s="223">
        <f t="shared" si="44"/>
        <v>0</v>
      </c>
      <c r="D154" s="242">
        <f t="shared" si="44"/>
        <v>0</v>
      </c>
      <c r="E154" s="223">
        <f t="shared" si="44"/>
        <v>0</v>
      </c>
      <c r="F154" s="223">
        <f t="shared" si="44"/>
        <v>0</v>
      </c>
      <c r="G154" s="223">
        <f t="shared" si="44"/>
        <v>0</v>
      </c>
      <c r="H154" s="223">
        <f t="shared" si="44"/>
        <v>0</v>
      </c>
      <c r="I154" s="223">
        <f t="shared" si="44"/>
        <v>0</v>
      </c>
      <c r="J154" s="241">
        <f t="shared" si="44"/>
        <v>0</v>
      </c>
      <c r="K154" s="259">
        <f>K153</f>
        <v>0</v>
      </c>
      <c r="L154" s="223">
        <f t="shared" si="47"/>
        <v>0</v>
      </c>
      <c r="M154" s="262"/>
      <c r="N154" s="262"/>
      <c r="O154" s="262"/>
      <c r="P154" s="262"/>
      <c r="Q154" s="262"/>
      <c r="R154" s="262"/>
      <c r="S154" s="262"/>
      <c r="T154" s="258"/>
      <c r="U154" s="239">
        <f t="shared" si="38"/>
        <v>0</v>
      </c>
      <c r="V154" s="240"/>
      <c r="W154" s="239"/>
      <c r="X154" s="239"/>
      <c r="Y154" s="238"/>
      <c r="Z154" s="237"/>
      <c r="AA154" s="173"/>
      <c r="AB154" s="173"/>
    </row>
    <row r="155" spans="1:28" x14ac:dyDescent="0.25">
      <c r="A155" s="244">
        <f t="shared" ref="A155:A164" si="48">A154</f>
        <v>2017</v>
      </c>
      <c r="B155" s="243" t="s">
        <v>315</v>
      </c>
      <c r="C155" s="223">
        <f t="shared" ref="C155:L170" si="49">C154</f>
        <v>0</v>
      </c>
      <c r="D155" s="242">
        <f t="shared" si="49"/>
        <v>0</v>
      </c>
      <c r="E155" s="223">
        <f t="shared" si="49"/>
        <v>0</v>
      </c>
      <c r="F155" s="223">
        <f t="shared" si="49"/>
        <v>0</v>
      </c>
      <c r="G155" s="223">
        <f t="shared" si="49"/>
        <v>0</v>
      </c>
      <c r="H155" s="223">
        <f t="shared" si="49"/>
        <v>0</v>
      </c>
      <c r="I155" s="223">
        <f t="shared" si="49"/>
        <v>0</v>
      </c>
      <c r="J155" s="241">
        <f t="shared" si="49"/>
        <v>0</v>
      </c>
      <c r="K155" s="241">
        <f t="shared" si="49"/>
        <v>0</v>
      </c>
      <c r="L155" s="223">
        <f t="shared" si="47"/>
        <v>0</v>
      </c>
      <c r="M155" s="262"/>
      <c r="N155" s="262"/>
      <c r="O155" s="262"/>
      <c r="P155" s="262"/>
      <c r="Q155" s="262"/>
      <c r="R155" s="262"/>
      <c r="S155" s="262"/>
      <c r="T155" s="258"/>
      <c r="U155" s="239">
        <f t="shared" si="38"/>
        <v>0</v>
      </c>
      <c r="V155" s="240"/>
      <c r="W155" s="239"/>
      <c r="X155" s="239"/>
      <c r="Y155" s="238"/>
      <c r="Z155" s="237"/>
      <c r="AA155" s="173"/>
      <c r="AB155" s="173"/>
    </row>
    <row r="156" spans="1:28" x14ac:dyDescent="0.25">
      <c r="A156" s="244">
        <f t="shared" si="48"/>
        <v>2017</v>
      </c>
      <c r="B156" s="243" t="s">
        <v>314</v>
      </c>
      <c r="C156" s="223">
        <f t="shared" si="49"/>
        <v>0</v>
      </c>
      <c r="D156" s="242">
        <f t="shared" si="49"/>
        <v>0</v>
      </c>
      <c r="E156" s="223">
        <f t="shared" si="49"/>
        <v>0</v>
      </c>
      <c r="F156" s="223">
        <f t="shared" si="49"/>
        <v>0</v>
      </c>
      <c r="G156" s="223">
        <f t="shared" si="49"/>
        <v>0</v>
      </c>
      <c r="H156" s="223">
        <f t="shared" si="49"/>
        <v>0</v>
      </c>
      <c r="I156" s="223">
        <f t="shared" si="49"/>
        <v>0</v>
      </c>
      <c r="J156" s="241">
        <f t="shared" si="49"/>
        <v>0</v>
      </c>
      <c r="K156" s="241">
        <f t="shared" si="49"/>
        <v>0</v>
      </c>
      <c r="L156" s="223">
        <f t="shared" si="47"/>
        <v>0</v>
      </c>
      <c r="M156" s="262"/>
      <c r="N156" s="262"/>
      <c r="O156" s="262"/>
      <c r="P156" s="262"/>
      <c r="Q156" s="262"/>
      <c r="R156" s="262"/>
      <c r="S156" s="262"/>
      <c r="T156" s="258"/>
      <c r="U156" s="239">
        <f t="shared" si="38"/>
        <v>0</v>
      </c>
      <c r="V156" s="240"/>
      <c r="W156" s="239"/>
      <c r="X156" s="239"/>
      <c r="Y156" s="238"/>
      <c r="Z156" s="237"/>
      <c r="AA156" s="173"/>
      <c r="AB156" s="173"/>
    </row>
    <row r="157" spans="1:28" x14ac:dyDescent="0.25">
      <c r="A157" s="244">
        <f t="shared" si="48"/>
        <v>2017</v>
      </c>
      <c r="B157" s="243" t="s">
        <v>313</v>
      </c>
      <c r="C157" s="223">
        <f t="shared" si="49"/>
        <v>0</v>
      </c>
      <c r="D157" s="242">
        <f t="shared" si="49"/>
        <v>0</v>
      </c>
      <c r="E157" s="223">
        <f t="shared" si="49"/>
        <v>0</v>
      </c>
      <c r="F157" s="223">
        <f t="shared" si="49"/>
        <v>0</v>
      </c>
      <c r="G157" s="223">
        <f t="shared" si="49"/>
        <v>0</v>
      </c>
      <c r="H157" s="223">
        <f t="shared" si="49"/>
        <v>0</v>
      </c>
      <c r="I157" s="223">
        <f t="shared" si="49"/>
        <v>0</v>
      </c>
      <c r="J157" s="241">
        <f t="shared" si="49"/>
        <v>0</v>
      </c>
      <c r="K157" s="241">
        <f t="shared" si="49"/>
        <v>0</v>
      </c>
      <c r="L157" s="223">
        <f t="shared" si="47"/>
        <v>0</v>
      </c>
      <c r="M157" s="262"/>
      <c r="N157" s="262"/>
      <c r="O157" s="262"/>
      <c r="P157" s="262"/>
      <c r="Q157" s="262"/>
      <c r="R157" s="262"/>
      <c r="S157" s="262"/>
      <c r="T157" s="258"/>
      <c r="U157" s="239">
        <f t="shared" si="38"/>
        <v>0</v>
      </c>
      <c r="V157" s="240"/>
      <c r="W157" s="239"/>
      <c r="X157" s="239"/>
      <c r="Y157" s="238"/>
      <c r="Z157" s="237"/>
      <c r="AA157" s="173"/>
      <c r="AB157" s="173"/>
    </row>
    <row r="158" spans="1:28" x14ac:dyDescent="0.25">
      <c r="A158" s="244">
        <f t="shared" si="48"/>
        <v>2017</v>
      </c>
      <c r="B158" s="243" t="s">
        <v>312</v>
      </c>
      <c r="C158" s="223">
        <f t="shared" si="49"/>
        <v>0</v>
      </c>
      <c r="D158" s="242">
        <f t="shared" si="49"/>
        <v>0</v>
      </c>
      <c r="E158" s="223">
        <f t="shared" si="49"/>
        <v>0</v>
      </c>
      <c r="F158" s="223">
        <f t="shared" si="49"/>
        <v>0</v>
      </c>
      <c r="G158" s="223">
        <f t="shared" si="49"/>
        <v>0</v>
      </c>
      <c r="H158" s="223">
        <f t="shared" si="49"/>
        <v>0</v>
      </c>
      <c r="I158" s="223">
        <f t="shared" si="49"/>
        <v>0</v>
      </c>
      <c r="J158" s="241">
        <f t="shared" si="49"/>
        <v>0</v>
      </c>
      <c r="K158" s="241">
        <f t="shared" si="49"/>
        <v>0</v>
      </c>
      <c r="L158" s="223">
        <f t="shared" si="47"/>
        <v>0</v>
      </c>
      <c r="M158" s="262"/>
      <c r="N158" s="262"/>
      <c r="O158" s="262"/>
      <c r="P158" s="262"/>
      <c r="Q158" s="262"/>
      <c r="R158" s="262"/>
      <c r="S158" s="262"/>
      <c r="T158" s="258"/>
      <c r="U158" s="239">
        <f t="shared" si="38"/>
        <v>0</v>
      </c>
      <c r="V158" s="240"/>
      <c r="W158" s="239"/>
      <c r="X158" s="239"/>
      <c r="Y158" s="238"/>
      <c r="Z158" s="237"/>
      <c r="AA158" s="173"/>
      <c r="AB158" s="173"/>
    </row>
    <row r="159" spans="1:28" x14ac:dyDescent="0.25">
      <c r="A159" s="244">
        <f t="shared" si="48"/>
        <v>2017</v>
      </c>
      <c r="B159" s="243" t="s">
        <v>311</v>
      </c>
      <c r="C159" s="223">
        <f t="shared" si="49"/>
        <v>0</v>
      </c>
      <c r="D159" s="242">
        <f t="shared" si="49"/>
        <v>0</v>
      </c>
      <c r="E159" s="223">
        <f t="shared" si="49"/>
        <v>0</v>
      </c>
      <c r="F159" s="223">
        <f t="shared" si="49"/>
        <v>0</v>
      </c>
      <c r="G159" s="223">
        <f t="shared" si="49"/>
        <v>0</v>
      </c>
      <c r="H159" s="223">
        <f t="shared" si="49"/>
        <v>0</v>
      </c>
      <c r="I159" s="223">
        <f t="shared" si="49"/>
        <v>0</v>
      </c>
      <c r="J159" s="241">
        <f t="shared" si="49"/>
        <v>0</v>
      </c>
      <c r="K159" s="241">
        <f t="shared" si="49"/>
        <v>0</v>
      </c>
      <c r="L159" s="223">
        <f t="shared" si="47"/>
        <v>0</v>
      </c>
      <c r="M159" s="262"/>
      <c r="N159" s="262"/>
      <c r="O159" s="262"/>
      <c r="P159" s="262"/>
      <c r="Q159" s="262"/>
      <c r="R159" s="262"/>
      <c r="S159" s="262"/>
      <c r="T159" s="258"/>
      <c r="U159" s="239">
        <f t="shared" si="38"/>
        <v>0</v>
      </c>
      <c r="V159" s="240"/>
      <c r="W159" s="239"/>
      <c r="X159" s="239"/>
      <c r="Y159" s="238"/>
      <c r="Z159" s="237"/>
      <c r="AA159" s="173"/>
      <c r="AB159" s="173"/>
    </row>
    <row r="160" spans="1:28" x14ac:dyDescent="0.25">
      <c r="A160" s="244">
        <f t="shared" si="48"/>
        <v>2017</v>
      </c>
      <c r="B160" s="243" t="s">
        <v>310</v>
      </c>
      <c r="C160" s="223">
        <f t="shared" si="49"/>
        <v>0</v>
      </c>
      <c r="D160" s="242">
        <f t="shared" si="49"/>
        <v>0</v>
      </c>
      <c r="E160" s="223">
        <f t="shared" si="49"/>
        <v>0</v>
      </c>
      <c r="F160" s="223">
        <f t="shared" si="49"/>
        <v>0</v>
      </c>
      <c r="G160" s="223">
        <f t="shared" si="49"/>
        <v>0</v>
      </c>
      <c r="H160" s="223">
        <f t="shared" si="49"/>
        <v>0</v>
      </c>
      <c r="I160" s="223">
        <f t="shared" si="49"/>
        <v>0</v>
      </c>
      <c r="J160" s="241">
        <f t="shared" si="49"/>
        <v>0</v>
      </c>
      <c r="K160" s="241">
        <f t="shared" si="49"/>
        <v>0</v>
      </c>
      <c r="L160" s="223">
        <f t="shared" si="47"/>
        <v>0</v>
      </c>
      <c r="M160" s="262"/>
      <c r="N160" s="262"/>
      <c r="O160" s="262"/>
      <c r="P160" s="262"/>
      <c r="Q160" s="262"/>
      <c r="R160" s="262"/>
      <c r="S160" s="262"/>
      <c r="T160" s="258"/>
      <c r="U160" s="239">
        <f t="shared" si="38"/>
        <v>0</v>
      </c>
      <c r="V160" s="240"/>
      <c r="W160" s="239"/>
      <c r="X160" s="239"/>
      <c r="Y160" s="238"/>
      <c r="Z160" s="237"/>
      <c r="AA160" s="173"/>
      <c r="AB160" s="173"/>
    </row>
    <row r="161" spans="1:28" x14ac:dyDescent="0.25">
      <c r="A161" s="244">
        <f t="shared" si="48"/>
        <v>2017</v>
      </c>
      <c r="B161" s="243" t="s">
        <v>309</v>
      </c>
      <c r="C161" s="223">
        <f t="shared" si="49"/>
        <v>0</v>
      </c>
      <c r="D161" s="242">
        <f t="shared" si="49"/>
        <v>0</v>
      </c>
      <c r="E161" s="223">
        <f t="shared" si="49"/>
        <v>0</v>
      </c>
      <c r="F161" s="223">
        <f t="shared" si="49"/>
        <v>0</v>
      </c>
      <c r="G161" s="223">
        <f t="shared" si="49"/>
        <v>0</v>
      </c>
      <c r="H161" s="223">
        <f t="shared" si="49"/>
        <v>0</v>
      </c>
      <c r="I161" s="223">
        <f t="shared" si="49"/>
        <v>0</v>
      </c>
      <c r="J161" s="241">
        <f t="shared" si="49"/>
        <v>0</v>
      </c>
      <c r="K161" s="241">
        <f t="shared" si="49"/>
        <v>0</v>
      </c>
      <c r="L161" s="223">
        <f t="shared" si="47"/>
        <v>0</v>
      </c>
      <c r="M161" s="262"/>
      <c r="N161" s="262"/>
      <c r="O161" s="262"/>
      <c r="P161" s="262"/>
      <c r="Q161" s="262"/>
      <c r="R161" s="262"/>
      <c r="S161" s="262"/>
      <c r="T161" s="258"/>
      <c r="U161" s="239">
        <f t="shared" si="38"/>
        <v>0</v>
      </c>
      <c r="V161" s="240"/>
      <c r="W161" s="239"/>
      <c r="X161" s="239"/>
      <c r="Y161" s="238"/>
      <c r="Z161" s="237"/>
      <c r="AA161" s="173"/>
      <c r="AB161" s="173"/>
    </row>
    <row r="162" spans="1:28" x14ac:dyDescent="0.25">
      <c r="A162" s="244">
        <f t="shared" si="48"/>
        <v>2017</v>
      </c>
      <c r="B162" s="243" t="s">
        <v>308</v>
      </c>
      <c r="C162" s="223">
        <f t="shared" si="49"/>
        <v>0</v>
      </c>
      <c r="D162" s="242">
        <f t="shared" si="49"/>
        <v>0</v>
      </c>
      <c r="E162" s="223">
        <f t="shared" si="49"/>
        <v>0</v>
      </c>
      <c r="F162" s="223">
        <f t="shared" si="49"/>
        <v>0</v>
      </c>
      <c r="G162" s="223">
        <f t="shared" si="49"/>
        <v>0</v>
      </c>
      <c r="H162" s="223">
        <f t="shared" si="49"/>
        <v>0</v>
      </c>
      <c r="I162" s="223">
        <f t="shared" si="49"/>
        <v>0</v>
      </c>
      <c r="J162" s="241">
        <f t="shared" si="49"/>
        <v>0</v>
      </c>
      <c r="K162" s="241">
        <f t="shared" si="49"/>
        <v>0</v>
      </c>
      <c r="L162" s="223">
        <f t="shared" si="47"/>
        <v>0</v>
      </c>
      <c r="M162" s="262"/>
      <c r="N162" s="262"/>
      <c r="O162" s="262"/>
      <c r="P162" s="262"/>
      <c r="Q162" s="262"/>
      <c r="R162" s="262"/>
      <c r="S162" s="262"/>
      <c r="T162" s="258"/>
      <c r="U162" s="239">
        <f t="shared" si="38"/>
        <v>0</v>
      </c>
      <c r="V162" s="240"/>
      <c r="W162" s="239"/>
      <c r="X162" s="239"/>
      <c r="Y162" s="238"/>
      <c r="Z162" s="237"/>
      <c r="AA162" s="173"/>
      <c r="AB162" s="173"/>
    </row>
    <row r="163" spans="1:28" x14ac:dyDescent="0.25">
      <c r="A163" s="244">
        <f t="shared" si="48"/>
        <v>2017</v>
      </c>
      <c r="B163" s="243" t="s">
        <v>307</v>
      </c>
      <c r="C163" s="223">
        <f t="shared" si="49"/>
        <v>0</v>
      </c>
      <c r="D163" s="242">
        <f t="shared" si="49"/>
        <v>0</v>
      </c>
      <c r="E163" s="223">
        <f t="shared" si="49"/>
        <v>0</v>
      </c>
      <c r="F163" s="223">
        <f t="shared" si="49"/>
        <v>0</v>
      </c>
      <c r="G163" s="223">
        <f t="shared" si="49"/>
        <v>0</v>
      </c>
      <c r="H163" s="223">
        <f t="shared" si="49"/>
        <v>0</v>
      </c>
      <c r="I163" s="223">
        <f t="shared" si="49"/>
        <v>0</v>
      </c>
      <c r="J163" s="241">
        <f t="shared" si="49"/>
        <v>0</v>
      </c>
      <c r="K163" s="241">
        <f t="shared" si="49"/>
        <v>0</v>
      </c>
      <c r="L163" s="223">
        <f t="shared" si="47"/>
        <v>0</v>
      </c>
      <c r="M163" s="262"/>
      <c r="N163" s="262"/>
      <c r="O163" s="262"/>
      <c r="P163" s="262"/>
      <c r="Q163" s="262"/>
      <c r="R163" s="262"/>
      <c r="S163" s="262"/>
      <c r="T163" s="258"/>
      <c r="U163" s="239">
        <f t="shared" si="38"/>
        <v>0</v>
      </c>
      <c r="V163" s="240"/>
      <c r="W163" s="239"/>
      <c r="X163" s="239"/>
      <c r="Y163" s="238"/>
      <c r="Z163" s="237"/>
      <c r="AA163" s="173"/>
      <c r="AB163" s="173"/>
    </row>
    <row r="164" spans="1:28" x14ac:dyDescent="0.25">
      <c r="A164" s="235">
        <f t="shared" si="48"/>
        <v>2017</v>
      </c>
      <c r="B164" s="234" t="s">
        <v>306</v>
      </c>
      <c r="C164" s="178">
        <f t="shared" si="49"/>
        <v>0</v>
      </c>
      <c r="D164" s="177">
        <f t="shared" si="49"/>
        <v>0</v>
      </c>
      <c r="E164" s="178">
        <f t="shared" si="49"/>
        <v>0</v>
      </c>
      <c r="F164" s="178">
        <f t="shared" si="49"/>
        <v>0</v>
      </c>
      <c r="G164" s="178">
        <f t="shared" si="49"/>
        <v>0</v>
      </c>
      <c r="H164" s="178">
        <f t="shared" si="49"/>
        <v>0</v>
      </c>
      <c r="I164" s="178">
        <f t="shared" si="49"/>
        <v>0</v>
      </c>
      <c r="J164" s="233">
        <f t="shared" si="49"/>
        <v>0</v>
      </c>
      <c r="K164" s="233">
        <f t="shared" si="49"/>
        <v>0</v>
      </c>
      <c r="L164" s="178">
        <f t="shared" si="47"/>
        <v>0</v>
      </c>
      <c r="M164" s="261"/>
      <c r="N164" s="261"/>
      <c r="O164" s="261"/>
      <c r="P164" s="261"/>
      <c r="Q164" s="261"/>
      <c r="R164" s="261"/>
      <c r="S164" s="261"/>
      <c r="T164" s="257"/>
      <c r="U164" s="231">
        <f t="shared" si="38"/>
        <v>0</v>
      </c>
      <c r="V164" s="221">
        <f>SUM(U153:U164)</f>
        <v>0</v>
      </c>
      <c r="W164" s="231"/>
      <c r="X164" s="231"/>
      <c r="Y164" s="232"/>
      <c r="Z164" s="231">
        <f>SUM(Y153:Y164)</f>
        <v>0</v>
      </c>
      <c r="AA164" s="173"/>
      <c r="AB164" s="173"/>
    </row>
    <row r="165" spans="1:28" x14ac:dyDescent="0.25">
      <c r="A165" s="256">
        <f>A164+1</f>
        <v>2018</v>
      </c>
      <c r="B165" s="255" t="s">
        <v>317</v>
      </c>
      <c r="C165" s="252">
        <f t="shared" si="49"/>
        <v>0</v>
      </c>
      <c r="D165" s="254">
        <f t="shared" si="49"/>
        <v>0</v>
      </c>
      <c r="E165" s="252">
        <f t="shared" si="49"/>
        <v>0</v>
      </c>
      <c r="F165" s="252">
        <f t="shared" si="49"/>
        <v>0</v>
      </c>
      <c r="G165" s="252">
        <f t="shared" si="49"/>
        <v>0</v>
      </c>
      <c r="H165" s="252">
        <f t="shared" si="49"/>
        <v>0</v>
      </c>
      <c r="I165" s="252">
        <f t="shared" si="49"/>
        <v>0</v>
      </c>
      <c r="J165" s="253">
        <f t="shared" si="49"/>
        <v>0</v>
      </c>
      <c r="K165" s="253">
        <f t="shared" si="49"/>
        <v>0</v>
      </c>
      <c r="L165" s="252">
        <f t="shared" si="47"/>
        <v>0</v>
      </c>
      <c r="M165" s="252">
        <f t="shared" ref="M165:M177" si="50">+M15</f>
        <v>0</v>
      </c>
      <c r="N165" s="263"/>
      <c r="O165" s="263"/>
      <c r="P165" s="263"/>
      <c r="Q165" s="263"/>
      <c r="R165" s="263"/>
      <c r="S165" s="263"/>
      <c r="T165" s="260"/>
      <c r="U165" s="249">
        <f t="shared" si="38"/>
        <v>0</v>
      </c>
      <c r="V165" s="250"/>
      <c r="W165" s="249"/>
      <c r="X165" s="249"/>
      <c r="Y165" s="248"/>
      <c r="Z165" s="247"/>
      <c r="AA165" s="173"/>
      <c r="AB165" s="173"/>
    </row>
    <row r="166" spans="1:28" x14ac:dyDescent="0.25">
      <c r="A166" s="244">
        <f>A165</f>
        <v>2018</v>
      </c>
      <c r="B166" s="243" t="s">
        <v>316</v>
      </c>
      <c r="C166" s="223">
        <f t="shared" si="49"/>
        <v>0</v>
      </c>
      <c r="D166" s="242">
        <f t="shared" si="49"/>
        <v>0</v>
      </c>
      <c r="E166" s="223">
        <f t="shared" si="49"/>
        <v>0</v>
      </c>
      <c r="F166" s="223">
        <f t="shared" si="49"/>
        <v>0</v>
      </c>
      <c r="G166" s="223">
        <f t="shared" si="49"/>
        <v>0</v>
      </c>
      <c r="H166" s="223">
        <f t="shared" si="49"/>
        <v>0</v>
      </c>
      <c r="I166" s="223">
        <f t="shared" si="49"/>
        <v>0</v>
      </c>
      <c r="J166" s="241">
        <f t="shared" si="49"/>
        <v>0</v>
      </c>
      <c r="K166" s="241">
        <f t="shared" si="49"/>
        <v>0</v>
      </c>
      <c r="L166" s="259">
        <f>+L$27</f>
        <v>0</v>
      </c>
      <c r="M166" s="223">
        <f t="shared" si="50"/>
        <v>0</v>
      </c>
      <c r="N166" s="262"/>
      <c r="O166" s="262"/>
      <c r="P166" s="262"/>
      <c r="Q166" s="262"/>
      <c r="R166" s="262"/>
      <c r="S166" s="262"/>
      <c r="T166" s="258"/>
      <c r="U166" s="239">
        <f t="shared" si="38"/>
        <v>0</v>
      </c>
      <c r="V166" s="240"/>
      <c r="W166" s="239"/>
      <c r="X166" s="239"/>
      <c r="Y166" s="238"/>
      <c r="Z166" s="237"/>
      <c r="AA166" s="173"/>
      <c r="AB166" s="173"/>
    </row>
    <row r="167" spans="1:28" x14ac:dyDescent="0.25">
      <c r="A167" s="244">
        <f t="shared" ref="A167:A176" si="51">A166</f>
        <v>2018</v>
      </c>
      <c r="B167" s="243" t="s">
        <v>315</v>
      </c>
      <c r="C167" s="223">
        <f t="shared" si="49"/>
        <v>0</v>
      </c>
      <c r="D167" s="242">
        <f t="shared" si="49"/>
        <v>0</v>
      </c>
      <c r="E167" s="223">
        <f t="shared" si="49"/>
        <v>0</v>
      </c>
      <c r="F167" s="223">
        <f t="shared" si="49"/>
        <v>0</v>
      </c>
      <c r="G167" s="223">
        <f t="shared" si="49"/>
        <v>0</v>
      </c>
      <c r="H167" s="223">
        <f t="shared" si="49"/>
        <v>0</v>
      </c>
      <c r="I167" s="223">
        <f t="shared" si="49"/>
        <v>0</v>
      </c>
      <c r="J167" s="241">
        <f t="shared" si="49"/>
        <v>0</v>
      </c>
      <c r="K167" s="241">
        <f t="shared" si="49"/>
        <v>0</v>
      </c>
      <c r="L167" s="241">
        <f t="shared" si="49"/>
        <v>0</v>
      </c>
      <c r="M167" s="223">
        <f t="shared" si="50"/>
        <v>0</v>
      </c>
      <c r="N167" s="262"/>
      <c r="O167" s="262"/>
      <c r="P167" s="262"/>
      <c r="Q167" s="262"/>
      <c r="R167" s="262"/>
      <c r="S167" s="262"/>
      <c r="T167" s="258"/>
      <c r="U167" s="239">
        <f t="shared" si="38"/>
        <v>0</v>
      </c>
      <c r="V167" s="240"/>
      <c r="W167" s="239"/>
      <c r="X167" s="239"/>
      <c r="Y167" s="238"/>
      <c r="Z167" s="237"/>
      <c r="AA167" s="173"/>
      <c r="AB167" s="173"/>
    </row>
    <row r="168" spans="1:28" x14ac:dyDescent="0.25">
      <c r="A168" s="244">
        <f t="shared" si="51"/>
        <v>2018</v>
      </c>
      <c r="B168" s="243" t="s">
        <v>314</v>
      </c>
      <c r="C168" s="223">
        <f t="shared" si="49"/>
        <v>0</v>
      </c>
      <c r="D168" s="242">
        <f t="shared" si="49"/>
        <v>0</v>
      </c>
      <c r="E168" s="223">
        <f t="shared" si="49"/>
        <v>0</v>
      </c>
      <c r="F168" s="223">
        <f t="shared" si="49"/>
        <v>0</v>
      </c>
      <c r="G168" s="223">
        <f t="shared" si="49"/>
        <v>0</v>
      </c>
      <c r="H168" s="223">
        <f t="shared" si="49"/>
        <v>0</v>
      </c>
      <c r="I168" s="223">
        <f t="shared" si="49"/>
        <v>0</v>
      </c>
      <c r="J168" s="241">
        <f t="shared" si="49"/>
        <v>0</v>
      </c>
      <c r="K168" s="241">
        <f t="shared" si="49"/>
        <v>0</v>
      </c>
      <c r="L168" s="241">
        <f t="shared" si="49"/>
        <v>0</v>
      </c>
      <c r="M168" s="223">
        <f t="shared" si="50"/>
        <v>0</v>
      </c>
      <c r="N168" s="262"/>
      <c r="O168" s="262"/>
      <c r="P168" s="262"/>
      <c r="Q168" s="262"/>
      <c r="R168" s="262"/>
      <c r="S168" s="262"/>
      <c r="T168" s="258"/>
      <c r="U168" s="239">
        <f t="shared" si="38"/>
        <v>0</v>
      </c>
      <c r="V168" s="240"/>
      <c r="W168" s="239"/>
      <c r="X168" s="239"/>
      <c r="Y168" s="238"/>
      <c r="Z168" s="237"/>
      <c r="AA168" s="173"/>
      <c r="AB168" s="173"/>
    </row>
    <row r="169" spans="1:28" x14ac:dyDescent="0.25">
      <c r="A169" s="244">
        <f t="shared" si="51"/>
        <v>2018</v>
      </c>
      <c r="B169" s="243" t="s">
        <v>313</v>
      </c>
      <c r="C169" s="223">
        <f t="shared" si="49"/>
        <v>0</v>
      </c>
      <c r="D169" s="242">
        <f t="shared" si="49"/>
        <v>0</v>
      </c>
      <c r="E169" s="223">
        <f t="shared" si="49"/>
        <v>0</v>
      </c>
      <c r="F169" s="223">
        <f t="shared" si="49"/>
        <v>0</v>
      </c>
      <c r="G169" s="223">
        <f t="shared" si="49"/>
        <v>0</v>
      </c>
      <c r="H169" s="223">
        <f t="shared" si="49"/>
        <v>0</v>
      </c>
      <c r="I169" s="223">
        <f t="shared" si="49"/>
        <v>0</v>
      </c>
      <c r="J169" s="241">
        <f t="shared" si="49"/>
        <v>0</v>
      </c>
      <c r="K169" s="241">
        <f t="shared" si="49"/>
        <v>0</v>
      </c>
      <c r="L169" s="241">
        <f t="shared" si="49"/>
        <v>0</v>
      </c>
      <c r="M169" s="223">
        <f t="shared" si="50"/>
        <v>0</v>
      </c>
      <c r="N169" s="262"/>
      <c r="O169" s="262"/>
      <c r="P169" s="262"/>
      <c r="Q169" s="262"/>
      <c r="R169" s="262"/>
      <c r="S169" s="262"/>
      <c r="T169" s="258"/>
      <c r="U169" s="239">
        <f t="shared" si="38"/>
        <v>0</v>
      </c>
      <c r="V169" s="240"/>
      <c r="W169" s="239"/>
      <c r="X169" s="239"/>
      <c r="Y169" s="238"/>
      <c r="Z169" s="237"/>
      <c r="AA169" s="173"/>
      <c r="AB169" s="173"/>
    </row>
    <row r="170" spans="1:28" x14ac:dyDescent="0.25">
      <c r="A170" s="244">
        <f t="shared" si="51"/>
        <v>2018</v>
      </c>
      <c r="B170" s="243" t="s">
        <v>312</v>
      </c>
      <c r="C170" s="223">
        <f t="shared" si="49"/>
        <v>0</v>
      </c>
      <c r="D170" s="242">
        <f t="shared" si="49"/>
        <v>0</v>
      </c>
      <c r="E170" s="223">
        <f t="shared" si="49"/>
        <v>0</v>
      </c>
      <c r="F170" s="223">
        <f t="shared" si="49"/>
        <v>0</v>
      </c>
      <c r="G170" s="223">
        <f t="shared" si="49"/>
        <v>0</v>
      </c>
      <c r="H170" s="223">
        <f t="shared" si="49"/>
        <v>0</v>
      </c>
      <c r="I170" s="223">
        <f t="shared" si="49"/>
        <v>0</v>
      </c>
      <c r="J170" s="241">
        <f t="shared" si="49"/>
        <v>0</v>
      </c>
      <c r="K170" s="241">
        <f t="shared" si="49"/>
        <v>0</v>
      </c>
      <c r="L170" s="241">
        <f t="shared" si="49"/>
        <v>0</v>
      </c>
      <c r="M170" s="223">
        <f t="shared" si="50"/>
        <v>0</v>
      </c>
      <c r="N170" s="262"/>
      <c r="O170" s="262"/>
      <c r="P170" s="262"/>
      <c r="Q170" s="262"/>
      <c r="R170" s="262"/>
      <c r="S170" s="262"/>
      <c r="T170" s="258"/>
      <c r="U170" s="239">
        <f t="shared" si="38"/>
        <v>0</v>
      </c>
      <c r="V170" s="240"/>
      <c r="W170" s="239"/>
      <c r="X170" s="239"/>
      <c r="Y170" s="238"/>
      <c r="Z170" s="237"/>
      <c r="AA170" s="173"/>
      <c r="AB170" s="173"/>
    </row>
    <row r="171" spans="1:28" x14ac:dyDescent="0.25">
      <c r="A171" s="244">
        <f t="shared" si="51"/>
        <v>2018</v>
      </c>
      <c r="B171" s="243" t="s">
        <v>311</v>
      </c>
      <c r="C171" s="223">
        <f t="shared" ref="C171:M186" si="52">C170</f>
        <v>0</v>
      </c>
      <c r="D171" s="242">
        <f t="shared" si="52"/>
        <v>0</v>
      </c>
      <c r="E171" s="223">
        <f t="shared" si="52"/>
        <v>0</v>
      </c>
      <c r="F171" s="223">
        <f t="shared" si="52"/>
        <v>0</v>
      </c>
      <c r="G171" s="223">
        <f t="shared" si="52"/>
        <v>0</v>
      </c>
      <c r="H171" s="223">
        <f t="shared" si="52"/>
        <v>0</v>
      </c>
      <c r="I171" s="223">
        <f t="shared" si="52"/>
        <v>0</v>
      </c>
      <c r="J171" s="241">
        <f t="shared" si="52"/>
        <v>0</v>
      </c>
      <c r="K171" s="241">
        <f t="shared" si="52"/>
        <v>0</v>
      </c>
      <c r="L171" s="241">
        <f t="shared" si="52"/>
        <v>0</v>
      </c>
      <c r="M171" s="223">
        <f t="shared" si="50"/>
        <v>0</v>
      </c>
      <c r="N171" s="262"/>
      <c r="O171" s="262"/>
      <c r="P171" s="262"/>
      <c r="Q171" s="262"/>
      <c r="R171" s="262"/>
      <c r="S171" s="262"/>
      <c r="T171" s="258"/>
      <c r="U171" s="239">
        <f t="shared" si="38"/>
        <v>0</v>
      </c>
      <c r="V171" s="240"/>
      <c r="W171" s="239"/>
      <c r="X171" s="239"/>
      <c r="Y171" s="238"/>
      <c r="Z171" s="237"/>
      <c r="AA171" s="173"/>
      <c r="AB171" s="173"/>
    </row>
    <row r="172" spans="1:28" x14ac:dyDescent="0.25">
      <c r="A172" s="244">
        <f t="shared" si="51"/>
        <v>2018</v>
      </c>
      <c r="B172" s="243" t="s">
        <v>310</v>
      </c>
      <c r="C172" s="223">
        <f t="shared" si="52"/>
        <v>0</v>
      </c>
      <c r="D172" s="242">
        <f t="shared" si="52"/>
        <v>0</v>
      </c>
      <c r="E172" s="223">
        <f t="shared" si="52"/>
        <v>0</v>
      </c>
      <c r="F172" s="223">
        <f t="shared" si="52"/>
        <v>0</v>
      </c>
      <c r="G172" s="223">
        <f t="shared" si="52"/>
        <v>0</v>
      </c>
      <c r="H172" s="223">
        <f t="shared" si="52"/>
        <v>0</v>
      </c>
      <c r="I172" s="223">
        <f t="shared" si="52"/>
        <v>0</v>
      </c>
      <c r="J172" s="241">
        <f t="shared" si="52"/>
        <v>0</v>
      </c>
      <c r="K172" s="241">
        <f t="shared" si="52"/>
        <v>0</v>
      </c>
      <c r="L172" s="241">
        <f t="shared" si="52"/>
        <v>0</v>
      </c>
      <c r="M172" s="223">
        <f t="shared" si="50"/>
        <v>0</v>
      </c>
      <c r="N172" s="262"/>
      <c r="O172" s="262"/>
      <c r="P172" s="262"/>
      <c r="Q172" s="262"/>
      <c r="R172" s="262"/>
      <c r="S172" s="262"/>
      <c r="T172" s="258"/>
      <c r="U172" s="239">
        <f t="shared" si="38"/>
        <v>0</v>
      </c>
      <c r="V172" s="240"/>
      <c r="W172" s="239"/>
      <c r="X172" s="239"/>
      <c r="Y172" s="238"/>
      <c r="Z172" s="237"/>
      <c r="AA172" s="173"/>
      <c r="AB172" s="173"/>
    </row>
    <row r="173" spans="1:28" x14ac:dyDescent="0.25">
      <c r="A173" s="244">
        <f t="shared" si="51"/>
        <v>2018</v>
      </c>
      <c r="B173" s="243" t="s">
        <v>309</v>
      </c>
      <c r="C173" s="223">
        <f t="shared" si="52"/>
        <v>0</v>
      </c>
      <c r="D173" s="242">
        <f t="shared" si="52"/>
        <v>0</v>
      </c>
      <c r="E173" s="223">
        <f t="shared" si="52"/>
        <v>0</v>
      </c>
      <c r="F173" s="223">
        <f t="shared" si="52"/>
        <v>0</v>
      </c>
      <c r="G173" s="223">
        <f t="shared" si="52"/>
        <v>0</v>
      </c>
      <c r="H173" s="223">
        <f t="shared" si="52"/>
        <v>0</v>
      </c>
      <c r="I173" s="223">
        <f t="shared" si="52"/>
        <v>0</v>
      </c>
      <c r="J173" s="241">
        <f t="shared" si="52"/>
        <v>0</v>
      </c>
      <c r="K173" s="241">
        <f t="shared" si="52"/>
        <v>0</v>
      </c>
      <c r="L173" s="241">
        <f t="shared" si="52"/>
        <v>0</v>
      </c>
      <c r="M173" s="223">
        <f t="shared" si="50"/>
        <v>0</v>
      </c>
      <c r="N173" s="262"/>
      <c r="O173" s="262"/>
      <c r="P173" s="262"/>
      <c r="Q173" s="262"/>
      <c r="R173" s="262"/>
      <c r="S173" s="262"/>
      <c r="T173" s="258"/>
      <c r="U173" s="239">
        <f t="shared" si="38"/>
        <v>0</v>
      </c>
      <c r="V173" s="240"/>
      <c r="W173" s="239"/>
      <c r="X173" s="239"/>
      <c r="Y173" s="238"/>
      <c r="Z173" s="237"/>
      <c r="AA173" s="173"/>
      <c r="AB173" s="173"/>
    </row>
    <row r="174" spans="1:28" x14ac:dyDescent="0.25">
      <c r="A174" s="244">
        <f t="shared" si="51"/>
        <v>2018</v>
      </c>
      <c r="B174" s="243" t="s">
        <v>308</v>
      </c>
      <c r="C174" s="223">
        <f t="shared" si="52"/>
        <v>0</v>
      </c>
      <c r="D174" s="242">
        <f t="shared" si="52"/>
        <v>0</v>
      </c>
      <c r="E174" s="223">
        <f t="shared" si="52"/>
        <v>0</v>
      </c>
      <c r="F174" s="223">
        <f t="shared" si="52"/>
        <v>0</v>
      </c>
      <c r="G174" s="223">
        <f t="shared" si="52"/>
        <v>0</v>
      </c>
      <c r="H174" s="223">
        <f t="shared" si="52"/>
        <v>0</v>
      </c>
      <c r="I174" s="223">
        <f t="shared" si="52"/>
        <v>0</v>
      </c>
      <c r="J174" s="241">
        <f t="shared" si="52"/>
        <v>0</v>
      </c>
      <c r="K174" s="241">
        <f t="shared" si="52"/>
        <v>0</v>
      </c>
      <c r="L174" s="241">
        <f t="shared" si="52"/>
        <v>0</v>
      </c>
      <c r="M174" s="223">
        <f t="shared" si="50"/>
        <v>0</v>
      </c>
      <c r="N174" s="262"/>
      <c r="O174" s="262"/>
      <c r="P174" s="262"/>
      <c r="Q174" s="262"/>
      <c r="R174" s="262"/>
      <c r="S174" s="262"/>
      <c r="T174" s="258"/>
      <c r="U174" s="239">
        <f t="shared" ref="U174:U237" si="53">SUM(C174:T174)</f>
        <v>0</v>
      </c>
      <c r="V174" s="240"/>
      <c r="W174" s="239"/>
      <c r="X174" s="239"/>
      <c r="Y174" s="238"/>
      <c r="Z174" s="237"/>
      <c r="AA174" s="173"/>
      <c r="AB174" s="173"/>
    </row>
    <row r="175" spans="1:28" x14ac:dyDescent="0.25">
      <c r="A175" s="244">
        <f t="shared" si="51"/>
        <v>2018</v>
      </c>
      <c r="B175" s="243" t="s">
        <v>307</v>
      </c>
      <c r="C175" s="223">
        <f t="shared" si="52"/>
        <v>0</v>
      </c>
      <c r="D175" s="242">
        <f t="shared" si="52"/>
        <v>0</v>
      </c>
      <c r="E175" s="223">
        <f t="shared" si="52"/>
        <v>0</v>
      </c>
      <c r="F175" s="223">
        <f t="shared" si="52"/>
        <v>0</v>
      </c>
      <c r="G175" s="223">
        <f t="shared" si="52"/>
        <v>0</v>
      </c>
      <c r="H175" s="223">
        <f t="shared" si="52"/>
        <v>0</v>
      </c>
      <c r="I175" s="223">
        <f t="shared" si="52"/>
        <v>0</v>
      </c>
      <c r="J175" s="241">
        <f t="shared" si="52"/>
        <v>0</v>
      </c>
      <c r="K175" s="241">
        <f t="shared" si="52"/>
        <v>0</v>
      </c>
      <c r="L175" s="241">
        <f t="shared" si="52"/>
        <v>0</v>
      </c>
      <c r="M175" s="223">
        <f t="shared" si="50"/>
        <v>0</v>
      </c>
      <c r="N175" s="262"/>
      <c r="O175" s="262"/>
      <c r="P175" s="262"/>
      <c r="Q175" s="262"/>
      <c r="R175" s="262"/>
      <c r="S175" s="262"/>
      <c r="T175" s="258"/>
      <c r="U175" s="239">
        <f t="shared" si="53"/>
        <v>0</v>
      </c>
      <c r="V175" s="240"/>
      <c r="W175" s="239"/>
      <c r="X175" s="239"/>
      <c r="Y175" s="238"/>
      <c r="Z175" s="237"/>
      <c r="AA175" s="173"/>
      <c r="AB175" s="173"/>
    </row>
    <row r="176" spans="1:28" x14ac:dyDescent="0.25">
      <c r="A176" s="235">
        <f t="shared" si="51"/>
        <v>2018</v>
      </c>
      <c r="B176" s="234" t="s">
        <v>306</v>
      </c>
      <c r="C176" s="178">
        <f t="shared" si="52"/>
        <v>0</v>
      </c>
      <c r="D176" s="177">
        <f t="shared" si="52"/>
        <v>0</v>
      </c>
      <c r="E176" s="178">
        <f t="shared" si="52"/>
        <v>0</v>
      </c>
      <c r="F176" s="178">
        <f t="shared" si="52"/>
        <v>0</v>
      </c>
      <c r="G176" s="178">
        <f t="shared" si="52"/>
        <v>0</v>
      </c>
      <c r="H176" s="178">
        <f t="shared" si="52"/>
        <v>0</v>
      </c>
      <c r="I176" s="178">
        <f t="shared" si="52"/>
        <v>0</v>
      </c>
      <c r="J176" s="233">
        <f t="shared" si="52"/>
        <v>0</v>
      </c>
      <c r="K176" s="233">
        <f t="shared" si="52"/>
        <v>0</v>
      </c>
      <c r="L176" s="233">
        <f t="shared" si="52"/>
        <v>0</v>
      </c>
      <c r="M176" s="178">
        <f t="shared" si="50"/>
        <v>0</v>
      </c>
      <c r="N176" s="261"/>
      <c r="O176" s="261"/>
      <c r="P176" s="261"/>
      <c r="Q176" s="261"/>
      <c r="R176" s="261"/>
      <c r="S176" s="261"/>
      <c r="T176" s="257"/>
      <c r="U176" s="231">
        <f t="shared" si="53"/>
        <v>0</v>
      </c>
      <c r="V176" s="221">
        <f>SUM(U165:U176)</f>
        <v>0</v>
      </c>
      <c r="W176" s="231"/>
      <c r="X176" s="231"/>
      <c r="Y176" s="232"/>
      <c r="Z176" s="231">
        <f>SUM(Y165:Y176)</f>
        <v>0</v>
      </c>
      <c r="AA176" s="173"/>
      <c r="AB176" s="173"/>
    </row>
    <row r="177" spans="1:28" x14ac:dyDescent="0.25">
      <c r="A177" s="256">
        <f>A176+1</f>
        <v>2019</v>
      </c>
      <c r="B177" s="255" t="s">
        <v>317</v>
      </c>
      <c r="C177" s="252">
        <f t="shared" si="52"/>
        <v>0</v>
      </c>
      <c r="D177" s="254">
        <f t="shared" si="52"/>
        <v>0</v>
      </c>
      <c r="E177" s="252">
        <f t="shared" si="52"/>
        <v>0</v>
      </c>
      <c r="F177" s="252">
        <f t="shared" si="52"/>
        <v>0</v>
      </c>
      <c r="G177" s="252">
        <f t="shared" si="52"/>
        <v>0</v>
      </c>
      <c r="H177" s="252">
        <f t="shared" si="52"/>
        <v>0</v>
      </c>
      <c r="I177" s="252">
        <f t="shared" si="52"/>
        <v>0</v>
      </c>
      <c r="J177" s="253">
        <f t="shared" si="52"/>
        <v>0</v>
      </c>
      <c r="K177" s="253">
        <f t="shared" si="52"/>
        <v>0</v>
      </c>
      <c r="L177" s="253">
        <f t="shared" si="52"/>
        <v>0</v>
      </c>
      <c r="M177" s="252">
        <f t="shared" si="50"/>
        <v>0</v>
      </c>
      <c r="N177" s="252">
        <f t="shared" ref="N177:N189" si="54">+N15</f>
        <v>0</v>
      </c>
      <c r="O177" s="263"/>
      <c r="P177" s="263"/>
      <c r="Q177" s="263"/>
      <c r="R177" s="263"/>
      <c r="S177" s="263"/>
      <c r="T177" s="260"/>
      <c r="U177" s="249">
        <f t="shared" si="53"/>
        <v>0</v>
      </c>
      <c r="V177" s="250"/>
      <c r="W177" s="249"/>
      <c r="X177" s="249"/>
      <c r="Y177" s="248"/>
      <c r="Z177" s="247"/>
      <c r="AA177" s="173"/>
      <c r="AB177" s="173"/>
    </row>
    <row r="178" spans="1:28" x14ac:dyDescent="0.25">
      <c r="A178" s="244">
        <f>A177</f>
        <v>2019</v>
      </c>
      <c r="B178" s="243" t="s">
        <v>316</v>
      </c>
      <c r="C178" s="223">
        <f t="shared" si="52"/>
        <v>0</v>
      </c>
      <c r="D178" s="242">
        <f t="shared" si="52"/>
        <v>0</v>
      </c>
      <c r="E178" s="223">
        <f t="shared" si="52"/>
        <v>0</v>
      </c>
      <c r="F178" s="223">
        <f t="shared" si="52"/>
        <v>0</v>
      </c>
      <c r="G178" s="223">
        <f t="shared" si="52"/>
        <v>0</v>
      </c>
      <c r="H178" s="223">
        <f t="shared" si="52"/>
        <v>0</v>
      </c>
      <c r="I178" s="223">
        <f t="shared" si="52"/>
        <v>0</v>
      </c>
      <c r="J178" s="241">
        <f t="shared" si="52"/>
        <v>0</v>
      </c>
      <c r="K178" s="241">
        <f t="shared" si="52"/>
        <v>0</v>
      </c>
      <c r="L178" s="241">
        <f t="shared" si="52"/>
        <v>0</v>
      </c>
      <c r="M178" s="259">
        <f>+M$27</f>
        <v>0</v>
      </c>
      <c r="N178" s="223">
        <f t="shared" si="54"/>
        <v>0</v>
      </c>
      <c r="O178" s="262"/>
      <c r="P178" s="262"/>
      <c r="Q178" s="262"/>
      <c r="R178" s="262"/>
      <c r="S178" s="262"/>
      <c r="T178" s="258"/>
      <c r="U178" s="239">
        <f t="shared" si="53"/>
        <v>0</v>
      </c>
      <c r="V178" s="240"/>
      <c r="W178" s="239"/>
      <c r="X178" s="239"/>
      <c r="Y178" s="238"/>
      <c r="Z178" s="237"/>
      <c r="AA178" s="173"/>
      <c r="AB178" s="173"/>
    </row>
    <row r="179" spans="1:28" x14ac:dyDescent="0.25">
      <c r="A179" s="244">
        <f t="shared" ref="A179:A188" si="55">A178</f>
        <v>2019</v>
      </c>
      <c r="B179" s="243" t="s">
        <v>315</v>
      </c>
      <c r="C179" s="223">
        <f t="shared" si="52"/>
        <v>0</v>
      </c>
      <c r="D179" s="242">
        <f t="shared" si="52"/>
        <v>0</v>
      </c>
      <c r="E179" s="223">
        <f t="shared" si="52"/>
        <v>0</v>
      </c>
      <c r="F179" s="223">
        <f t="shared" si="52"/>
        <v>0</v>
      </c>
      <c r="G179" s="223">
        <f t="shared" si="52"/>
        <v>0</v>
      </c>
      <c r="H179" s="223">
        <f t="shared" si="52"/>
        <v>0</v>
      </c>
      <c r="I179" s="223">
        <f t="shared" si="52"/>
        <v>0</v>
      </c>
      <c r="J179" s="241">
        <f t="shared" si="52"/>
        <v>0</v>
      </c>
      <c r="K179" s="241">
        <f t="shared" si="52"/>
        <v>0</v>
      </c>
      <c r="L179" s="241">
        <f t="shared" si="52"/>
        <v>0</v>
      </c>
      <c r="M179" s="223">
        <f>M178</f>
        <v>0</v>
      </c>
      <c r="N179" s="223">
        <f t="shared" si="54"/>
        <v>0</v>
      </c>
      <c r="O179" s="262"/>
      <c r="P179" s="262"/>
      <c r="Q179" s="262"/>
      <c r="R179" s="262"/>
      <c r="S179" s="262"/>
      <c r="T179" s="258"/>
      <c r="U179" s="239">
        <f t="shared" si="53"/>
        <v>0</v>
      </c>
      <c r="V179" s="240"/>
      <c r="W179" s="239"/>
      <c r="X179" s="239"/>
      <c r="Y179" s="238"/>
      <c r="Z179" s="237"/>
      <c r="AA179" s="173"/>
      <c r="AB179" s="173"/>
    </row>
    <row r="180" spans="1:28" x14ac:dyDescent="0.25">
      <c r="A180" s="244">
        <f t="shared" si="55"/>
        <v>2019</v>
      </c>
      <c r="B180" s="243" t="s">
        <v>314</v>
      </c>
      <c r="C180" s="223">
        <f t="shared" si="52"/>
        <v>0</v>
      </c>
      <c r="D180" s="242">
        <f t="shared" si="52"/>
        <v>0</v>
      </c>
      <c r="E180" s="223">
        <f t="shared" si="52"/>
        <v>0</v>
      </c>
      <c r="F180" s="223">
        <f t="shared" si="52"/>
        <v>0</v>
      </c>
      <c r="G180" s="223">
        <f t="shared" si="52"/>
        <v>0</v>
      </c>
      <c r="H180" s="223">
        <f t="shared" si="52"/>
        <v>0</v>
      </c>
      <c r="I180" s="223">
        <f t="shared" si="52"/>
        <v>0</v>
      </c>
      <c r="J180" s="241">
        <f t="shared" si="52"/>
        <v>0</v>
      </c>
      <c r="K180" s="241">
        <f t="shared" si="52"/>
        <v>0</v>
      </c>
      <c r="L180" s="241">
        <f t="shared" si="52"/>
        <v>0</v>
      </c>
      <c r="M180" s="223">
        <f t="shared" si="52"/>
        <v>0</v>
      </c>
      <c r="N180" s="223">
        <f t="shared" si="54"/>
        <v>0</v>
      </c>
      <c r="O180" s="262"/>
      <c r="P180" s="262"/>
      <c r="Q180" s="262"/>
      <c r="R180" s="262"/>
      <c r="S180" s="262"/>
      <c r="T180" s="258"/>
      <c r="U180" s="239">
        <f t="shared" si="53"/>
        <v>0</v>
      </c>
      <c r="V180" s="240"/>
      <c r="W180" s="239"/>
      <c r="X180" s="239"/>
      <c r="Y180" s="238"/>
      <c r="Z180" s="237"/>
      <c r="AA180" s="173"/>
      <c r="AB180" s="173"/>
    </row>
    <row r="181" spans="1:28" x14ac:dyDescent="0.25">
      <c r="A181" s="244">
        <f t="shared" si="55"/>
        <v>2019</v>
      </c>
      <c r="B181" s="243" t="s">
        <v>313</v>
      </c>
      <c r="C181" s="223">
        <f t="shared" si="52"/>
        <v>0</v>
      </c>
      <c r="D181" s="242">
        <f t="shared" si="52"/>
        <v>0</v>
      </c>
      <c r="E181" s="223">
        <f t="shared" si="52"/>
        <v>0</v>
      </c>
      <c r="F181" s="223">
        <f t="shared" si="52"/>
        <v>0</v>
      </c>
      <c r="G181" s="223">
        <f t="shared" si="52"/>
        <v>0</v>
      </c>
      <c r="H181" s="223">
        <f t="shared" si="52"/>
        <v>0</v>
      </c>
      <c r="I181" s="223">
        <f t="shared" si="52"/>
        <v>0</v>
      </c>
      <c r="J181" s="241">
        <f t="shared" si="52"/>
        <v>0</v>
      </c>
      <c r="K181" s="241">
        <f t="shared" si="52"/>
        <v>0</v>
      </c>
      <c r="L181" s="241">
        <f t="shared" si="52"/>
        <v>0</v>
      </c>
      <c r="M181" s="223">
        <f t="shared" si="52"/>
        <v>0</v>
      </c>
      <c r="N181" s="223">
        <f t="shared" si="54"/>
        <v>0</v>
      </c>
      <c r="O181" s="262"/>
      <c r="P181" s="262"/>
      <c r="Q181" s="262"/>
      <c r="R181" s="262"/>
      <c r="S181" s="262"/>
      <c r="T181" s="258"/>
      <c r="U181" s="239">
        <f t="shared" si="53"/>
        <v>0</v>
      </c>
      <c r="V181" s="240"/>
      <c r="W181" s="239"/>
      <c r="X181" s="239"/>
      <c r="Y181" s="238"/>
      <c r="Z181" s="237"/>
      <c r="AA181" s="173"/>
      <c r="AB181" s="173"/>
    </row>
    <row r="182" spans="1:28" x14ac:dyDescent="0.25">
      <c r="A182" s="244">
        <f t="shared" si="55"/>
        <v>2019</v>
      </c>
      <c r="B182" s="243" t="s">
        <v>312</v>
      </c>
      <c r="C182" s="223">
        <f t="shared" si="52"/>
        <v>0</v>
      </c>
      <c r="D182" s="242">
        <f t="shared" si="52"/>
        <v>0</v>
      </c>
      <c r="E182" s="223">
        <f t="shared" si="52"/>
        <v>0</v>
      </c>
      <c r="F182" s="223">
        <f t="shared" si="52"/>
        <v>0</v>
      </c>
      <c r="G182" s="223">
        <f t="shared" si="52"/>
        <v>0</v>
      </c>
      <c r="H182" s="223">
        <f t="shared" si="52"/>
        <v>0</v>
      </c>
      <c r="I182" s="223">
        <f t="shared" si="52"/>
        <v>0</v>
      </c>
      <c r="J182" s="241">
        <f t="shared" si="52"/>
        <v>0</v>
      </c>
      <c r="K182" s="241">
        <f t="shared" si="52"/>
        <v>0</v>
      </c>
      <c r="L182" s="241">
        <f t="shared" si="52"/>
        <v>0</v>
      </c>
      <c r="M182" s="223">
        <f t="shared" si="52"/>
        <v>0</v>
      </c>
      <c r="N182" s="223">
        <f t="shared" si="54"/>
        <v>0</v>
      </c>
      <c r="O182" s="262"/>
      <c r="P182" s="262"/>
      <c r="Q182" s="262"/>
      <c r="R182" s="262"/>
      <c r="S182" s="262"/>
      <c r="T182" s="258"/>
      <c r="U182" s="239">
        <f t="shared" si="53"/>
        <v>0</v>
      </c>
      <c r="V182" s="240"/>
      <c r="W182" s="239"/>
      <c r="X182" s="239"/>
      <c r="Y182" s="238"/>
      <c r="Z182" s="237"/>
      <c r="AA182" s="173"/>
      <c r="AB182" s="173"/>
    </row>
    <row r="183" spans="1:28" x14ac:dyDescent="0.25">
      <c r="A183" s="244">
        <f t="shared" si="55"/>
        <v>2019</v>
      </c>
      <c r="B183" s="243" t="s">
        <v>311</v>
      </c>
      <c r="C183" s="223">
        <f t="shared" si="52"/>
        <v>0</v>
      </c>
      <c r="D183" s="242">
        <f t="shared" si="52"/>
        <v>0</v>
      </c>
      <c r="E183" s="223">
        <f t="shared" si="52"/>
        <v>0</v>
      </c>
      <c r="F183" s="223">
        <f t="shared" si="52"/>
        <v>0</v>
      </c>
      <c r="G183" s="223">
        <f t="shared" si="52"/>
        <v>0</v>
      </c>
      <c r="H183" s="223">
        <f t="shared" si="52"/>
        <v>0</v>
      </c>
      <c r="I183" s="223">
        <f t="shared" si="52"/>
        <v>0</v>
      </c>
      <c r="J183" s="241">
        <f t="shared" si="52"/>
        <v>0</v>
      </c>
      <c r="K183" s="241">
        <f t="shared" si="52"/>
        <v>0</v>
      </c>
      <c r="L183" s="241">
        <f t="shared" si="52"/>
        <v>0</v>
      </c>
      <c r="M183" s="223">
        <f t="shared" si="52"/>
        <v>0</v>
      </c>
      <c r="N183" s="223">
        <f t="shared" si="54"/>
        <v>0</v>
      </c>
      <c r="O183" s="262"/>
      <c r="P183" s="262"/>
      <c r="Q183" s="262"/>
      <c r="R183" s="262"/>
      <c r="S183" s="262"/>
      <c r="T183" s="258"/>
      <c r="U183" s="239">
        <f t="shared" si="53"/>
        <v>0</v>
      </c>
      <c r="V183" s="240"/>
      <c r="W183" s="239"/>
      <c r="X183" s="239"/>
      <c r="Y183" s="238"/>
      <c r="Z183" s="237"/>
      <c r="AA183" s="173"/>
      <c r="AB183" s="173"/>
    </row>
    <row r="184" spans="1:28" x14ac:dyDescent="0.25">
      <c r="A184" s="244">
        <f t="shared" si="55"/>
        <v>2019</v>
      </c>
      <c r="B184" s="243" t="s">
        <v>310</v>
      </c>
      <c r="C184" s="223">
        <f t="shared" si="52"/>
        <v>0</v>
      </c>
      <c r="D184" s="242">
        <f t="shared" si="52"/>
        <v>0</v>
      </c>
      <c r="E184" s="223">
        <f t="shared" si="52"/>
        <v>0</v>
      </c>
      <c r="F184" s="223">
        <f t="shared" si="52"/>
        <v>0</v>
      </c>
      <c r="G184" s="223">
        <f t="shared" si="52"/>
        <v>0</v>
      </c>
      <c r="H184" s="223">
        <f t="shared" si="52"/>
        <v>0</v>
      </c>
      <c r="I184" s="223">
        <f t="shared" si="52"/>
        <v>0</v>
      </c>
      <c r="J184" s="241">
        <f t="shared" si="52"/>
        <v>0</v>
      </c>
      <c r="K184" s="241">
        <f t="shared" si="52"/>
        <v>0</v>
      </c>
      <c r="L184" s="241">
        <f t="shared" si="52"/>
        <v>0</v>
      </c>
      <c r="M184" s="223">
        <f t="shared" si="52"/>
        <v>0</v>
      </c>
      <c r="N184" s="223">
        <f t="shared" si="54"/>
        <v>0</v>
      </c>
      <c r="O184" s="262"/>
      <c r="P184" s="262"/>
      <c r="Q184" s="262"/>
      <c r="R184" s="262"/>
      <c r="S184" s="262"/>
      <c r="T184" s="258"/>
      <c r="U184" s="239">
        <f t="shared" si="53"/>
        <v>0</v>
      </c>
      <c r="V184" s="240"/>
      <c r="W184" s="239"/>
      <c r="X184" s="239"/>
      <c r="Y184" s="238"/>
      <c r="Z184" s="237"/>
      <c r="AA184" s="173"/>
      <c r="AB184" s="173"/>
    </row>
    <row r="185" spans="1:28" x14ac:dyDescent="0.25">
      <c r="A185" s="244">
        <f t="shared" si="55"/>
        <v>2019</v>
      </c>
      <c r="B185" s="243" t="s">
        <v>309</v>
      </c>
      <c r="C185" s="223">
        <f t="shared" si="52"/>
        <v>0</v>
      </c>
      <c r="D185" s="242">
        <f t="shared" si="52"/>
        <v>0</v>
      </c>
      <c r="E185" s="223">
        <f t="shared" si="52"/>
        <v>0</v>
      </c>
      <c r="F185" s="223">
        <f t="shared" si="52"/>
        <v>0</v>
      </c>
      <c r="G185" s="223">
        <f t="shared" si="52"/>
        <v>0</v>
      </c>
      <c r="H185" s="223">
        <f t="shared" si="52"/>
        <v>0</v>
      </c>
      <c r="I185" s="223">
        <f t="shared" si="52"/>
        <v>0</v>
      </c>
      <c r="J185" s="241">
        <f t="shared" si="52"/>
        <v>0</v>
      </c>
      <c r="K185" s="241">
        <f t="shared" si="52"/>
        <v>0</v>
      </c>
      <c r="L185" s="241">
        <f t="shared" si="52"/>
        <v>0</v>
      </c>
      <c r="M185" s="223">
        <f t="shared" si="52"/>
        <v>0</v>
      </c>
      <c r="N185" s="223">
        <f t="shared" si="54"/>
        <v>0</v>
      </c>
      <c r="O185" s="262"/>
      <c r="P185" s="262"/>
      <c r="Q185" s="262"/>
      <c r="R185" s="262"/>
      <c r="S185" s="262"/>
      <c r="T185" s="258"/>
      <c r="U185" s="239">
        <f t="shared" si="53"/>
        <v>0</v>
      </c>
      <c r="V185" s="240"/>
      <c r="W185" s="239"/>
      <c r="X185" s="239"/>
      <c r="Y185" s="238"/>
      <c r="Z185" s="237"/>
      <c r="AA185" s="173"/>
      <c r="AB185" s="173"/>
    </row>
    <row r="186" spans="1:28" x14ac:dyDescent="0.25">
      <c r="A186" s="244">
        <f t="shared" si="55"/>
        <v>2019</v>
      </c>
      <c r="B186" s="243" t="s">
        <v>308</v>
      </c>
      <c r="C186" s="223">
        <f t="shared" si="52"/>
        <v>0</v>
      </c>
      <c r="D186" s="242">
        <f t="shared" si="52"/>
        <v>0</v>
      </c>
      <c r="E186" s="223">
        <f t="shared" si="52"/>
        <v>0</v>
      </c>
      <c r="F186" s="223">
        <f t="shared" si="52"/>
        <v>0</v>
      </c>
      <c r="G186" s="223">
        <f t="shared" si="52"/>
        <v>0</v>
      </c>
      <c r="H186" s="223">
        <f t="shared" si="52"/>
        <v>0</v>
      </c>
      <c r="I186" s="223">
        <f t="shared" si="52"/>
        <v>0</v>
      </c>
      <c r="J186" s="241">
        <f t="shared" si="52"/>
        <v>0</v>
      </c>
      <c r="K186" s="241">
        <f t="shared" si="52"/>
        <v>0</v>
      </c>
      <c r="L186" s="241">
        <f t="shared" si="52"/>
        <v>0</v>
      </c>
      <c r="M186" s="223">
        <f t="shared" si="52"/>
        <v>0</v>
      </c>
      <c r="N186" s="223">
        <f t="shared" si="54"/>
        <v>0</v>
      </c>
      <c r="O186" s="262"/>
      <c r="P186" s="262"/>
      <c r="Q186" s="262"/>
      <c r="R186" s="262"/>
      <c r="S186" s="262"/>
      <c r="T186" s="258"/>
      <c r="U186" s="239">
        <f t="shared" si="53"/>
        <v>0</v>
      </c>
      <c r="V186" s="240"/>
      <c r="W186" s="239"/>
      <c r="X186" s="239"/>
      <c r="Y186" s="238"/>
      <c r="Z186" s="237"/>
      <c r="AA186" s="173"/>
      <c r="AB186" s="173"/>
    </row>
    <row r="187" spans="1:28" x14ac:dyDescent="0.25">
      <c r="A187" s="244">
        <f t="shared" si="55"/>
        <v>2019</v>
      </c>
      <c r="B187" s="243" t="s">
        <v>307</v>
      </c>
      <c r="C187" s="223">
        <f t="shared" ref="C187:N202" si="56">C186</f>
        <v>0</v>
      </c>
      <c r="D187" s="242">
        <f t="shared" si="56"/>
        <v>0</v>
      </c>
      <c r="E187" s="223">
        <f t="shared" si="56"/>
        <v>0</v>
      </c>
      <c r="F187" s="223">
        <f t="shared" si="56"/>
        <v>0</v>
      </c>
      <c r="G187" s="223">
        <f t="shared" si="56"/>
        <v>0</v>
      </c>
      <c r="H187" s="223">
        <f t="shared" si="56"/>
        <v>0</v>
      </c>
      <c r="I187" s="223">
        <f t="shared" si="56"/>
        <v>0</v>
      </c>
      <c r="J187" s="241">
        <f t="shared" si="56"/>
        <v>0</v>
      </c>
      <c r="K187" s="241">
        <f t="shared" si="56"/>
        <v>0</v>
      </c>
      <c r="L187" s="241">
        <f t="shared" si="56"/>
        <v>0</v>
      </c>
      <c r="M187" s="223">
        <f t="shared" si="56"/>
        <v>0</v>
      </c>
      <c r="N187" s="223">
        <f t="shared" si="54"/>
        <v>0</v>
      </c>
      <c r="O187" s="262"/>
      <c r="P187" s="262"/>
      <c r="Q187" s="262"/>
      <c r="R187" s="262"/>
      <c r="S187" s="262"/>
      <c r="T187" s="258"/>
      <c r="U187" s="239">
        <f t="shared" si="53"/>
        <v>0</v>
      </c>
      <c r="V187" s="240"/>
      <c r="W187" s="239"/>
      <c r="X187" s="239"/>
      <c r="Y187" s="238"/>
      <c r="Z187" s="237"/>
      <c r="AA187" s="173"/>
      <c r="AB187" s="173"/>
    </row>
    <row r="188" spans="1:28" x14ac:dyDescent="0.25">
      <c r="A188" s="235">
        <f t="shared" si="55"/>
        <v>2019</v>
      </c>
      <c r="B188" s="234" t="s">
        <v>306</v>
      </c>
      <c r="C188" s="178">
        <f t="shared" si="56"/>
        <v>0</v>
      </c>
      <c r="D188" s="177">
        <f t="shared" si="56"/>
        <v>0</v>
      </c>
      <c r="E188" s="178">
        <f t="shared" si="56"/>
        <v>0</v>
      </c>
      <c r="F188" s="178">
        <f t="shared" si="56"/>
        <v>0</v>
      </c>
      <c r="G188" s="178">
        <f t="shared" si="56"/>
        <v>0</v>
      </c>
      <c r="H188" s="178">
        <f t="shared" si="56"/>
        <v>0</v>
      </c>
      <c r="I188" s="178">
        <f t="shared" si="56"/>
        <v>0</v>
      </c>
      <c r="J188" s="233">
        <f t="shared" si="56"/>
        <v>0</v>
      </c>
      <c r="K188" s="233">
        <f t="shared" si="56"/>
        <v>0</v>
      </c>
      <c r="L188" s="233">
        <f t="shared" si="56"/>
        <v>0</v>
      </c>
      <c r="M188" s="178">
        <f t="shared" si="56"/>
        <v>0</v>
      </c>
      <c r="N188" s="178">
        <f t="shared" si="54"/>
        <v>0</v>
      </c>
      <c r="O188" s="261"/>
      <c r="P188" s="261"/>
      <c r="Q188" s="261"/>
      <c r="R188" s="261"/>
      <c r="S188" s="261"/>
      <c r="T188" s="257"/>
      <c r="U188" s="231">
        <f t="shared" si="53"/>
        <v>0</v>
      </c>
      <c r="V188" s="221">
        <f>SUM(U177:U188)</f>
        <v>0</v>
      </c>
      <c r="W188" s="231"/>
      <c r="X188" s="231"/>
      <c r="Y188" s="232"/>
      <c r="Z188" s="231">
        <f>SUM(Y177:Y188)</f>
        <v>0</v>
      </c>
      <c r="AA188" s="173"/>
      <c r="AB188" s="173"/>
    </row>
    <row r="189" spans="1:28" x14ac:dyDescent="0.25">
      <c r="A189" s="256">
        <f>A188+1</f>
        <v>2020</v>
      </c>
      <c r="B189" s="255" t="s">
        <v>317</v>
      </c>
      <c r="C189" s="252">
        <f t="shared" si="56"/>
        <v>0</v>
      </c>
      <c r="D189" s="254">
        <f t="shared" si="56"/>
        <v>0</v>
      </c>
      <c r="E189" s="252">
        <f t="shared" si="56"/>
        <v>0</v>
      </c>
      <c r="F189" s="252">
        <f t="shared" si="56"/>
        <v>0</v>
      </c>
      <c r="G189" s="252">
        <f t="shared" si="56"/>
        <v>0</v>
      </c>
      <c r="H189" s="252">
        <f t="shared" si="56"/>
        <v>0</v>
      </c>
      <c r="I189" s="252">
        <f t="shared" si="56"/>
        <v>0</v>
      </c>
      <c r="J189" s="253">
        <f t="shared" si="56"/>
        <v>0</v>
      </c>
      <c r="K189" s="253">
        <f t="shared" si="56"/>
        <v>0</v>
      </c>
      <c r="L189" s="253">
        <f t="shared" si="56"/>
        <v>0</v>
      </c>
      <c r="M189" s="252">
        <f t="shared" si="56"/>
        <v>0</v>
      </c>
      <c r="N189" s="252">
        <f t="shared" si="54"/>
        <v>0</v>
      </c>
      <c r="O189" s="252">
        <f t="shared" ref="O189:O201" si="57">+O15</f>
        <v>674.42561514744204</v>
      </c>
      <c r="P189" s="263"/>
      <c r="Q189" s="263"/>
      <c r="R189" s="263"/>
      <c r="S189" s="263"/>
      <c r="T189" s="260"/>
      <c r="U189" s="249">
        <f t="shared" si="53"/>
        <v>674.42561514744204</v>
      </c>
      <c r="V189" s="250"/>
      <c r="W189" s="249">
        <f>N27-N15+O15</f>
        <v>674.42561514744204</v>
      </c>
      <c r="X189" s="249">
        <f>W189+X177</f>
        <v>674.42561514744204</v>
      </c>
      <c r="Y189" s="248">
        <f>AVERAGE(X184:X195)/1000</f>
        <v>2.6977024605897681</v>
      </c>
      <c r="Z189" s="247"/>
      <c r="AA189" s="173"/>
      <c r="AB189" s="173"/>
    </row>
    <row r="190" spans="1:28" x14ac:dyDescent="0.25">
      <c r="A190" s="244">
        <f>A189</f>
        <v>2020</v>
      </c>
      <c r="B190" s="243" t="s">
        <v>316</v>
      </c>
      <c r="C190" s="223">
        <f t="shared" si="56"/>
        <v>0</v>
      </c>
      <c r="D190" s="242">
        <f t="shared" si="56"/>
        <v>0</v>
      </c>
      <c r="E190" s="223">
        <f t="shared" si="56"/>
        <v>0</v>
      </c>
      <c r="F190" s="223">
        <f t="shared" si="56"/>
        <v>0</v>
      </c>
      <c r="G190" s="223">
        <f t="shared" si="56"/>
        <v>0</v>
      </c>
      <c r="H190" s="223">
        <f t="shared" si="56"/>
        <v>0</v>
      </c>
      <c r="I190" s="223">
        <f t="shared" si="56"/>
        <v>0</v>
      </c>
      <c r="J190" s="241">
        <f t="shared" si="56"/>
        <v>0</v>
      </c>
      <c r="K190" s="241">
        <f t="shared" si="56"/>
        <v>0</v>
      </c>
      <c r="L190" s="241">
        <f t="shared" si="56"/>
        <v>0</v>
      </c>
      <c r="M190" s="223">
        <f t="shared" si="56"/>
        <v>0</v>
      </c>
      <c r="N190" s="259">
        <f>+N$27</f>
        <v>0</v>
      </c>
      <c r="O190" s="223">
        <f t="shared" si="57"/>
        <v>1348.8512302948841</v>
      </c>
      <c r="P190" s="262"/>
      <c r="Q190" s="262"/>
      <c r="R190" s="262"/>
      <c r="S190" s="262"/>
      <c r="T190" s="258"/>
      <c r="U190" s="239">
        <f t="shared" si="53"/>
        <v>1348.8512302948841</v>
      </c>
      <c r="V190" s="240"/>
      <c r="W190" s="239">
        <f t="shared" ref="W190:W200" si="58">N28-N16+O16</f>
        <v>1348.8512302948841</v>
      </c>
      <c r="X190" s="239">
        <f t="shared" ref="X190:X253" si="59">W190+X178</f>
        <v>1348.8512302948841</v>
      </c>
      <c r="Y190" s="238">
        <f t="shared" ref="Y190:Y253" si="60">AVERAGE(X185:X196)/1000</f>
        <v>3.034915268163489</v>
      </c>
      <c r="Z190" s="237"/>
      <c r="AA190" s="173"/>
      <c r="AB190" s="173"/>
    </row>
    <row r="191" spans="1:28" x14ac:dyDescent="0.25">
      <c r="A191" s="244">
        <f t="shared" ref="A191:A200" si="61">A190</f>
        <v>2020</v>
      </c>
      <c r="B191" s="243" t="s">
        <v>315</v>
      </c>
      <c r="C191" s="223">
        <f t="shared" si="56"/>
        <v>0</v>
      </c>
      <c r="D191" s="242">
        <f t="shared" si="56"/>
        <v>0</v>
      </c>
      <c r="E191" s="223">
        <f t="shared" si="56"/>
        <v>0</v>
      </c>
      <c r="F191" s="223">
        <f t="shared" si="56"/>
        <v>0</v>
      </c>
      <c r="G191" s="223">
        <f t="shared" si="56"/>
        <v>0</v>
      </c>
      <c r="H191" s="223">
        <f t="shared" si="56"/>
        <v>0</v>
      </c>
      <c r="I191" s="223">
        <f t="shared" si="56"/>
        <v>0</v>
      </c>
      <c r="J191" s="241">
        <f t="shared" si="56"/>
        <v>0</v>
      </c>
      <c r="K191" s="241">
        <f t="shared" si="56"/>
        <v>0</v>
      </c>
      <c r="L191" s="241">
        <f t="shared" si="56"/>
        <v>0</v>
      </c>
      <c r="M191" s="223">
        <f>M190</f>
        <v>0</v>
      </c>
      <c r="N191" s="223">
        <f>N190</f>
        <v>0</v>
      </c>
      <c r="O191" s="223">
        <f t="shared" si="57"/>
        <v>2023.2768454423262</v>
      </c>
      <c r="P191" s="262"/>
      <c r="Q191" s="262"/>
      <c r="R191" s="262"/>
      <c r="S191" s="262"/>
      <c r="T191" s="258"/>
      <c r="U191" s="239">
        <f t="shared" si="53"/>
        <v>2023.2768454423262</v>
      </c>
      <c r="V191" s="240"/>
      <c r="W191" s="239">
        <f t="shared" si="58"/>
        <v>2023.2768454423262</v>
      </c>
      <c r="X191" s="239">
        <f t="shared" si="59"/>
        <v>2023.2768454423262</v>
      </c>
      <c r="Y191" s="238">
        <f t="shared" si="60"/>
        <v>3.3721280757372103</v>
      </c>
      <c r="Z191" s="237"/>
      <c r="AA191" s="173"/>
      <c r="AB191" s="173"/>
    </row>
    <row r="192" spans="1:28" x14ac:dyDescent="0.25">
      <c r="A192" s="244">
        <f t="shared" si="61"/>
        <v>2020</v>
      </c>
      <c r="B192" s="243" t="s">
        <v>314</v>
      </c>
      <c r="C192" s="223">
        <f t="shared" si="56"/>
        <v>0</v>
      </c>
      <c r="D192" s="242">
        <f t="shared" si="56"/>
        <v>0</v>
      </c>
      <c r="E192" s="223">
        <f t="shared" si="56"/>
        <v>0</v>
      </c>
      <c r="F192" s="223">
        <f t="shared" si="56"/>
        <v>0</v>
      </c>
      <c r="G192" s="223">
        <f t="shared" si="56"/>
        <v>0</v>
      </c>
      <c r="H192" s="223">
        <f t="shared" si="56"/>
        <v>0</v>
      </c>
      <c r="I192" s="223">
        <f t="shared" si="56"/>
        <v>0</v>
      </c>
      <c r="J192" s="241">
        <f t="shared" si="56"/>
        <v>0</v>
      </c>
      <c r="K192" s="241">
        <f t="shared" si="56"/>
        <v>0</v>
      </c>
      <c r="L192" s="241">
        <f t="shared" si="56"/>
        <v>0</v>
      </c>
      <c r="M192" s="223">
        <f t="shared" si="56"/>
        <v>0</v>
      </c>
      <c r="N192" s="223">
        <f t="shared" si="56"/>
        <v>0</v>
      </c>
      <c r="O192" s="223">
        <f t="shared" si="57"/>
        <v>2697.7024605897682</v>
      </c>
      <c r="P192" s="262"/>
      <c r="Q192" s="262"/>
      <c r="R192" s="262"/>
      <c r="S192" s="262"/>
      <c r="T192" s="258"/>
      <c r="U192" s="239">
        <f t="shared" si="53"/>
        <v>2697.7024605897682</v>
      </c>
      <c r="V192" s="240"/>
      <c r="W192" s="239">
        <f t="shared" si="58"/>
        <v>2697.7024605897682</v>
      </c>
      <c r="X192" s="239">
        <f t="shared" si="59"/>
        <v>2697.7024605897682</v>
      </c>
      <c r="Y192" s="238">
        <f t="shared" si="60"/>
        <v>3.7093408833109316</v>
      </c>
      <c r="Z192" s="237"/>
      <c r="AA192" s="173"/>
      <c r="AB192" s="173"/>
    </row>
    <row r="193" spans="1:28" x14ac:dyDescent="0.25">
      <c r="A193" s="244">
        <f t="shared" si="61"/>
        <v>2020</v>
      </c>
      <c r="B193" s="243" t="s">
        <v>313</v>
      </c>
      <c r="C193" s="223">
        <f t="shared" si="56"/>
        <v>0</v>
      </c>
      <c r="D193" s="242">
        <f t="shared" si="56"/>
        <v>0</v>
      </c>
      <c r="E193" s="223">
        <f t="shared" si="56"/>
        <v>0</v>
      </c>
      <c r="F193" s="223">
        <f t="shared" si="56"/>
        <v>0</v>
      </c>
      <c r="G193" s="223">
        <f t="shared" si="56"/>
        <v>0</v>
      </c>
      <c r="H193" s="223">
        <f t="shared" si="56"/>
        <v>0</v>
      </c>
      <c r="I193" s="223">
        <f t="shared" si="56"/>
        <v>0</v>
      </c>
      <c r="J193" s="241">
        <f t="shared" si="56"/>
        <v>0</v>
      </c>
      <c r="K193" s="241">
        <f t="shared" si="56"/>
        <v>0</v>
      </c>
      <c r="L193" s="241">
        <f t="shared" si="56"/>
        <v>0</v>
      </c>
      <c r="M193" s="223">
        <f t="shared" si="56"/>
        <v>0</v>
      </c>
      <c r="N193" s="223">
        <f t="shared" si="56"/>
        <v>0</v>
      </c>
      <c r="O193" s="223">
        <f t="shared" si="57"/>
        <v>3372.1280757372101</v>
      </c>
      <c r="P193" s="262"/>
      <c r="Q193" s="262"/>
      <c r="R193" s="262"/>
      <c r="S193" s="262"/>
      <c r="T193" s="258"/>
      <c r="U193" s="239">
        <f t="shared" si="53"/>
        <v>3372.1280757372101</v>
      </c>
      <c r="V193" s="240"/>
      <c r="W193" s="239">
        <f t="shared" si="58"/>
        <v>3372.1280757372101</v>
      </c>
      <c r="X193" s="239">
        <f t="shared" si="59"/>
        <v>3372.1280757372101</v>
      </c>
      <c r="Y193" s="238">
        <f t="shared" si="60"/>
        <v>4.0465536908846529</v>
      </c>
      <c r="Z193" s="237"/>
      <c r="AA193" s="173"/>
      <c r="AB193" s="173"/>
    </row>
    <row r="194" spans="1:28" x14ac:dyDescent="0.25">
      <c r="A194" s="244">
        <f t="shared" si="61"/>
        <v>2020</v>
      </c>
      <c r="B194" s="243" t="s">
        <v>312</v>
      </c>
      <c r="C194" s="223">
        <f t="shared" si="56"/>
        <v>0</v>
      </c>
      <c r="D194" s="242">
        <f t="shared" si="56"/>
        <v>0</v>
      </c>
      <c r="E194" s="223">
        <f t="shared" si="56"/>
        <v>0</v>
      </c>
      <c r="F194" s="223">
        <f t="shared" si="56"/>
        <v>0</v>
      </c>
      <c r="G194" s="223">
        <f t="shared" si="56"/>
        <v>0</v>
      </c>
      <c r="H194" s="223">
        <f t="shared" si="56"/>
        <v>0</v>
      </c>
      <c r="I194" s="223">
        <f t="shared" si="56"/>
        <v>0</v>
      </c>
      <c r="J194" s="241">
        <f t="shared" si="56"/>
        <v>0</v>
      </c>
      <c r="K194" s="241">
        <f t="shared" si="56"/>
        <v>0</v>
      </c>
      <c r="L194" s="241">
        <f t="shared" si="56"/>
        <v>0</v>
      </c>
      <c r="M194" s="223">
        <f t="shared" si="56"/>
        <v>0</v>
      </c>
      <c r="N194" s="223">
        <f t="shared" si="56"/>
        <v>0</v>
      </c>
      <c r="O194" s="223">
        <f t="shared" si="57"/>
        <v>4046.5536908846525</v>
      </c>
      <c r="P194" s="262"/>
      <c r="Q194" s="262"/>
      <c r="R194" s="262"/>
      <c r="S194" s="262"/>
      <c r="T194" s="258"/>
      <c r="U194" s="239">
        <f t="shared" si="53"/>
        <v>4046.5536908846525</v>
      </c>
      <c r="V194" s="240"/>
      <c r="W194" s="239">
        <f t="shared" si="58"/>
        <v>4046.5536908846525</v>
      </c>
      <c r="X194" s="239">
        <f t="shared" si="59"/>
        <v>4046.5536908846525</v>
      </c>
      <c r="Y194" s="238">
        <f t="shared" si="60"/>
        <v>4.3837664984583737</v>
      </c>
      <c r="Z194" s="237"/>
      <c r="AA194" s="173"/>
      <c r="AB194" s="173"/>
    </row>
    <row r="195" spans="1:28" x14ac:dyDescent="0.25">
      <c r="A195" s="244">
        <f t="shared" si="61"/>
        <v>2020</v>
      </c>
      <c r="B195" s="243" t="s">
        <v>311</v>
      </c>
      <c r="C195" s="223">
        <f t="shared" si="56"/>
        <v>0</v>
      </c>
      <c r="D195" s="242">
        <f t="shared" si="56"/>
        <v>0</v>
      </c>
      <c r="E195" s="223">
        <f t="shared" si="56"/>
        <v>0</v>
      </c>
      <c r="F195" s="223">
        <f t="shared" si="56"/>
        <v>0</v>
      </c>
      <c r="G195" s="223">
        <f t="shared" si="56"/>
        <v>0</v>
      </c>
      <c r="H195" s="223">
        <f t="shared" si="56"/>
        <v>0</v>
      </c>
      <c r="I195" s="223">
        <f t="shared" si="56"/>
        <v>0</v>
      </c>
      <c r="J195" s="241">
        <f t="shared" si="56"/>
        <v>0</v>
      </c>
      <c r="K195" s="241">
        <f t="shared" si="56"/>
        <v>0</v>
      </c>
      <c r="L195" s="241">
        <f t="shared" si="56"/>
        <v>0</v>
      </c>
      <c r="M195" s="223">
        <f t="shared" si="56"/>
        <v>0</v>
      </c>
      <c r="N195" s="223">
        <f t="shared" si="56"/>
        <v>0</v>
      </c>
      <c r="O195" s="223">
        <f t="shared" si="57"/>
        <v>4720.9793060320944</v>
      </c>
      <c r="P195" s="262"/>
      <c r="Q195" s="262"/>
      <c r="R195" s="262"/>
      <c r="S195" s="262"/>
      <c r="T195" s="258"/>
      <c r="U195" s="239">
        <f t="shared" si="53"/>
        <v>4720.9793060320944</v>
      </c>
      <c r="V195" s="240"/>
      <c r="W195" s="239">
        <f t="shared" si="58"/>
        <v>4720.9793060320944</v>
      </c>
      <c r="X195" s="239">
        <f t="shared" si="59"/>
        <v>4720.9793060320944</v>
      </c>
      <c r="Y195" s="238">
        <f t="shared" si="60"/>
        <v>5.0674074008936447</v>
      </c>
      <c r="Z195" s="237"/>
      <c r="AA195" s="173"/>
      <c r="AB195" s="173"/>
    </row>
    <row r="196" spans="1:28" x14ac:dyDescent="0.25">
      <c r="A196" s="244">
        <f t="shared" si="61"/>
        <v>2020</v>
      </c>
      <c r="B196" s="243" t="s">
        <v>310</v>
      </c>
      <c r="C196" s="223">
        <f t="shared" si="56"/>
        <v>0</v>
      </c>
      <c r="D196" s="242">
        <f t="shared" si="56"/>
        <v>0</v>
      </c>
      <c r="E196" s="223">
        <f t="shared" si="56"/>
        <v>0</v>
      </c>
      <c r="F196" s="223">
        <f t="shared" si="56"/>
        <v>0</v>
      </c>
      <c r="G196" s="223">
        <f t="shared" si="56"/>
        <v>0</v>
      </c>
      <c r="H196" s="223">
        <f t="shared" si="56"/>
        <v>0</v>
      </c>
      <c r="I196" s="223">
        <f t="shared" si="56"/>
        <v>0</v>
      </c>
      <c r="J196" s="241">
        <f t="shared" si="56"/>
        <v>0</v>
      </c>
      <c r="K196" s="241">
        <f t="shared" si="56"/>
        <v>0</v>
      </c>
      <c r="L196" s="241">
        <f t="shared" si="56"/>
        <v>0</v>
      </c>
      <c r="M196" s="223">
        <f t="shared" si="56"/>
        <v>0</v>
      </c>
      <c r="N196" s="223">
        <f t="shared" si="56"/>
        <v>0</v>
      </c>
      <c r="O196" s="223">
        <f t="shared" si="57"/>
        <v>5395.4049211795364</v>
      </c>
      <c r="P196" s="262"/>
      <c r="Q196" s="262"/>
      <c r="R196" s="262"/>
      <c r="S196" s="262"/>
      <c r="T196" s="258"/>
      <c r="U196" s="239">
        <f t="shared" si="53"/>
        <v>5395.4049211795364</v>
      </c>
      <c r="V196" s="240"/>
      <c r="W196" s="239">
        <f t="shared" si="58"/>
        <v>5395.4049211795364</v>
      </c>
      <c r="X196" s="239">
        <f t="shared" si="59"/>
        <v>5395.4049211795364</v>
      </c>
      <c r="Y196" s="238">
        <f t="shared" si="60"/>
        <v>5.7040614560211278</v>
      </c>
      <c r="Z196" s="237"/>
      <c r="AA196" s="173"/>
      <c r="AB196" s="173"/>
    </row>
    <row r="197" spans="1:28" x14ac:dyDescent="0.25">
      <c r="A197" s="244">
        <f t="shared" si="61"/>
        <v>2020</v>
      </c>
      <c r="B197" s="243" t="s">
        <v>309</v>
      </c>
      <c r="C197" s="223">
        <f t="shared" si="56"/>
        <v>0</v>
      </c>
      <c r="D197" s="242">
        <f t="shared" si="56"/>
        <v>0</v>
      </c>
      <c r="E197" s="223">
        <f t="shared" si="56"/>
        <v>0</v>
      </c>
      <c r="F197" s="223">
        <f t="shared" si="56"/>
        <v>0</v>
      </c>
      <c r="G197" s="223">
        <f t="shared" si="56"/>
        <v>0</v>
      </c>
      <c r="H197" s="223">
        <f t="shared" si="56"/>
        <v>0</v>
      </c>
      <c r="I197" s="223">
        <f t="shared" si="56"/>
        <v>0</v>
      </c>
      <c r="J197" s="241">
        <f t="shared" si="56"/>
        <v>0</v>
      </c>
      <c r="K197" s="241">
        <f t="shared" si="56"/>
        <v>0</v>
      </c>
      <c r="L197" s="241">
        <f t="shared" si="56"/>
        <v>0</v>
      </c>
      <c r="M197" s="223">
        <f t="shared" si="56"/>
        <v>0</v>
      </c>
      <c r="N197" s="223">
        <f t="shared" si="56"/>
        <v>0</v>
      </c>
      <c r="O197" s="223">
        <f t="shared" si="57"/>
        <v>6069.8305363269783</v>
      </c>
      <c r="P197" s="262"/>
      <c r="Q197" s="262"/>
      <c r="R197" s="262"/>
      <c r="S197" s="262"/>
      <c r="T197" s="258"/>
      <c r="U197" s="239">
        <f t="shared" si="53"/>
        <v>6069.8305363269783</v>
      </c>
      <c r="V197" s="240"/>
      <c r="W197" s="239">
        <f t="shared" si="58"/>
        <v>6069.8305363269783</v>
      </c>
      <c r="X197" s="239">
        <f t="shared" si="59"/>
        <v>6069.8305363269783</v>
      </c>
      <c r="Y197" s="238">
        <f t="shared" si="60"/>
        <v>6.2937286638408185</v>
      </c>
      <c r="Z197" s="237"/>
      <c r="AA197" s="173"/>
      <c r="AB197" s="173"/>
    </row>
    <row r="198" spans="1:28" x14ac:dyDescent="0.25">
      <c r="A198" s="244">
        <f t="shared" si="61"/>
        <v>2020</v>
      </c>
      <c r="B198" s="243" t="s">
        <v>308</v>
      </c>
      <c r="C198" s="223">
        <f t="shared" si="56"/>
        <v>0</v>
      </c>
      <c r="D198" s="242">
        <f t="shared" si="56"/>
        <v>0</v>
      </c>
      <c r="E198" s="223">
        <f t="shared" si="56"/>
        <v>0</v>
      </c>
      <c r="F198" s="223">
        <f t="shared" si="56"/>
        <v>0</v>
      </c>
      <c r="G198" s="223">
        <f t="shared" si="56"/>
        <v>0</v>
      </c>
      <c r="H198" s="223">
        <f t="shared" si="56"/>
        <v>0</v>
      </c>
      <c r="I198" s="223">
        <f t="shared" si="56"/>
        <v>0</v>
      </c>
      <c r="J198" s="241">
        <f t="shared" si="56"/>
        <v>0</v>
      </c>
      <c r="K198" s="241">
        <f t="shared" si="56"/>
        <v>0</v>
      </c>
      <c r="L198" s="241">
        <f t="shared" si="56"/>
        <v>0</v>
      </c>
      <c r="M198" s="223">
        <f t="shared" si="56"/>
        <v>0</v>
      </c>
      <c r="N198" s="223">
        <f t="shared" si="56"/>
        <v>0</v>
      </c>
      <c r="O198" s="223">
        <f t="shared" si="57"/>
        <v>6744.2561514744202</v>
      </c>
      <c r="P198" s="262"/>
      <c r="Q198" s="262"/>
      <c r="R198" s="262"/>
      <c r="S198" s="262"/>
      <c r="T198" s="258"/>
      <c r="U198" s="239">
        <f t="shared" si="53"/>
        <v>6744.2561514744202</v>
      </c>
      <c r="V198" s="240"/>
      <c r="W198" s="239">
        <f t="shared" si="58"/>
        <v>6744.2561514744202</v>
      </c>
      <c r="X198" s="239">
        <f t="shared" si="59"/>
        <v>6744.2561514744202</v>
      </c>
      <c r="Y198" s="238">
        <f t="shared" si="60"/>
        <v>6.8364090243527205</v>
      </c>
      <c r="Z198" s="237"/>
      <c r="AA198" s="173"/>
      <c r="AB198" s="173"/>
    </row>
    <row r="199" spans="1:28" x14ac:dyDescent="0.25">
      <c r="A199" s="244">
        <f t="shared" si="61"/>
        <v>2020</v>
      </c>
      <c r="B199" s="243" t="s">
        <v>307</v>
      </c>
      <c r="C199" s="223">
        <f t="shared" si="56"/>
        <v>0</v>
      </c>
      <c r="D199" s="242">
        <f t="shared" si="56"/>
        <v>0</v>
      </c>
      <c r="E199" s="223">
        <f t="shared" si="56"/>
        <v>0</v>
      </c>
      <c r="F199" s="223">
        <f t="shared" si="56"/>
        <v>0</v>
      </c>
      <c r="G199" s="223">
        <f t="shared" si="56"/>
        <v>0</v>
      </c>
      <c r="H199" s="223">
        <f t="shared" si="56"/>
        <v>0</v>
      </c>
      <c r="I199" s="223">
        <f t="shared" si="56"/>
        <v>0</v>
      </c>
      <c r="J199" s="241">
        <f t="shared" si="56"/>
        <v>0</v>
      </c>
      <c r="K199" s="241">
        <f t="shared" si="56"/>
        <v>0</v>
      </c>
      <c r="L199" s="241">
        <f t="shared" si="56"/>
        <v>0</v>
      </c>
      <c r="M199" s="223">
        <f t="shared" si="56"/>
        <v>0</v>
      </c>
      <c r="N199" s="223">
        <f t="shared" si="56"/>
        <v>0</v>
      </c>
      <c r="O199" s="223">
        <f t="shared" si="57"/>
        <v>7418.6817666218622</v>
      </c>
      <c r="P199" s="262"/>
      <c r="Q199" s="262"/>
      <c r="R199" s="262"/>
      <c r="S199" s="262"/>
      <c r="T199" s="258"/>
      <c r="U199" s="239">
        <f t="shared" si="53"/>
        <v>7418.6817666218622</v>
      </c>
      <c r="V199" s="240"/>
      <c r="W199" s="239">
        <f t="shared" si="58"/>
        <v>7418.6817666218622</v>
      </c>
      <c r="X199" s="239">
        <f t="shared" si="59"/>
        <v>7418.6817666218622</v>
      </c>
      <c r="Y199" s="238">
        <f t="shared" si="60"/>
        <v>7.3321025375568318</v>
      </c>
      <c r="Z199" s="237"/>
      <c r="AA199" s="173"/>
      <c r="AB199" s="173"/>
    </row>
    <row r="200" spans="1:28" x14ac:dyDescent="0.25">
      <c r="A200" s="235">
        <f t="shared" si="61"/>
        <v>2020</v>
      </c>
      <c r="B200" s="234" t="s">
        <v>306</v>
      </c>
      <c r="C200" s="178">
        <f t="shared" si="56"/>
        <v>0</v>
      </c>
      <c r="D200" s="177">
        <f t="shared" si="56"/>
        <v>0</v>
      </c>
      <c r="E200" s="178">
        <f t="shared" si="56"/>
        <v>0</v>
      </c>
      <c r="F200" s="178">
        <f t="shared" si="56"/>
        <v>0</v>
      </c>
      <c r="G200" s="178">
        <f t="shared" si="56"/>
        <v>0</v>
      </c>
      <c r="H200" s="178">
        <f t="shared" si="56"/>
        <v>0</v>
      </c>
      <c r="I200" s="178">
        <f t="shared" si="56"/>
        <v>0</v>
      </c>
      <c r="J200" s="233">
        <f t="shared" si="56"/>
        <v>0</v>
      </c>
      <c r="K200" s="233">
        <f t="shared" si="56"/>
        <v>0</v>
      </c>
      <c r="L200" s="233">
        <f t="shared" si="56"/>
        <v>0</v>
      </c>
      <c r="M200" s="178">
        <f t="shared" si="56"/>
        <v>0</v>
      </c>
      <c r="N200" s="178">
        <f t="shared" si="56"/>
        <v>0</v>
      </c>
      <c r="O200" s="178">
        <f t="shared" si="57"/>
        <v>8093.107381769305</v>
      </c>
      <c r="P200" s="261"/>
      <c r="Q200" s="261"/>
      <c r="R200" s="261"/>
      <c r="S200" s="261"/>
      <c r="T200" s="257"/>
      <c r="U200" s="231">
        <f t="shared" si="53"/>
        <v>8093.107381769305</v>
      </c>
      <c r="V200" s="221">
        <f>SUM(U189:U200)</f>
        <v>52605.197981500482</v>
      </c>
      <c r="W200" s="231">
        <f t="shared" si="58"/>
        <v>8093.107381769305</v>
      </c>
      <c r="X200" s="231">
        <f t="shared" si="59"/>
        <v>8093.107381769305</v>
      </c>
      <c r="Y200" s="232">
        <f t="shared" si="60"/>
        <v>7.7808092034531517</v>
      </c>
      <c r="Z200" s="231">
        <f>SUM(Y189:Y200)</f>
        <v>60.258925163262724</v>
      </c>
      <c r="AA200" s="173"/>
      <c r="AB200" s="173"/>
    </row>
    <row r="201" spans="1:28" x14ac:dyDescent="0.25">
      <c r="A201" s="256">
        <f>A200+1</f>
        <v>2021</v>
      </c>
      <c r="B201" s="255" t="s">
        <v>317</v>
      </c>
      <c r="C201" s="252">
        <f t="shared" si="56"/>
        <v>0</v>
      </c>
      <c r="D201" s="254">
        <f t="shared" si="56"/>
        <v>0</v>
      </c>
      <c r="E201" s="252">
        <f t="shared" si="56"/>
        <v>0</v>
      </c>
      <c r="F201" s="252">
        <f t="shared" si="56"/>
        <v>0</v>
      </c>
      <c r="G201" s="252">
        <f t="shared" si="56"/>
        <v>0</v>
      </c>
      <c r="H201" s="252">
        <f t="shared" si="56"/>
        <v>0</v>
      </c>
      <c r="I201" s="252">
        <f t="shared" si="56"/>
        <v>0</v>
      </c>
      <c r="J201" s="253">
        <f t="shared" si="56"/>
        <v>0</v>
      </c>
      <c r="K201" s="253">
        <f t="shared" si="56"/>
        <v>0</v>
      </c>
      <c r="L201" s="253">
        <f t="shared" si="56"/>
        <v>0</v>
      </c>
      <c r="M201" s="252">
        <f t="shared" si="56"/>
        <v>0</v>
      </c>
      <c r="N201" s="252">
        <f t="shared" si="56"/>
        <v>0</v>
      </c>
      <c r="O201" s="252">
        <f t="shared" si="57"/>
        <v>8767.5329969167469</v>
      </c>
      <c r="P201" s="252">
        <f t="shared" ref="P201:P213" si="62">+P15</f>
        <v>110.58344745395927</v>
      </c>
      <c r="Q201" s="263"/>
      <c r="R201" s="263"/>
      <c r="S201" s="263"/>
      <c r="T201" s="260"/>
      <c r="U201" s="249">
        <f t="shared" si="53"/>
        <v>8878.1164443707057</v>
      </c>
      <c r="V201" s="250"/>
      <c r="W201" s="249">
        <f>O27-O15+P15</f>
        <v>8203.6908292232638</v>
      </c>
      <c r="X201" s="249">
        <f t="shared" si="59"/>
        <v>8878.1164443707057</v>
      </c>
      <c r="Y201" s="248">
        <f t="shared" si="60"/>
        <v>8.1825290220416829</v>
      </c>
      <c r="Z201" s="247"/>
      <c r="AA201" s="173"/>
      <c r="AB201" s="173"/>
    </row>
    <row r="202" spans="1:28" x14ac:dyDescent="0.25">
      <c r="A202" s="244">
        <f>A201</f>
        <v>2021</v>
      </c>
      <c r="B202" s="243" t="s">
        <v>316</v>
      </c>
      <c r="C202" s="223">
        <f t="shared" si="56"/>
        <v>0</v>
      </c>
      <c r="D202" s="242">
        <f t="shared" si="56"/>
        <v>0</v>
      </c>
      <c r="E202" s="223">
        <f t="shared" si="56"/>
        <v>0</v>
      </c>
      <c r="F202" s="223">
        <f t="shared" si="56"/>
        <v>0</v>
      </c>
      <c r="G202" s="223">
        <f t="shared" si="56"/>
        <v>0</v>
      </c>
      <c r="H202" s="223">
        <f t="shared" si="56"/>
        <v>0</v>
      </c>
      <c r="I202" s="223">
        <f t="shared" si="56"/>
        <v>0</v>
      </c>
      <c r="J202" s="241">
        <f t="shared" si="56"/>
        <v>0</v>
      </c>
      <c r="K202" s="241">
        <f t="shared" si="56"/>
        <v>0</v>
      </c>
      <c r="L202" s="241">
        <f t="shared" si="56"/>
        <v>0</v>
      </c>
      <c r="M202" s="223">
        <f t="shared" si="56"/>
        <v>0</v>
      </c>
      <c r="N202" s="223">
        <f t="shared" si="56"/>
        <v>0</v>
      </c>
      <c r="O202" s="259">
        <f>+O$27</f>
        <v>8767.5329969167469</v>
      </c>
      <c r="P202" s="223">
        <f t="shared" si="62"/>
        <v>221.16689490791853</v>
      </c>
      <c r="Q202" s="262"/>
      <c r="R202" s="262"/>
      <c r="S202" s="262"/>
      <c r="T202" s="258"/>
      <c r="U202" s="239">
        <f t="shared" si="53"/>
        <v>8988.6998918246663</v>
      </c>
      <c r="V202" s="240"/>
      <c r="W202" s="239">
        <f t="shared" ref="W202:W212" si="63">O28-O16+P16</f>
        <v>7639.8486615297816</v>
      </c>
      <c r="X202" s="239">
        <f t="shared" si="59"/>
        <v>8988.6998918246663</v>
      </c>
      <c r="Y202" s="238">
        <f t="shared" si="60"/>
        <v>8.5372619933224225</v>
      </c>
      <c r="Z202" s="237"/>
      <c r="AA202" s="173"/>
      <c r="AB202" s="173"/>
    </row>
    <row r="203" spans="1:28" x14ac:dyDescent="0.25">
      <c r="A203" s="244">
        <f t="shared" ref="A203:A212" si="64">A202</f>
        <v>2021</v>
      </c>
      <c r="B203" s="243" t="s">
        <v>315</v>
      </c>
      <c r="C203" s="223">
        <f t="shared" ref="C203:P218" si="65">C202</f>
        <v>0</v>
      </c>
      <c r="D203" s="242">
        <f t="shared" si="65"/>
        <v>0</v>
      </c>
      <c r="E203" s="223">
        <f t="shared" si="65"/>
        <v>0</v>
      </c>
      <c r="F203" s="223">
        <f t="shared" si="65"/>
        <v>0</v>
      </c>
      <c r="G203" s="223">
        <f t="shared" si="65"/>
        <v>0</v>
      </c>
      <c r="H203" s="223">
        <f t="shared" si="65"/>
        <v>0</v>
      </c>
      <c r="I203" s="223">
        <f t="shared" si="65"/>
        <v>0</v>
      </c>
      <c r="J203" s="241">
        <f t="shared" si="65"/>
        <v>0</v>
      </c>
      <c r="K203" s="241">
        <f t="shared" si="65"/>
        <v>0</v>
      </c>
      <c r="L203" s="241">
        <f t="shared" si="65"/>
        <v>0</v>
      </c>
      <c r="M203" s="223">
        <f t="shared" si="65"/>
        <v>0</v>
      </c>
      <c r="N203" s="223">
        <f t="shared" si="65"/>
        <v>0</v>
      </c>
      <c r="O203" s="223">
        <f>O202</f>
        <v>8767.5329969167469</v>
      </c>
      <c r="P203" s="223">
        <f t="shared" si="62"/>
        <v>331.75034236187781</v>
      </c>
      <c r="Q203" s="262"/>
      <c r="R203" s="262"/>
      <c r="S203" s="262"/>
      <c r="T203" s="258"/>
      <c r="U203" s="239">
        <f t="shared" si="53"/>
        <v>9099.2833392786251</v>
      </c>
      <c r="V203" s="240"/>
      <c r="W203" s="239">
        <f t="shared" si="63"/>
        <v>7076.0064938362993</v>
      </c>
      <c r="X203" s="239">
        <f t="shared" si="59"/>
        <v>9099.2833392786251</v>
      </c>
      <c r="Y203" s="238">
        <f t="shared" si="60"/>
        <v>8.8450081172953734</v>
      </c>
      <c r="Z203" s="237"/>
      <c r="AA203" s="173"/>
      <c r="AB203" s="173"/>
    </row>
    <row r="204" spans="1:28" x14ac:dyDescent="0.25">
      <c r="A204" s="244">
        <f t="shared" si="64"/>
        <v>2021</v>
      </c>
      <c r="B204" s="243" t="s">
        <v>314</v>
      </c>
      <c r="C204" s="223">
        <f t="shared" si="65"/>
        <v>0</v>
      </c>
      <c r="D204" s="242">
        <f t="shared" si="65"/>
        <v>0</v>
      </c>
      <c r="E204" s="223">
        <f t="shared" si="65"/>
        <v>0</v>
      </c>
      <c r="F204" s="223">
        <f t="shared" si="65"/>
        <v>0</v>
      </c>
      <c r="G204" s="223">
        <f t="shared" si="65"/>
        <v>0</v>
      </c>
      <c r="H204" s="223">
        <f t="shared" si="65"/>
        <v>0</v>
      </c>
      <c r="I204" s="223">
        <f t="shared" si="65"/>
        <v>0</v>
      </c>
      <c r="J204" s="241">
        <f t="shared" si="65"/>
        <v>0</v>
      </c>
      <c r="K204" s="241">
        <f t="shared" si="65"/>
        <v>0</v>
      </c>
      <c r="L204" s="241">
        <f t="shared" si="65"/>
        <v>0</v>
      </c>
      <c r="M204" s="223">
        <f t="shared" si="65"/>
        <v>0</v>
      </c>
      <c r="N204" s="223">
        <f t="shared" si="65"/>
        <v>0</v>
      </c>
      <c r="O204" s="223">
        <f t="shared" si="65"/>
        <v>8767.5329969167469</v>
      </c>
      <c r="P204" s="223">
        <f t="shared" si="62"/>
        <v>442.33378981583706</v>
      </c>
      <c r="Q204" s="262"/>
      <c r="R204" s="262"/>
      <c r="S204" s="262"/>
      <c r="T204" s="258"/>
      <c r="U204" s="239">
        <f t="shared" si="53"/>
        <v>9209.8667867325839</v>
      </c>
      <c r="V204" s="240"/>
      <c r="W204" s="239">
        <f t="shared" si="63"/>
        <v>6512.1643261428162</v>
      </c>
      <c r="X204" s="239">
        <f t="shared" si="59"/>
        <v>9209.8667867325839</v>
      </c>
      <c r="Y204" s="238">
        <f t="shared" si="60"/>
        <v>9.1057673939605319</v>
      </c>
      <c r="Z204" s="237"/>
      <c r="AA204" s="173"/>
      <c r="AB204" s="173"/>
    </row>
    <row r="205" spans="1:28" x14ac:dyDescent="0.25">
      <c r="A205" s="244">
        <f t="shared" si="64"/>
        <v>2021</v>
      </c>
      <c r="B205" s="243" t="s">
        <v>313</v>
      </c>
      <c r="C205" s="223">
        <f t="shared" si="65"/>
        <v>0</v>
      </c>
      <c r="D205" s="242">
        <f t="shared" si="65"/>
        <v>0</v>
      </c>
      <c r="E205" s="223">
        <f t="shared" si="65"/>
        <v>0</v>
      </c>
      <c r="F205" s="223">
        <f t="shared" si="65"/>
        <v>0</v>
      </c>
      <c r="G205" s="223">
        <f t="shared" si="65"/>
        <v>0</v>
      </c>
      <c r="H205" s="223">
        <f t="shared" si="65"/>
        <v>0</v>
      </c>
      <c r="I205" s="223">
        <f t="shared" si="65"/>
        <v>0</v>
      </c>
      <c r="J205" s="241">
        <f t="shared" si="65"/>
        <v>0</v>
      </c>
      <c r="K205" s="241">
        <f t="shared" si="65"/>
        <v>0</v>
      </c>
      <c r="L205" s="241">
        <f t="shared" si="65"/>
        <v>0</v>
      </c>
      <c r="M205" s="223">
        <f t="shared" si="65"/>
        <v>0</v>
      </c>
      <c r="N205" s="223">
        <f t="shared" si="65"/>
        <v>0</v>
      </c>
      <c r="O205" s="223">
        <f t="shared" si="65"/>
        <v>8767.5329969167469</v>
      </c>
      <c r="P205" s="223">
        <f t="shared" si="62"/>
        <v>552.91723726979637</v>
      </c>
      <c r="Q205" s="262"/>
      <c r="R205" s="262"/>
      <c r="S205" s="262"/>
      <c r="T205" s="258"/>
      <c r="U205" s="239">
        <f t="shared" si="53"/>
        <v>9320.4502341865427</v>
      </c>
      <c r="V205" s="240"/>
      <c r="W205" s="239">
        <f t="shared" si="63"/>
        <v>5948.322158449334</v>
      </c>
      <c r="X205" s="239">
        <f t="shared" si="59"/>
        <v>9320.4502341865445</v>
      </c>
      <c r="Y205" s="238">
        <f t="shared" si="60"/>
        <v>9.3195398233179017</v>
      </c>
      <c r="Z205" s="237"/>
      <c r="AA205" s="173"/>
      <c r="AB205" s="173"/>
    </row>
    <row r="206" spans="1:28" x14ac:dyDescent="0.25">
      <c r="A206" s="244">
        <f t="shared" si="64"/>
        <v>2021</v>
      </c>
      <c r="B206" s="243" t="s">
        <v>312</v>
      </c>
      <c r="C206" s="223">
        <f t="shared" si="65"/>
        <v>0</v>
      </c>
      <c r="D206" s="242">
        <f t="shared" si="65"/>
        <v>0</v>
      </c>
      <c r="E206" s="223">
        <f t="shared" si="65"/>
        <v>0</v>
      </c>
      <c r="F206" s="223">
        <f t="shared" si="65"/>
        <v>0</v>
      </c>
      <c r="G206" s="223">
        <f t="shared" si="65"/>
        <v>0</v>
      </c>
      <c r="H206" s="223">
        <f t="shared" si="65"/>
        <v>0</v>
      </c>
      <c r="I206" s="223">
        <f t="shared" si="65"/>
        <v>0</v>
      </c>
      <c r="J206" s="241">
        <f t="shared" si="65"/>
        <v>0</v>
      </c>
      <c r="K206" s="241">
        <f t="shared" si="65"/>
        <v>0</v>
      </c>
      <c r="L206" s="241">
        <f t="shared" si="65"/>
        <v>0</v>
      </c>
      <c r="M206" s="223">
        <f t="shared" si="65"/>
        <v>0</v>
      </c>
      <c r="N206" s="223">
        <f t="shared" si="65"/>
        <v>0</v>
      </c>
      <c r="O206" s="223">
        <f t="shared" si="65"/>
        <v>8767.5329969167469</v>
      </c>
      <c r="P206" s="223">
        <f t="shared" si="62"/>
        <v>663.50068472375563</v>
      </c>
      <c r="Q206" s="262"/>
      <c r="R206" s="262"/>
      <c r="S206" s="262"/>
      <c r="T206" s="258"/>
      <c r="U206" s="239">
        <f t="shared" si="53"/>
        <v>9431.0336816405033</v>
      </c>
      <c r="V206" s="240"/>
      <c r="W206" s="239">
        <f t="shared" si="63"/>
        <v>5384.4799907558499</v>
      </c>
      <c r="X206" s="239">
        <f t="shared" si="59"/>
        <v>9431.0336816405033</v>
      </c>
      <c r="Y206" s="238">
        <f t="shared" si="60"/>
        <v>9.4863254053674826</v>
      </c>
      <c r="Z206" s="237"/>
      <c r="AA206" s="173"/>
      <c r="AB206" s="173"/>
    </row>
    <row r="207" spans="1:28" x14ac:dyDescent="0.25">
      <c r="A207" s="244">
        <f t="shared" si="64"/>
        <v>2021</v>
      </c>
      <c r="B207" s="243" t="s">
        <v>311</v>
      </c>
      <c r="C207" s="223">
        <f t="shared" si="65"/>
        <v>0</v>
      </c>
      <c r="D207" s="242">
        <f t="shared" si="65"/>
        <v>0</v>
      </c>
      <c r="E207" s="223">
        <f t="shared" si="65"/>
        <v>0</v>
      </c>
      <c r="F207" s="223">
        <f t="shared" si="65"/>
        <v>0</v>
      </c>
      <c r="G207" s="223">
        <f t="shared" si="65"/>
        <v>0</v>
      </c>
      <c r="H207" s="223">
        <f t="shared" si="65"/>
        <v>0</v>
      </c>
      <c r="I207" s="223">
        <f t="shared" si="65"/>
        <v>0</v>
      </c>
      <c r="J207" s="241">
        <f t="shared" si="65"/>
        <v>0</v>
      </c>
      <c r="K207" s="241">
        <f t="shared" si="65"/>
        <v>0</v>
      </c>
      <c r="L207" s="241">
        <f t="shared" si="65"/>
        <v>0</v>
      </c>
      <c r="M207" s="223">
        <f t="shared" si="65"/>
        <v>0</v>
      </c>
      <c r="N207" s="223">
        <f t="shared" si="65"/>
        <v>0</v>
      </c>
      <c r="O207" s="223">
        <f t="shared" si="65"/>
        <v>8767.5329969167469</v>
      </c>
      <c r="P207" s="223">
        <f t="shared" si="62"/>
        <v>774.08413217771488</v>
      </c>
      <c r="Q207" s="262"/>
      <c r="R207" s="262"/>
      <c r="S207" s="262"/>
      <c r="T207" s="258"/>
      <c r="U207" s="239">
        <f t="shared" si="53"/>
        <v>9541.6171290944621</v>
      </c>
      <c r="V207" s="240"/>
      <c r="W207" s="239">
        <f t="shared" si="63"/>
        <v>4820.6378230623677</v>
      </c>
      <c r="X207" s="239">
        <f t="shared" si="59"/>
        <v>9541.6171290944621</v>
      </c>
      <c r="Y207" s="238">
        <f t="shared" si="60"/>
        <v>9.6061241401092712</v>
      </c>
      <c r="Z207" s="237"/>
      <c r="AA207" s="173"/>
      <c r="AB207" s="173"/>
    </row>
    <row r="208" spans="1:28" x14ac:dyDescent="0.25">
      <c r="A208" s="244">
        <f t="shared" si="64"/>
        <v>2021</v>
      </c>
      <c r="B208" s="243" t="s">
        <v>310</v>
      </c>
      <c r="C208" s="223">
        <f t="shared" si="65"/>
        <v>0</v>
      </c>
      <c r="D208" s="242">
        <f t="shared" si="65"/>
        <v>0</v>
      </c>
      <c r="E208" s="223">
        <f t="shared" si="65"/>
        <v>0</v>
      </c>
      <c r="F208" s="223">
        <f t="shared" si="65"/>
        <v>0</v>
      </c>
      <c r="G208" s="223">
        <f t="shared" si="65"/>
        <v>0</v>
      </c>
      <c r="H208" s="223">
        <f t="shared" si="65"/>
        <v>0</v>
      </c>
      <c r="I208" s="223">
        <f t="shared" si="65"/>
        <v>0</v>
      </c>
      <c r="J208" s="241">
        <f t="shared" si="65"/>
        <v>0</v>
      </c>
      <c r="K208" s="241">
        <f t="shared" si="65"/>
        <v>0</v>
      </c>
      <c r="L208" s="241">
        <f t="shared" si="65"/>
        <v>0</v>
      </c>
      <c r="M208" s="223">
        <f t="shared" si="65"/>
        <v>0</v>
      </c>
      <c r="N208" s="223">
        <f t="shared" si="65"/>
        <v>0</v>
      </c>
      <c r="O208" s="223">
        <f t="shared" si="65"/>
        <v>8767.5329969167469</v>
      </c>
      <c r="P208" s="223">
        <f t="shared" si="62"/>
        <v>884.66757963167413</v>
      </c>
      <c r="Q208" s="262"/>
      <c r="R208" s="262"/>
      <c r="S208" s="262"/>
      <c r="T208" s="258"/>
      <c r="U208" s="239">
        <f t="shared" si="53"/>
        <v>9652.2005765484209</v>
      </c>
      <c r="V208" s="240"/>
      <c r="W208" s="239">
        <f t="shared" si="63"/>
        <v>4256.7956553688846</v>
      </c>
      <c r="X208" s="239">
        <f t="shared" si="59"/>
        <v>9652.2005765484209</v>
      </c>
      <c r="Y208" s="238">
        <f t="shared" si="60"/>
        <v>9.7259228748510598</v>
      </c>
      <c r="Z208" s="237"/>
      <c r="AA208" s="173"/>
      <c r="AB208" s="173"/>
    </row>
    <row r="209" spans="1:28" x14ac:dyDescent="0.25">
      <c r="A209" s="244">
        <f t="shared" si="64"/>
        <v>2021</v>
      </c>
      <c r="B209" s="243" t="s">
        <v>309</v>
      </c>
      <c r="C209" s="223">
        <f t="shared" si="65"/>
        <v>0</v>
      </c>
      <c r="D209" s="242">
        <f t="shared" si="65"/>
        <v>0</v>
      </c>
      <c r="E209" s="223">
        <f t="shared" si="65"/>
        <v>0</v>
      </c>
      <c r="F209" s="223">
        <f t="shared" si="65"/>
        <v>0</v>
      </c>
      <c r="G209" s="223">
        <f t="shared" si="65"/>
        <v>0</v>
      </c>
      <c r="H209" s="223">
        <f t="shared" si="65"/>
        <v>0</v>
      </c>
      <c r="I209" s="223">
        <f t="shared" si="65"/>
        <v>0</v>
      </c>
      <c r="J209" s="241">
        <f t="shared" si="65"/>
        <v>0</v>
      </c>
      <c r="K209" s="241">
        <f t="shared" si="65"/>
        <v>0</v>
      </c>
      <c r="L209" s="241">
        <f t="shared" si="65"/>
        <v>0</v>
      </c>
      <c r="M209" s="223">
        <f t="shared" si="65"/>
        <v>0</v>
      </c>
      <c r="N209" s="223">
        <f t="shared" si="65"/>
        <v>0</v>
      </c>
      <c r="O209" s="223">
        <f t="shared" si="65"/>
        <v>8767.5329969167469</v>
      </c>
      <c r="P209" s="223">
        <f t="shared" si="62"/>
        <v>995.25102708563338</v>
      </c>
      <c r="Q209" s="262"/>
      <c r="R209" s="262"/>
      <c r="S209" s="262"/>
      <c r="T209" s="258"/>
      <c r="U209" s="239">
        <f t="shared" si="53"/>
        <v>9762.7840240023797</v>
      </c>
      <c r="V209" s="240"/>
      <c r="W209" s="239">
        <f t="shared" si="63"/>
        <v>3692.9534876754019</v>
      </c>
      <c r="X209" s="239">
        <f t="shared" si="59"/>
        <v>9762.7840240023797</v>
      </c>
      <c r="Y209" s="238">
        <f t="shared" si="60"/>
        <v>9.8457216095928484</v>
      </c>
      <c r="Z209" s="237"/>
      <c r="AA209" s="173"/>
      <c r="AB209" s="173"/>
    </row>
    <row r="210" spans="1:28" x14ac:dyDescent="0.25">
      <c r="A210" s="244">
        <f t="shared" si="64"/>
        <v>2021</v>
      </c>
      <c r="B210" s="243" t="s">
        <v>308</v>
      </c>
      <c r="C210" s="223">
        <f t="shared" si="65"/>
        <v>0</v>
      </c>
      <c r="D210" s="242">
        <f t="shared" si="65"/>
        <v>0</v>
      </c>
      <c r="E210" s="223">
        <f t="shared" si="65"/>
        <v>0</v>
      </c>
      <c r="F210" s="223">
        <f t="shared" si="65"/>
        <v>0</v>
      </c>
      <c r="G210" s="223">
        <f t="shared" si="65"/>
        <v>0</v>
      </c>
      <c r="H210" s="223">
        <f t="shared" si="65"/>
        <v>0</v>
      </c>
      <c r="I210" s="223">
        <f t="shared" si="65"/>
        <v>0</v>
      </c>
      <c r="J210" s="241">
        <f t="shared" si="65"/>
        <v>0</v>
      </c>
      <c r="K210" s="241">
        <f t="shared" si="65"/>
        <v>0</v>
      </c>
      <c r="L210" s="241">
        <f t="shared" si="65"/>
        <v>0</v>
      </c>
      <c r="M210" s="223">
        <f t="shared" si="65"/>
        <v>0</v>
      </c>
      <c r="N210" s="223">
        <f t="shared" si="65"/>
        <v>0</v>
      </c>
      <c r="O210" s="223">
        <f t="shared" si="65"/>
        <v>8767.5329969167469</v>
      </c>
      <c r="P210" s="223">
        <f t="shared" si="62"/>
        <v>1105.8344745395927</v>
      </c>
      <c r="Q210" s="262"/>
      <c r="R210" s="262"/>
      <c r="S210" s="262"/>
      <c r="T210" s="258"/>
      <c r="U210" s="239">
        <f t="shared" si="53"/>
        <v>9873.3674714563404</v>
      </c>
      <c r="V210" s="240"/>
      <c r="W210" s="239">
        <f t="shared" si="63"/>
        <v>3129.1113199819192</v>
      </c>
      <c r="X210" s="239">
        <f t="shared" si="59"/>
        <v>9873.3674714563385</v>
      </c>
      <c r="Y210" s="238">
        <f t="shared" si="60"/>
        <v>9.9655203443346387</v>
      </c>
      <c r="Z210" s="237"/>
      <c r="AA210" s="173"/>
      <c r="AB210" s="173"/>
    </row>
    <row r="211" spans="1:28" x14ac:dyDescent="0.25">
      <c r="A211" s="244">
        <f t="shared" si="64"/>
        <v>2021</v>
      </c>
      <c r="B211" s="243" t="s">
        <v>307</v>
      </c>
      <c r="C211" s="223">
        <f t="shared" si="65"/>
        <v>0</v>
      </c>
      <c r="D211" s="242">
        <f t="shared" si="65"/>
        <v>0</v>
      </c>
      <c r="E211" s="223">
        <f t="shared" si="65"/>
        <v>0</v>
      </c>
      <c r="F211" s="223">
        <f t="shared" si="65"/>
        <v>0</v>
      </c>
      <c r="G211" s="223">
        <f t="shared" si="65"/>
        <v>0</v>
      </c>
      <c r="H211" s="223">
        <f t="shared" si="65"/>
        <v>0</v>
      </c>
      <c r="I211" s="223">
        <f t="shared" si="65"/>
        <v>0</v>
      </c>
      <c r="J211" s="241">
        <f t="shared" si="65"/>
        <v>0</v>
      </c>
      <c r="K211" s="241">
        <f t="shared" si="65"/>
        <v>0</v>
      </c>
      <c r="L211" s="241">
        <f t="shared" si="65"/>
        <v>0</v>
      </c>
      <c r="M211" s="223">
        <f t="shared" si="65"/>
        <v>0</v>
      </c>
      <c r="N211" s="223">
        <f t="shared" si="65"/>
        <v>0</v>
      </c>
      <c r="O211" s="223">
        <f t="shared" si="65"/>
        <v>8767.5329969167469</v>
      </c>
      <c r="P211" s="223">
        <f t="shared" si="62"/>
        <v>1216.417921993552</v>
      </c>
      <c r="Q211" s="262"/>
      <c r="R211" s="262"/>
      <c r="S211" s="262"/>
      <c r="T211" s="258"/>
      <c r="U211" s="239">
        <f t="shared" si="53"/>
        <v>9983.9509189102992</v>
      </c>
      <c r="V211" s="240"/>
      <c r="W211" s="239">
        <f t="shared" si="63"/>
        <v>2565.269152288437</v>
      </c>
      <c r="X211" s="239">
        <f t="shared" si="59"/>
        <v>9983.9509189102992</v>
      </c>
      <c r="Y211" s="238">
        <f t="shared" si="60"/>
        <v>10.085319079076426</v>
      </c>
      <c r="Z211" s="237"/>
      <c r="AA211" s="173"/>
      <c r="AB211" s="173"/>
    </row>
    <row r="212" spans="1:28" x14ac:dyDescent="0.25">
      <c r="A212" s="235">
        <f t="shared" si="64"/>
        <v>2021</v>
      </c>
      <c r="B212" s="234" t="s">
        <v>306</v>
      </c>
      <c r="C212" s="178">
        <f t="shared" si="65"/>
        <v>0</v>
      </c>
      <c r="D212" s="177">
        <f t="shared" si="65"/>
        <v>0</v>
      </c>
      <c r="E212" s="178">
        <f t="shared" si="65"/>
        <v>0</v>
      </c>
      <c r="F212" s="178">
        <f t="shared" si="65"/>
        <v>0</v>
      </c>
      <c r="G212" s="178">
        <f t="shared" si="65"/>
        <v>0</v>
      </c>
      <c r="H212" s="178">
        <f t="shared" si="65"/>
        <v>0</v>
      </c>
      <c r="I212" s="178">
        <f t="shared" si="65"/>
        <v>0</v>
      </c>
      <c r="J212" s="233">
        <f t="shared" si="65"/>
        <v>0</v>
      </c>
      <c r="K212" s="233">
        <f t="shared" si="65"/>
        <v>0</v>
      </c>
      <c r="L212" s="233">
        <f t="shared" si="65"/>
        <v>0</v>
      </c>
      <c r="M212" s="178">
        <f t="shared" si="65"/>
        <v>0</v>
      </c>
      <c r="N212" s="178">
        <f t="shared" si="65"/>
        <v>0</v>
      </c>
      <c r="O212" s="178">
        <f t="shared" si="65"/>
        <v>8767.5329969167469</v>
      </c>
      <c r="P212" s="178">
        <f t="shared" si="62"/>
        <v>1327.0013694475113</v>
      </c>
      <c r="Q212" s="261"/>
      <c r="R212" s="261"/>
      <c r="S212" s="261"/>
      <c r="T212" s="257"/>
      <c r="U212" s="231">
        <f t="shared" si="53"/>
        <v>10094.534366364258</v>
      </c>
      <c r="V212" s="221">
        <f>SUM(U201:U212)</f>
        <v>113835.90486440979</v>
      </c>
      <c r="W212" s="231">
        <f t="shared" si="63"/>
        <v>2001.4269845949532</v>
      </c>
      <c r="X212" s="231">
        <f t="shared" si="59"/>
        <v>10094.534366364258</v>
      </c>
      <c r="Y212" s="232">
        <f t="shared" si="60"/>
        <v>10.205117813818214</v>
      </c>
      <c r="Z212" s="231">
        <f>SUM(Y201:Y212)</f>
        <v>112.91015761708786</v>
      </c>
      <c r="AA212" s="173"/>
      <c r="AB212" s="173"/>
    </row>
    <row r="213" spans="1:28" x14ac:dyDescent="0.25">
      <c r="A213" s="256">
        <f>A212+1</f>
        <v>2022</v>
      </c>
      <c r="B213" s="255" t="s">
        <v>317</v>
      </c>
      <c r="C213" s="252">
        <f t="shared" si="65"/>
        <v>0</v>
      </c>
      <c r="D213" s="254">
        <f t="shared" si="65"/>
        <v>0</v>
      </c>
      <c r="E213" s="252">
        <f t="shared" si="65"/>
        <v>0</v>
      </c>
      <c r="F213" s="252">
        <f t="shared" si="65"/>
        <v>0</v>
      </c>
      <c r="G213" s="252">
        <f t="shared" si="65"/>
        <v>0</v>
      </c>
      <c r="H213" s="252">
        <f t="shared" si="65"/>
        <v>0</v>
      </c>
      <c r="I213" s="252">
        <f t="shared" si="65"/>
        <v>0</v>
      </c>
      <c r="J213" s="253">
        <f t="shared" si="65"/>
        <v>0</v>
      </c>
      <c r="K213" s="253">
        <f t="shared" si="65"/>
        <v>0</v>
      </c>
      <c r="L213" s="253">
        <f t="shared" si="65"/>
        <v>0</v>
      </c>
      <c r="M213" s="252">
        <f t="shared" si="65"/>
        <v>0</v>
      </c>
      <c r="N213" s="252">
        <f t="shared" si="65"/>
        <v>0</v>
      </c>
      <c r="O213" s="252">
        <f t="shared" si="65"/>
        <v>8767.5329969167469</v>
      </c>
      <c r="P213" s="252">
        <f t="shared" si="62"/>
        <v>1437.5848169014705</v>
      </c>
      <c r="Q213" s="252">
        <f t="shared" ref="Q213:Q225" si="66">+Q15</f>
        <v>110.58344745395927</v>
      </c>
      <c r="R213" s="263"/>
      <c r="S213" s="263"/>
      <c r="T213" s="260"/>
      <c r="U213" s="249">
        <f t="shared" si="53"/>
        <v>10315.701261272176</v>
      </c>
      <c r="V213" s="250"/>
      <c r="W213" s="249">
        <f>P27-P15+Q15</f>
        <v>1437.5848169014705</v>
      </c>
      <c r="X213" s="249">
        <f t="shared" si="59"/>
        <v>10315.701261272176</v>
      </c>
      <c r="Y213" s="248">
        <f t="shared" si="60"/>
        <v>10.324916548560005</v>
      </c>
      <c r="Z213" s="247"/>
      <c r="AA213" s="173"/>
      <c r="AB213" s="173"/>
    </row>
    <row r="214" spans="1:28" x14ac:dyDescent="0.25">
      <c r="A214" s="244">
        <f>A213</f>
        <v>2022</v>
      </c>
      <c r="B214" s="243" t="s">
        <v>316</v>
      </c>
      <c r="C214" s="223">
        <f t="shared" si="65"/>
        <v>0</v>
      </c>
      <c r="D214" s="242">
        <f t="shared" si="65"/>
        <v>0</v>
      </c>
      <c r="E214" s="223">
        <f t="shared" si="65"/>
        <v>0</v>
      </c>
      <c r="F214" s="223">
        <f t="shared" si="65"/>
        <v>0</v>
      </c>
      <c r="G214" s="223">
        <f t="shared" si="65"/>
        <v>0</v>
      </c>
      <c r="H214" s="223">
        <f t="shared" si="65"/>
        <v>0</v>
      </c>
      <c r="I214" s="223">
        <f t="shared" si="65"/>
        <v>0</v>
      </c>
      <c r="J214" s="241">
        <f t="shared" si="65"/>
        <v>0</v>
      </c>
      <c r="K214" s="241">
        <f t="shared" si="65"/>
        <v>0</v>
      </c>
      <c r="L214" s="241">
        <f t="shared" si="65"/>
        <v>0</v>
      </c>
      <c r="M214" s="223">
        <f t="shared" si="65"/>
        <v>0</v>
      </c>
      <c r="N214" s="223">
        <f t="shared" si="65"/>
        <v>0</v>
      </c>
      <c r="O214" s="223">
        <f t="shared" si="65"/>
        <v>8767.5329969167469</v>
      </c>
      <c r="P214" s="259">
        <f>+P$27</f>
        <v>1437.5848169014705</v>
      </c>
      <c r="Q214" s="223">
        <f t="shared" si="66"/>
        <v>221.16689490791853</v>
      </c>
      <c r="R214" s="262"/>
      <c r="S214" s="262"/>
      <c r="T214" s="258"/>
      <c r="U214" s="239">
        <f t="shared" si="53"/>
        <v>10426.284708726136</v>
      </c>
      <c r="V214" s="240"/>
      <c r="W214" s="239">
        <f t="shared" ref="W214:W224" si="67">P28-P16+Q16</f>
        <v>1437.5848169014705</v>
      </c>
      <c r="X214" s="239">
        <f t="shared" si="59"/>
        <v>10426.284708726136</v>
      </c>
      <c r="Y214" s="238">
        <f t="shared" si="60"/>
        <v>10.444715283301791</v>
      </c>
      <c r="Z214" s="237"/>
      <c r="AA214" s="173"/>
      <c r="AB214" s="173"/>
    </row>
    <row r="215" spans="1:28" x14ac:dyDescent="0.25">
      <c r="A215" s="244">
        <f t="shared" ref="A215:A224" si="68">A214</f>
        <v>2022</v>
      </c>
      <c r="B215" s="243" t="s">
        <v>315</v>
      </c>
      <c r="C215" s="223">
        <f t="shared" si="65"/>
        <v>0</v>
      </c>
      <c r="D215" s="242">
        <f t="shared" si="65"/>
        <v>0</v>
      </c>
      <c r="E215" s="223">
        <f t="shared" si="65"/>
        <v>0</v>
      </c>
      <c r="F215" s="223">
        <f t="shared" si="65"/>
        <v>0</v>
      </c>
      <c r="G215" s="223">
        <f t="shared" si="65"/>
        <v>0</v>
      </c>
      <c r="H215" s="223">
        <f t="shared" si="65"/>
        <v>0</v>
      </c>
      <c r="I215" s="223">
        <f t="shared" si="65"/>
        <v>0</v>
      </c>
      <c r="J215" s="241">
        <f t="shared" si="65"/>
        <v>0</v>
      </c>
      <c r="K215" s="241">
        <f t="shared" si="65"/>
        <v>0</v>
      </c>
      <c r="L215" s="241">
        <f t="shared" si="65"/>
        <v>0</v>
      </c>
      <c r="M215" s="223">
        <f t="shared" si="65"/>
        <v>0</v>
      </c>
      <c r="N215" s="223">
        <f t="shared" si="65"/>
        <v>0</v>
      </c>
      <c r="O215" s="223">
        <f t="shared" si="65"/>
        <v>8767.5329969167469</v>
      </c>
      <c r="P215" s="223">
        <f>P214</f>
        <v>1437.5848169014705</v>
      </c>
      <c r="Q215" s="223">
        <f t="shared" si="66"/>
        <v>331.75034236187781</v>
      </c>
      <c r="R215" s="262"/>
      <c r="S215" s="262"/>
      <c r="T215" s="258"/>
      <c r="U215" s="239">
        <f t="shared" si="53"/>
        <v>10536.868156180095</v>
      </c>
      <c r="V215" s="240"/>
      <c r="W215" s="239">
        <f t="shared" si="67"/>
        <v>1437.5848169014705</v>
      </c>
      <c r="X215" s="239">
        <f t="shared" si="59"/>
        <v>10536.868156180095</v>
      </c>
      <c r="Y215" s="238">
        <f t="shared" si="60"/>
        <v>10.564514018043582</v>
      </c>
      <c r="Z215" s="237"/>
      <c r="AA215" s="173"/>
      <c r="AB215" s="173"/>
    </row>
    <row r="216" spans="1:28" x14ac:dyDescent="0.25">
      <c r="A216" s="244">
        <f t="shared" si="68"/>
        <v>2022</v>
      </c>
      <c r="B216" s="243" t="s">
        <v>314</v>
      </c>
      <c r="C216" s="223">
        <f t="shared" si="65"/>
        <v>0</v>
      </c>
      <c r="D216" s="242">
        <f t="shared" si="65"/>
        <v>0</v>
      </c>
      <c r="E216" s="223">
        <f t="shared" si="65"/>
        <v>0</v>
      </c>
      <c r="F216" s="223">
        <f t="shared" si="65"/>
        <v>0</v>
      </c>
      <c r="G216" s="223">
        <f t="shared" si="65"/>
        <v>0</v>
      </c>
      <c r="H216" s="223">
        <f t="shared" si="65"/>
        <v>0</v>
      </c>
      <c r="I216" s="223">
        <f t="shared" si="65"/>
        <v>0</v>
      </c>
      <c r="J216" s="241">
        <f t="shared" si="65"/>
        <v>0</v>
      </c>
      <c r="K216" s="241">
        <f t="shared" si="65"/>
        <v>0</v>
      </c>
      <c r="L216" s="241">
        <f t="shared" si="65"/>
        <v>0</v>
      </c>
      <c r="M216" s="223">
        <f t="shared" si="65"/>
        <v>0</v>
      </c>
      <c r="N216" s="223">
        <f t="shared" si="65"/>
        <v>0</v>
      </c>
      <c r="O216" s="223">
        <f t="shared" si="65"/>
        <v>8767.5329969167469</v>
      </c>
      <c r="P216" s="223">
        <f t="shared" si="65"/>
        <v>1437.5848169014705</v>
      </c>
      <c r="Q216" s="223">
        <f t="shared" si="66"/>
        <v>442.33378981583706</v>
      </c>
      <c r="R216" s="262"/>
      <c r="S216" s="262"/>
      <c r="T216" s="258"/>
      <c r="U216" s="239">
        <f t="shared" si="53"/>
        <v>10647.451603634054</v>
      </c>
      <c r="V216" s="240"/>
      <c r="W216" s="239">
        <f t="shared" si="67"/>
        <v>1437.5848169014705</v>
      </c>
      <c r="X216" s="239">
        <f t="shared" si="59"/>
        <v>10647.451603634054</v>
      </c>
      <c r="Y216" s="238">
        <f t="shared" si="60"/>
        <v>10.68431275278537</v>
      </c>
      <c r="Z216" s="237"/>
      <c r="AA216" s="173"/>
      <c r="AB216" s="173"/>
    </row>
    <row r="217" spans="1:28" x14ac:dyDescent="0.25">
      <c r="A217" s="244">
        <f t="shared" si="68"/>
        <v>2022</v>
      </c>
      <c r="B217" s="243" t="s">
        <v>313</v>
      </c>
      <c r="C217" s="223">
        <f t="shared" si="65"/>
        <v>0</v>
      </c>
      <c r="D217" s="242">
        <f t="shared" si="65"/>
        <v>0</v>
      </c>
      <c r="E217" s="223">
        <f t="shared" si="65"/>
        <v>0</v>
      </c>
      <c r="F217" s="223">
        <f t="shared" si="65"/>
        <v>0</v>
      </c>
      <c r="G217" s="223">
        <f t="shared" si="65"/>
        <v>0</v>
      </c>
      <c r="H217" s="223">
        <f t="shared" si="65"/>
        <v>0</v>
      </c>
      <c r="I217" s="223">
        <f t="shared" si="65"/>
        <v>0</v>
      </c>
      <c r="J217" s="241">
        <f t="shared" si="65"/>
        <v>0</v>
      </c>
      <c r="K217" s="241">
        <f t="shared" si="65"/>
        <v>0</v>
      </c>
      <c r="L217" s="241">
        <f t="shared" si="65"/>
        <v>0</v>
      </c>
      <c r="M217" s="223">
        <f t="shared" si="65"/>
        <v>0</v>
      </c>
      <c r="N217" s="223">
        <f t="shared" si="65"/>
        <v>0</v>
      </c>
      <c r="O217" s="223">
        <f t="shared" si="65"/>
        <v>8767.5329969167469</v>
      </c>
      <c r="P217" s="223">
        <f t="shared" si="65"/>
        <v>1437.5848169014705</v>
      </c>
      <c r="Q217" s="223">
        <f t="shared" si="66"/>
        <v>552.91723726979637</v>
      </c>
      <c r="R217" s="262"/>
      <c r="S217" s="262"/>
      <c r="T217" s="258"/>
      <c r="U217" s="239">
        <f t="shared" si="53"/>
        <v>10758.035051088013</v>
      </c>
      <c r="V217" s="240"/>
      <c r="W217" s="239">
        <f t="shared" si="67"/>
        <v>1437.5848169014705</v>
      </c>
      <c r="X217" s="239">
        <f t="shared" si="59"/>
        <v>10758.035051088014</v>
      </c>
      <c r="Y217" s="238">
        <f t="shared" si="60"/>
        <v>10.804111487527161</v>
      </c>
      <c r="Z217" s="237"/>
      <c r="AA217" s="173"/>
      <c r="AB217" s="173"/>
    </row>
    <row r="218" spans="1:28" x14ac:dyDescent="0.25">
      <c r="A218" s="244">
        <f t="shared" si="68"/>
        <v>2022</v>
      </c>
      <c r="B218" s="243" t="s">
        <v>312</v>
      </c>
      <c r="C218" s="223">
        <f t="shared" si="65"/>
        <v>0</v>
      </c>
      <c r="D218" s="242">
        <f t="shared" si="65"/>
        <v>0</v>
      </c>
      <c r="E218" s="223">
        <f t="shared" si="65"/>
        <v>0</v>
      </c>
      <c r="F218" s="223">
        <f t="shared" si="65"/>
        <v>0</v>
      </c>
      <c r="G218" s="223">
        <f t="shared" si="65"/>
        <v>0</v>
      </c>
      <c r="H218" s="223">
        <f t="shared" si="65"/>
        <v>0</v>
      </c>
      <c r="I218" s="223">
        <f t="shared" si="65"/>
        <v>0</v>
      </c>
      <c r="J218" s="241">
        <f t="shared" si="65"/>
        <v>0</v>
      </c>
      <c r="K218" s="241">
        <f t="shared" si="65"/>
        <v>0</v>
      </c>
      <c r="L218" s="241">
        <f t="shared" si="65"/>
        <v>0</v>
      </c>
      <c r="M218" s="223">
        <f t="shared" si="65"/>
        <v>0</v>
      </c>
      <c r="N218" s="223">
        <f t="shared" si="65"/>
        <v>0</v>
      </c>
      <c r="O218" s="223">
        <f t="shared" si="65"/>
        <v>8767.5329969167469</v>
      </c>
      <c r="P218" s="223">
        <f t="shared" si="65"/>
        <v>1437.5848169014705</v>
      </c>
      <c r="Q218" s="223">
        <f t="shared" si="66"/>
        <v>663.50068472375563</v>
      </c>
      <c r="R218" s="262"/>
      <c r="S218" s="262"/>
      <c r="T218" s="258"/>
      <c r="U218" s="239">
        <f t="shared" si="53"/>
        <v>10868.618498541973</v>
      </c>
      <c r="V218" s="240"/>
      <c r="W218" s="239">
        <f t="shared" si="67"/>
        <v>1437.5848169014705</v>
      </c>
      <c r="X218" s="239">
        <f t="shared" si="59"/>
        <v>10868.618498541973</v>
      </c>
      <c r="Y218" s="238">
        <f t="shared" si="60"/>
        <v>10.923910222268949</v>
      </c>
      <c r="Z218" s="237"/>
      <c r="AA218" s="173"/>
      <c r="AB218" s="173"/>
    </row>
    <row r="219" spans="1:28" x14ac:dyDescent="0.25">
      <c r="A219" s="244">
        <f t="shared" si="68"/>
        <v>2022</v>
      </c>
      <c r="B219" s="243" t="s">
        <v>311</v>
      </c>
      <c r="C219" s="223">
        <f t="shared" ref="C219:Q234" si="69">C218</f>
        <v>0</v>
      </c>
      <c r="D219" s="242">
        <f t="shared" si="69"/>
        <v>0</v>
      </c>
      <c r="E219" s="223">
        <f t="shared" si="69"/>
        <v>0</v>
      </c>
      <c r="F219" s="223">
        <f t="shared" si="69"/>
        <v>0</v>
      </c>
      <c r="G219" s="223">
        <f t="shared" si="69"/>
        <v>0</v>
      </c>
      <c r="H219" s="223">
        <f t="shared" si="69"/>
        <v>0</v>
      </c>
      <c r="I219" s="223">
        <f t="shared" si="69"/>
        <v>0</v>
      </c>
      <c r="J219" s="241">
        <f t="shared" si="69"/>
        <v>0</v>
      </c>
      <c r="K219" s="241">
        <f t="shared" si="69"/>
        <v>0</v>
      </c>
      <c r="L219" s="241">
        <f t="shared" si="69"/>
        <v>0</v>
      </c>
      <c r="M219" s="223">
        <f t="shared" si="69"/>
        <v>0</v>
      </c>
      <c r="N219" s="223">
        <f t="shared" si="69"/>
        <v>0</v>
      </c>
      <c r="O219" s="223">
        <f t="shared" si="69"/>
        <v>8767.5329969167469</v>
      </c>
      <c r="P219" s="223">
        <f t="shared" si="69"/>
        <v>1437.5848169014705</v>
      </c>
      <c r="Q219" s="223">
        <f t="shared" si="66"/>
        <v>774.08413217771488</v>
      </c>
      <c r="R219" s="262"/>
      <c r="S219" s="262"/>
      <c r="T219" s="258"/>
      <c r="U219" s="239">
        <f t="shared" si="53"/>
        <v>10979.201945995932</v>
      </c>
      <c r="V219" s="240"/>
      <c r="W219" s="239">
        <f t="shared" si="67"/>
        <v>1437.5848169014705</v>
      </c>
      <c r="X219" s="239">
        <f t="shared" si="59"/>
        <v>10979.201945995932</v>
      </c>
      <c r="Y219" s="238">
        <f t="shared" si="60"/>
        <v>11.04370895701074</v>
      </c>
      <c r="Z219" s="237"/>
      <c r="AA219" s="173"/>
      <c r="AB219" s="173"/>
    </row>
    <row r="220" spans="1:28" x14ac:dyDescent="0.25">
      <c r="A220" s="244">
        <f t="shared" si="68"/>
        <v>2022</v>
      </c>
      <c r="B220" s="243" t="s">
        <v>310</v>
      </c>
      <c r="C220" s="223">
        <f t="shared" si="69"/>
        <v>0</v>
      </c>
      <c r="D220" s="242">
        <f t="shared" si="69"/>
        <v>0</v>
      </c>
      <c r="E220" s="223">
        <f t="shared" si="69"/>
        <v>0</v>
      </c>
      <c r="F220" s="223">
        <f t="shared" si="69"/>
        <v>0</v>
      </c>
      <c r="G220" s="223">
        <f t="shared" si="69"/>
        <v>0</v>
      </c>
      <c r="H220" s="223">
        <f t="shared" si="69"/>
        <v>0</v>
      </c>
      <c r="I220" s="223">
        <f t="shared" si="69"/>
        <v>0</v>
      </c>
      <c r="J220" s="241">
        <f t="shared" si="69"/>
        <v>0</v>
      </c>
      <c r="K220" s="241">
        <f t="shared" si="69"/>
        <v>0</v>
      </c>
      <c r="L220" s="241">
        <f t="shared" si="69"/>
        <v>0</v>
      </c>
      <c r="M220" s="223">
        <f t="shared" si="69"/>
        <v>0</v>
      </c>
      <c r="N220" s="223">
        <f t="shared" si="69"/>
        <v>0</v>
      </c>
      <c r="O220" s="223">
        <f t="shared" si="69"/>
        <v>8767.5329969167469</v>
      </c>
      <c r="P220" s="223">
        <f t="shared" si="69"/>
        <v>1437.5848169014705</v>
      </c>
      <c r="Q220" s="223">
        <f t="shared" si="66"/>
        <v>884.66757963167413</v>
      </c>
      <c r="R220" s="262"/>
      <c r="S220" s="262"/>
      <c r="T220" s="258"/>
      <c r="U220" s="239">
        <f t="shared" si="53"/>
        <v>11089.785393449891</v>
      </c>
      <c r="V220" s="240"/>
      <c r="W220" s="239">
        <f t="shared" si="67"/>
        <v>1437.5848169014705</v>
      </c>
      <c r="X220" s="239">
        <f t="shared" si="59"/>
        <v>11089.785393449891</v>
      </c>
      <c r="Y220" s="238">
        <f t="shared" si="60"/>
        <v>11.16350769175253</v>
      </c>
      <c r="Z220" s="237"/>
      <c r="AA220" s="173"/>
      <c r="AB220" s="173"/>
    </row>
    <row r="221" spans="1:28" x14ac:dyDescent="0.25">
      <c r="A221" s="244">
        <f t="shared" si="68"/>
        <v>2022</v>
      </c>
      <c r="B221" s="243" t="s">
        <v>309</v>
      </c>
      <c r="C221" s="223">
        <f t="shared" si="69"/>
        <v>0</v>
      </c>
      <c r="D221" s="242">
        <f t="shared" si="69"/>
        <v>0</v>
      </c>
      <c r="E221" s="223">
        <f t="shared" si="69"/>
        <v>0</v>
      </c>
      <c r="F221" s="223">
        <f t="shared" si="69"/>
        <v>0</v>
      </c>
      <c r="G221" s="223">
        <f t="shared" si="69"/>
        <v>0</v>
      </c>
      <c r="H221" s="223">
        <f t="shared" si="69"/>
        <v>0</v>
      </c>
      <c r="I221" s="223">
        <f t="shared" si="69"/>
        <v>0</v>
      </c>
      <c r="J221" s="241">
        <f t="shared" si="69"/>
        <v>0</v>
      </c>
      <c r="K221" s="241">
        <f t="shared" si="69"/>
        <v>0</v>
      </c>
      <c r="L221" s="241">
        <f t="shared" si="69"/>
        <v>0</v>
      </c>
      <c r="M221" s="223">
        <f t="shared" si="69"/>
        <v>0</v>
      </c>
      <c r="N221" s="223">
        <f t="shared" si="69"/>
        <v>0</v>
      </c>
      <c r="O221" s="223">
        <f t="shared" si="69"/>
        <v>8767.5329969167469</v>
      </c>
      <c r="P221" s="223">
        <f t="shared" si="69"/>
        <v>1437.5848169014705</v>
      </c>
      <c r="Q221" s="223">
        <f t="shared" si="66"/>
        <v>995.25102708563338</v>
      </c>
      <c r="R221" s="262"/>
      <c r="S221" s="262"/>
      <c r="T221" s="258"/>
      <c r="U221" s="239">
        <f t="shared" si="53"/>
        <v>11200.36884090385</v>
      </c>
      <c r="V221" s="240"/>
      <c r="W221" s="239">
        <f t="shared" si="67"/>
        <v>1437.5848169014705</v>
      </c>
      <c r="X221" s="239">
        <f t="shared" si="59"/>
        <v>11200.36884090385</v>
      </c>
      <c r="Y221" s="238">
        <f t="shared" si="60"/>
        <v>11.283306426494317</v>
      </c>
      <c r="Z221" s="237"/>
      <c r="AA221" s="173"/>
      <c r="AB221" s="173"/>
    </row>
    <row r="222" spans="1:28" x14ac:dyDescent="0.25">
      <c r="A222" s="244">
        <f t="shared" si="68"/>
        <v>2022</v>
      </c>
      <c r="B222" s="243" t="s">
        <v>308</v>
      </c>
      <c r="C222" s="223">
        <f t="shared" si="69"/>
        <v>0</v>
      </c>
      <c r="D222" s="242">
        <f t="shared" si="69"/>
        <v>0</v>
      </c>
      <c r="E222" s="223">
        <f t="shared" si="69"/>
        <v>0</v>
      </c>
      <c r="F222" s="223">
        <f t="shared" si="69"/>
        <v>0</v>
      </c>
      <c r="G222" s="223">
        <f t="shared" si="69"/>
        <v>0</v>
      </c>
      <c r="H222" s="223">
        <f t="shared" si="69"/>
        <v>0</v>
      </c>
      <c r="I222" s="223">
        <f t="shared" si="69"/>
        <v>0</v>
      </c>
      <c r="J222" s="241">
        <f t="shared" si="69"/>
        <v>0</v>
      </c>
      <c r="K222" s="241">
        <f t="shared" si="69"/>
        <v>0</v>
      </c>
      <c r="L222" s="241">
        <f t="shared" si="69"/>
        <v>0</v>
      </c>
      <c r="M222" s="223">
        <f t="shared" si="69"/>
        <v>0</v>
      </c>
      <c r="N222" s="223">
        <f t="shared" si="69"/>
        <v>0</v>
      </c>
      <c r="O222" s="223">
        <f t="shared" si="69"/>
        <v>8767.5329969167469</v>
      </c>
      <c r="P222" s="223">
        <f t="shared" si="69"/>
        <v>1437.5848169014705</v>
      </c>
      <c r="Q222" s="223">
        <f t="shared" si="66"/>
        <v>1105.8344745395927</v>
      </c>
      <c r="R222" s="262"/>
      <c r="S222" s="262"/>
      <c r="T222" s="258"/>
      <c r="U222" s="239">
        <f t="shared" si="53"/>
        <v>11310.95228835781</v>
      </c>
      <c r="V222" s="240"/>
      <c r="W222" s="239">
        <f t="shared" si="67"/>
        <v>1437.5848169014705</v>
      </c>
      <c r="X222" s="239">
        <f t="shared" si="59"/>
        <v>11310.952288357808</v>
      </c>
      <c r="Y222" s="238">
        <f t="shared" si="60"/>
        <v>11.403105161236105</v>
      </c>
      <c r="Z222" s="237"/>
      <c r="AA222" s="173"/>
      <c r="AB222" s="173"/>
    </row>
    <row r="223" spans="1:28" x14ac:dyDescent="0.25">
      <c r="A223" s="244">
        <f t="shared" si="68"/>
        <v>2022</v>
      </c>
      <c r="B223" s="243" t="s">
        <v>307</v>
      </c>
      <c r="C223" s="223">
        <f t="shared" si="69"/>
        <v>0</v>
      </c>
      <c r="D223" s="242">
        <f t="shared" si="69"/>
        <v>0</v>
      </c>
      <c r="E223" s="223">
        <f t="shared" si="69"/>
        <v>0</v>
      </c>
      <c r="F223" s="223">
        <f t="shared" si="69"/>
        <v>0</v>
      </c>
      <c r="G223" s="223">
        <f t="shared" si="69"/>
        <v>0</v>
      </c>
      <c r="H223" s="223">
        <f t="shared" si="69"/>
        <v>0</v>
      </c>
      <c r="I223" s="223">
        <f t="shared" si="69"/>
        <v>0</v>
      </c>
      <c r="J223" s="241">
        <f t="shared" si="69"/>
        <v>0</v>
      </c>
      <c r="K223" s="241">
        <f t="shared" si="69"/>
        <v>0</v>
      </c>
      <c r="L223" s="241">
        <f t="shared" si="69"/>
        <v>0</v>
      </c>
      <c r="M223" s="223">
        <f t="shared" si="69"/>
        <v>0</v>
      </c>
      <c r="N223" s="223">
        <f t="shared" si="69"/>
        <v>0</v>
      </c>
      <c r="O223" s="223">
        <f t="shared" si="69"/>
        <v>8767.5329969167469</v>
      </c>
      <c r="P223" s="223">
        <f t="shared" si="69"/>
        <v>1437.5848169014705</v>
      </c>
      <c r="Q223" s="223">
        <f t="shared" si="66"/>
        <v>1216.417921993552</v>
      </c>
      <c r="R223" s="262"/>
      <c r="S223" s="262"/>
      <c r="T223" s="258"/>
      <c r="U223" s="239">
        <f t="shared" si="53"/>
        <v>11421.535735811769</v>
      </c>
      <c r="V223" s="240"/>
      <c r="W223" s="239">
        <f t="shared" si="67"/>
        <v>1437.5848169014705</v>
      </c>
      <c r="X223" s="239">
        <f t="shared" si="59"/>
        <v>11421.535735811769</v>
      </c>
      <c r="Y223" s="238">
        <f t="shared" si="60"/>
        <v>11.522903895977899</v>
      </c>
      <c r="Z223" s="237"/>
      <c r="AA223" s="173"/>
      <c r="AB223" s="173"/>
    </row>
    <row r="224" spans="1:28" x14ac:dyDescent="0.25">
      <c r="A224" s="235">
        <f t="shared" si="68"/>
        <v>2022</v>
      </c>
      <c r="B224" s="234" t="s">
        <v>306</v>
      </c>
      <c r="C224" s="178">
        <f t="shared" si="69"/>
        <v>0</v>
      </c>
      <c r="D224" s="177">
        <f t="shared" si="69"/>
        <v>0</v>
      </c>
      <c r="E224" s="178">
        <f t="shared" si="69"/>
        <v>0</v>
      </c>
      <c r="F224" s="178">
        <f t="shared" si="69"/>
        <v>0</v>
      </c>
      <c r="G224" s="178">
        <f t="shared" si="69"/>
        <v>0</v>
      </c>
      <c r="H224" s="178">
        <f t="shared" si="69"/>
        <v>0</v>
      </c>
      <c r="I224" s="178">
        <f t="shared" si="69"/>
        <v>0</v>
      </c>
      <c r="J224" s="233">
        <f t="shared" si="69"/>
        <v>0</v>
      </c>
      <c r="K224" s="233">
        <f t="shared" si="69"/>
        <v>0</v>
      </c>
      <c r="L224" s="233">
        <f t="shared" si="69"/>
        <v>0</v>
      </c>
      <c r="M224" s="178">
        <f t="shared" si="69"/>
        <v>0</v>
      </c>
      <c r="N224" s="178">
        <f t="shared" si="69"/>
        <v>0</v>
      </c>
      <c r="O224" s="178">
        <f t="shared" si="69"/>
        <v>8767.5329969167469</v>
      </c>
      <c r="P224" s="178">
        <f t="shared" si="69"/>
        <v>1437.5848169014705</v>
      </c>
      <c r="Q224" s="178">
        <f t="shared" si="66"/>
        <v>1327.0013694475113</v>
      </c>
      <c r="R224" s="261"/>
      <c r="S224" s="261"/>
      <c r="T224" s="257"/>
      <c r="U224" s="231">
        <f t="shared" si="53"/>
        <v>11532.119183265728</v>
      </c>
      <c r="V224" s="221">
        <f>SUM(U213:U224)</f>
        <v>131086.92266722742</v>
      </c>
      <c r="W224" s="231">
        <f t="shared" si="67"/>
        <v>1437.5848169014705</v>
      </c>
      <c r="X224" s="231">
        <f t="shared" si="59"/>
        <v>11532.119183265728</v>
      </c>
      <c r="Y224" s="232">
        <f t="shared" si="60"/>
        <v>11.642702630719688</v>
      </c>
      <c r="Z224" s="231">
        <f>SUM(Y213:Y224)</f>
        <v>131.80571507567814</v>
      </c>
      <c r="AA224" s="173"/>
      <c r="AB224" s="173"/>
    </row>
    <row r="225" spans="1:28" x14ac:dyDescent="0.25">
      <c r="A225" s="256">
        <f>A224+1</f>
        <v>2023</v>
      </c>
      <c r="B225" s="255" t="s">
        <v>317</v>
      </c>
      <c r="C225" s="252">
        <f t="shared" si="69"/>
        <v>0</v>
      </c>
      <c r="D225" s="254">
        <f t="shared" si="69"/>
        <v>0</v>
      </c>
      <c r="E225" s="252">
        <f t="shared" si="69"/>
        <v>0</v>
      </c>
      <c r="F225" s="252">
        <f t="shared" si="69"/>
        <v>0</v>
      </c>
      <c r="G225" s="252">
        <f t="shared" si="69"/>
        <v>0</v>
      </c>
      <c r="H225" s="252">
        <f t="shared" si="69"/>
        <v>0</v>
      </c>
      <c r="I225" s="252">
        <f t="shared" si="69"/>
        <v>0</v>
      </c>
      <c r="J225" s="253">
        <f t="shared" si="69"/>
        <v>0</v>
      </c>
      <c r="K225" s="253">
        <f t="shared" si="69"/>
        <v>0</v>
      </c>
      <c r="L225" s="253">
        <f t="shared" si="69"/>
        <v>0</v>
      </c>
      <c r="M225" s="252">
        <f t="shared" si="69"/>
        <v>0</v>
      </c>
      <c r="N225" s="252">
        <f t="shared" si="69"/>
        <v>0</v>
      </c>
      <c r="O225" s="252">
        <f t="shared" si="69"/>
        <v>8767.5329969167469</v>
      </c>
      <c r="P225" s="252">
        <f t="shared" si="69"/>
        <v>1437.5848169014705</v>
      </c>
      <c r="Q225" s="252">
        <f t="shared" si="66"/>
        <v>1437.5848169014705</v>
      </c>
      <c r="R225" s="252">
        <f t="shared" ref="R225:R237" si="70">+R15</f>
        <v>110.58344745395927</v>
      </c>
      <c r="S225" s="263"/>
      <c r="T225" s="260"/>
      <c r="U225" s="249">
        <f t="shared" si="53"/>
        <v>11753.286078173645</v>
      </c>
      <c r="V225" s="250"/>
      <c r="W225" s="249">
        <f>Q27-Q15+R15</f>
        <v>1437.5848169014705</v>
      </c>
      <c r="X225" s="249">
        <f t="shared" si="59"/>
        <v>11753.286078173645</v>
      </c>
      <c r="Y225" s="248">
        <f t="shared" si="60"/>
        <v>11.762501365461477</v>
      </c>
      <c r="Z225" s="247"/>
      <c r="AA225" s="173"/>
      <c r="AB225" s="173"/>
    </row>
    <row r="226" spans="1:28" x14ac:dyDescent="0.25">
      <c r="A226" s="244">
        <f>A225</f>
        <v>2023</v>
      </c>
      <c r="B226" s="243" t="s">
        <v>316</v>
      </c>
      <c r="C226" s="223">
        <f t="shared" si="69"/>
        <v>0</v>
      </c>
      <c r="D226" s="242">
        <f t="shared" si="69"/>
        <v>0</v>
      </c>
      <c r="E226" s="223">
        <f t="shared" si="69"/>
        <v>0</v>
      </c>
      <c r="F226" s="223">
        <f t="shared" si="69"/>
        <v>0</v>
      </c>
      <c r="G226" s="223">
        <f t="shared" si="69"/>
        <v>0</v>
      </c>
      <c r="H226" s="223">
        <f t="shared" si="69"/>
        <v>0</v>
      </c>
      <c r="I226" s="223">
        <f t="shared" si="69"/>
        <v>0</v>
      </c>
      <c r="J226" s="241">
        <f t="shared" si="69"/>
        <v>0</v>
      </c>
      <c r="K226" s="241">
        <f t="shared" si="69"/>
        <v>0</v>
      </c>
      <c r="L226" s="241">
        <f t="shared" si="69"/>
        <v>0</v>
      </c>
      <c r="M226" s="223">
        <f t="shared" si="69"/>
        <v>0</v>
      </c>
      <c r="N226" s="223">
        <f t="shared" si="69"/>
        <v>0</v>
      </c>
      <c r="O226" s="223">
        <f t="shared" si="69"/>
        <v>8767.5329969167469</v>
      </c>
      <c r="P226" s="223">
        <f t="shared" si="69"/>
        <v>1437.5848169014705</v>
      </c>
      <c r="Q226" s="259">
        <f>+Q$27</f>
        <v>1437.5848169014705</v>
      </c>
      <c r="R226" s="223">
        <f t="shared" si="70"/>
        <v>221.16689490791853</v>
      </c>
      <c r="S226" s="262"/>
      <c r="T226" s="258"/>
      <c r="U226" s="239">
        <f t="shared" si="53"/>
        <v>11863.869525627606</v>
      </c>
      <c r="V226" s="240"/>
      <c r="W226" s="239">
        <f t="shared" ref="W226:W236" si="71">Q28-Q16+R16</f>
        <v>1437.5848169014705</v>
      </c>
      <c r="X226" s="239">
        <f t="shared" si="59"/>
        <v>11863.869525627606</v>
      </c>
      <c r="Y226" s="238">
        <f t="shared" si="60"/>
        <v>11.882300100203267</v>
      </c>
      <c r="Z226" s="237"/>
      <c r="AA226" s="173"/>
      <c r="AB226" s="173"/>
    </row>
    <row r="227" spans="1:28" x14ac:dyDescent="0.25">
      <c r="A227" s="244">
        <f t="shared" ref="A227:A236" si="72">A226</f>
        <v>2023</v>
      </c>
      <c r="B227" s="243" t="s">
        <v>315</v>
      </c>
      <c r="C227" s="223">
        <f t="shared" si="69"/>
        <v>0</v>
      </c>
      <c r="D227" s="242">
        <f t="shared" si="69"/>
        <v>0</v>
      </c>
      <c r="E227" s="223">
        <f t="shared" si="69"/>
        <v>0</v>
      </c>
      <c r="F227" s="223">
        <f t="shared" si="69"/>
        <v>0</v>
      </c>
      <c r="G227" s="223">
        <f t="shared" si="69"/>
        <v>0</v>
      </c>
      <c r="H227" s="223">
        <f t="shared" si="69"/>
        <v>0</v>
      </c>
      <c r="I227" s="223">
        <f t="shared" si="69"/>
        <v>0</v>
      </c>
      <c r="J227" s="241">
        <f t="shared" si="69"/>
        <v>0</v>
      </c>
      <c r="K227" s="241">
        <f t="shared" si="69"/>
        <v>0</v>
      </c>
      <c r="L227" s="241">
        <f t="shared" si="69"/>
        <v>0</v>
      </c>
      <c r="M227" s="223">
        <f t="shared" si="69"/>
        <v>0</v>
      </c>
      <c r="N227" s="223">
        <f t="shared" si="69"/>
        <v>0</v>
      </c>
      <c r="O227" s="223">
        <f t="shared" si="69"/>
        <v>8767.5329969167469</v>
      </c>
      <c r="P227" s="223">
        <f t="shared" si="69"/>
        <v>1437.5848169014705</v>
      </c>
      <c r="Q227" s="223">
        <f>Q226</f>
        <v>1437.5848169014705</v>
      </c>
      <c r="R227" s="223">
        <f t="shared" si="70"/>
        <v>331.75034236187781</v>
      </c>
      <c r="S227" s="262"/>
      <c r="T227" s="258"/>
      <c r="U227" s="239">
        <f t="shared" si="53"/>
        <v>11974.452973081565</v>
      </c>
      <c r="V227" s="240"/>
      <c r="W227" s="239">
        <f t="shared" si="71"/>
        <v>1437.5848169014705</v>
      </c>
      <c r="X227" s="239">
        <f t="shared" si="59"/>
        <v>11974.452973081565</v>
      </c>
      <c r="Y227" s="238">
        <f t="shared" si="60"/>
        <v>12.002098834945054</v>
      </c>
      <c r="Z227" s="237"/>
      <c r="AA227" s="173"/>
      <c r="AB227" s="173"/>
    </row>
    <row r="228" spans="1:28" x14ac:dyDescent="0.25">
      <c r="A228" s="244">
        <f t="shared" si="72"/>
        <v>2023</v>
      </c>
      <c r="B228" s="243" t="s">
        <v>314</v>
      </c>
      <c r="C228" s="223">
        <f t="shared" si="69"/>
        <v>0</v>
      </c>
      <c r="D228" s="242">
        <f t="shared" si="69"/>
        <v>0</v>
      </c>
      <c r="E228" s="223">
        <f t="shared" si="69"/>
        <v>0</v>
      </c>
      <c r="F228" s="223">
        <f t="shared" si="69"/>
        <v>0</v>
      </c>
      <c r="G228" s="223">
        <f t="shared" si="69"/>
        <v>0</v>
      </c>
      <c r="H228" s="223">
        <f t="shared" si="69"/>
        <v>0</v>
      </c>
      <c r="I228" s="223">
        <f t="shared" si="69"/>
        <v>0</v>
      </c>
      <c r="J228" s="241">
        <f t="shared" si="69"/>
        <v>0</v>
      </c>
      <c r="K228" s="241">
        <f t="shared" si="69"/>
        <v>0</v>
      </c>
      <c r="L228" s="241">
        <f t="shared" si="69"/>
        <v>0</v>
      </c>
      <c r="M228" s="223">
        <f t="shared" si="69"/>
        <v>0</v>
      </c>
      <c r="N228" s="223">
        <f t="shared" si="69"/>
        <v>0</v>
      </c>
      <c r="O228" s="223">
        <f t="shared" si="69"/>
        <v>8767.5329969167469</v>
      </c>
      <c r="P228" s="223">
        <f t="shared" si="69"/>
        <v>1437.5848169014705</v>
      </c>
      <c r="Q228" s="223">
        <f t="shared" si="69"/>
        <v>1437.5848169014705</v>
      </c>
      <c r="R228" s="223">
        <f t="shared" si="70"/>
        <v>442.33378981583706</v>
      </c>
      <c r="S228" s="262"/>
      <c r="T228" s="258"/>
      <c r="U228" s="239">
        <f t="shared" si="53"/>
        <v>12085.036420535524</v>
      </c>
      <c r="V228" s="240"/>
      <c r="W228" s="239">
        <f t="shared" si="71"/>
        <v>1437.5848169014705</v>
      </c>
      <c r="X228" s="239">
        <f t="shared" si="59"/>
        <v>12085.036420535524</v>
      </c>
      <c r="Y228" s="238">
        <f t="shared" si="60"/>
        <v>12.121897569686844</v>
      </c>
      <c r="Z228" s="237"/>
      <c r="AA228" s="173"/>
      <c r="AB228" s="173"/>
    </row>
    <row r="229" spans="1:28" x14ac:dyDescent="0.25">
      <c r="A229" s="244">
        <f t="shared" si="72"/>
        <v>2023</v>
      </c>
      <c r="B229" s="243" t="s">
        <v>313</v>
      </c>
      <c r="C229" s="223">
        <f t="shared" si="69"/>
        <v>0</v>
      </c>
      <c r="D229" s="242">
        <f t="shared" si="69"/>
        <v>0</v>
      </c>
      <c r="E229" s="223">
        <f t="shared" si="69"/>
        <v>0</v>
      </c>
      <c r="F229" s="223">
        <f t="shared" si="69"/>
        <v>0</v>
      </c>
      <c r="G229" s="223">
        <f t="shared" si="69"/>
        <v>0</v>
      </c>
      <c r="H229" s="223">
        <f t="shared" si="69"/>
        <v>0</v>
      </c>
      <c r="I229" s="223">
        <f t="shared" si="69"/>
        <v>0</v>
      </c>
      <c r="J229" s="241">
        <f t="shared" si="69"/>
        <v>0</v>
      </c>
      <c r="K229" s="241">
        <f t="shared" si="69"/>
        <v>0</v>
      </c>
      <c r="L229" s="241">
        <f t="shared" si="69"/>
        <v>0</v>
      </c>
      <c r="M229" s="223">
        <f t="shared" si="69"/>
        <v>0</v>
      </c>
      <c r="N229" s="223">
        <f t="shared" si="69"/>
        <v>0</v>
      </c>
      <c r="O229" s="223">
        <f t="shared" si="69"/>
        <v>8767.5329969167469</v>
      </c>
      <c r="P229" s="223">
        <f t="shared" si="69"/>
        <v>1437.5848169014705</v>
      </c>
      <c r="Q229" s="223">
        <f t="shared" si="69"/>
        <v>1437.5848169014705</v>
      </c>
      <c r="R229" s="223">
        <f t="shared" si="70"/>
        <v>552.91723726979637</v>
      </c>
      <c r="S229" s="262"/>
      <c r="T229" s="258"/>
      <c r="U229" s="239">
        <f t="shared" si="53"/>
        <v>12195.619867989482</v>
      </c>
      <c r="V229" s="240"/>
      <c r="W229" s="239">
        <f t="shared" si="71"/>
        <v>1437.5848169014705</v>
      </c>
      <c r="X229" s="239">
        <f t="shared" si="59"/>
        <v>12195.619867989484</v>
      </c>
      <c r="Y229" s="238">
        <f t="shared" si="60"/>
        <v>12.241696304428631</v>
      </c>
      <c r="Z229" s="237"/>
      <c r="AA229" s="173"/>
      <c r="AB229" s="173"/>
    </row>
    <row r="230" spans="1:28" x14ac:dyDescent="0.25">
      <c r="A230" s="244">
        <f t="shared" si="72"/>
        <v>2023</v>
      </c>
      <c r="B230" s="243" t="s">
        <v>312</v>
      </c>
      <c r="C230" s="223">
        <f t="shared" si="69"/>
        <v>0</v>
      </c>
      <c r="D230" s="242">
        <f t="shared" si="69"/>
        <v>0</v>
      </c>
      <c r="E230" s="223">
        <f t="shared" si="69"/>
        <v>0</v>
      </c>
      <c r="F230" s="223">
        <f t="shared" si="69"/>
        <v>0</v>
      </c>
      <c r="G230" s="223">
        <f t="shared" si="69"/>
        <v>0</v>
      </c>
      <c r="H230" s="223">
        <f t="shared" si="69"/>
        <v>0</v>
      </c>
      <c r="I230" s="223">
        <f t="shared" si="69"/>
        <v>0</v>
      </c>
      <c r="J230" s="241">
        <f t="shared" si="69"/>
        <v>0</v>
      </c>
      <c r="K230" s="241">
        <f t="shared" si="69"/>
        <v>0</v>
      </c>
      <c r="L230" s="241">
        <f t="shared" si="69"/>
        <v>0</v>
      </c>
      <c r="M230" s="223">
        <f t="shared" si="69"/>
        <v>0</v>
      </c>
      <c r="N230" s="223">
        <f t="shared" si="69"/>
        <v>0</v>
      </c>
      <c r="O230" s="223">
        <f t="shared" si="69"/>
        <v>8767.5329969167469</v>
      </c>
      <c r="P230" s="223">
        <f t="shared" si="69"/>
        <v>1437.5848169014705</v>
      </c>
      <c r="Q230" s="223">
        <f t="shared" si="69"/>
        <v>1437.5848169014705</v>
      </c>
      <c r="R230" s="223">
        <f t="shared" si="70"/>
        <v>663.50068472375563</v>
      </c>
      <c r="S230" s="262"/>
      <c r="T230" s="258"/>
      <c r="U230" s="239">
        <f t="shared" si="53"/>
        <v>12306.203315443443</v>
      </c>
      <c r="V230" s="240"/>
      <c r="W230" s="239">
        <f t="shared" si="71"/>
        <v>1437.5848169014705</v>
      </c>
      <c r="X230" s="239">
        <f t="shared" si="59"/>
        <v>12306.203315443443</v>
      </c>
      <c r="Y230" s="238">
        <f t="shared" si="60"/>
        <v>12.361495039170425</v>
      </c>
      <c r="Z230" s="237"/>
      <c r="AA230" s="173"/>
      <c r="AB230" s="173"/>
    </row>
    <row r="231" spans="1:28" x14ac:dyDescent="0.25">
      <c r="A231" s="244">
        <f t="shared" si="72"/>
        <v>2023</v>
      </c>
      <c r="B231" s="243" t="s">
        <v>311</v>
      </c>
      <c r="C231" s="223">
        <f t="shared" si="69"/>
        <v>0</v>
      </c>
      <c r="D231" s="242">
        <f t="shared" si="69"/>
        <v>0</v>
      </c>
      <c r="E231" s="223">
        <f t="shared" si="69"/>
        <v>0</v>
      </c>
      <c r="F231" s="223">
        <f t="shared" si="69"/>
        <v>0</v>
      </c>
      <c r="G231" s="223">
        <f t="shared" si="69"/>
        <v>0</v>
      </c>
      <c r="H231" s="223">
        <f t="shared" si="69"/>
        <v>0</v>
      </c>
      <c r="I231" s="223">
        <f t="shared" si="69"/>
        <v>0</v>
      </c>
      <c r="J231" s="241">
        <f t="shared" si="69"/>
        <v>0</v>
      </c>
      <c r="K231" s="241">
        <f t="shared" si="69"/>
        <v>0</v>
      </c>
      <c r="L231" s="241">
        <f t="shared" si="69"/>
        <v>0</v>
      </c>
      <c r="M231" s="223">
        <f t="shared" si="69"/>
        <v>0</v>
      </c>
      <c r="N231" s="223">
        <f t="shared" si="69"/>
        <v>0</v>
      </c>
      <c r="O231" s="223">
        <f t="shared" si="69"/>
        <v>8767.5329969167469</v>
      </c>
      <c r="P231" s="223">
        <f t="shared" si="69"/>
        <v>1437.5848169014705</v>
      </c>
      <c r="Q231" s="223">
        <f t="shared" si="69"/>
        <v>1437.5848169014705</v>
      </c>
      <c r="R231" s="223">
        <f t="shared" si="70"/>
        <v>774.08413217771488</v>
      </c>
      <c r="S231" s="262"/>
      <c r="T231" s="258"/>
      <c r="U231" s="239">
        <f t="shared" si="53"/>
        <v>12416.786762897402</v>
      </c>
      <c r="V231" s="240"/>
      <c r="W231" s="239">
        <f t="shared" si="71"/>
        <v>1437.5848169014705</v>
      </c>
      <c r="X231" s="239">
        <f t="shared" si="59"/>
        <v>12416.786762897402</v>
      </c>
      <c r="Y231" s="238">
        <f t="shared" si="60"/>
        <v>12.481293773912213</v>
      </c>
      <c r="Z231" s="237"/>
      <c r="AA231" s="173"/>
      <c r="AB231" s="173"/>
    </row>
    <row r="232" spans="1:28" x14ac:dyDescent="0.25">
      <c r="A232" s="244">
        <f t="shared" si="72"/>
        <v>2023</v>
      </c>
      <c r="B232" s="243" t="s">
        <v>310</v>
      </c>
      <c r="C232" s="223">
        <f t="shared" si="69"/>
        <v>0</v>
      </c>
      <c r="D232" s="242">
        <f t="shared" si="69"/>
        <v>0</v>
      </c>
      <c r="E232" s="223">
        <f t="shared" si="69"/>
        <v>0</v>
      </c>
      <c r="F232" s="223">
        <f t="shared" si="69"/>
        <v>0</v>
      </c>
      <c r="G232" s="223">
        <f t="shared" si="69"/>
        <v>0</v>
      </c>
      <c r="H232" s="223">
        <f t="shared" si="69"/>
        <v>0</v>
      </c>
      <c r="I232" s="223">
        <f t="shared" si="69"/>
        <v>0</v>
      </c>
      <c r="J232" s="241">
        <f t="shared" si="69"/>
        <v>0</v>
      </c>
      <c r="K232" s="241">
        <f t="shared" si="69"/>
        <v>0</v>
      </c>
      <c r="L232" s="241">
        <f t="shared" si="69"/>
        <v>0</v>
      </c>
      <c r="M232" s="223">
        <f t="shared" si="69"/>
        <v>0</v>
      </c>
      <c r="N232" s="223">
        <f t="shared" si="69"/>
        <v>0</v>
      </c>
      <c r="O232" s="223">
        <f t="shared" si="69"/>
        <v>8767.5329969167469</v>
      </c>
      <c r="P232" s="223">
        <f t="shared" si="69"/>
        <v>1437.5848169014705</v>
      </c>
      <c r="Q232" s="223">
        <f t="shared" si="69"/>
        <v>1437.5848169014705</v>
      </c>
      <c r="R232" s="223">
        <f t="shared" si="70"/>
        <v>884.66757963167413</v>
      </c>
      <c r="S232" s="262"/>
      <c r="T232" s="258"/>
      <c r="U232" s="239">
        <f t="shared" si="53"/>
        <v>12527.370210351361</v>
      </c>
      <c r="V232" s="240"/>
      <c r="W232" s="239">
        <f t="shared" si="71"/>
        <v>1437.5848169014705</v>
      </c>
      <c r="X232" s="239">
        <f t="shared" si="59"/>
        <v>12527.370210351361</v>
      </c>
      <c r="Y232" s="238">
        <f t="shared" si="60"/>
        <v>12.601092508654002</v>
      </c>
      <c r="Z232" s="237"/>
      <c r="AA232" s="173"/>
      <c r="AB232" s="173"/>
    </row>
    <row r="233" spans="1:28" x14ac:dyDescent="0.25">
      <c r="A233" s="244">
        <f t="shared" si="72"/>
        <v>2023</v>
      </c>
      <c r="B233" s="243" t="s">
        <v>309</v>
      </c>
      <c r="C233" s="223">
        <f t="shared" si="69"/>
        <v>0</v>
      </c>
      <c r="D233" s="242">
        <f t="shared" si="69"/>
        <v>0</v>
      </c>
      <c r="E233" s="223">
        <f t="shared" si="69"/>
        <v>0</v>
      </c>
      <c r="F233" s="223">
        <f t="shared" si="69"/>
        <v>0</v>
      </c>
      <c r="G233" s="223">
        <f t="shared" si="69"/>
        <v>0</v>
      </c>
      <c r="H233" s="223">
        <f t="shared" si="69"/>
        <v>0</v>
      </c>
      <c r="I233" s="223">
        <f t="shared" si="69"/>
        <v>0</v>
      </c>
      <c r="J233" s="241">
        <f t="shared" si="69"/>
        <v>0</v>
      </c>
      <c r="K233" s="241">
        <f t="shared" si="69"/>
        <v>0</v>
      </c>
      <c r="L233" s="241">
        <f t="shared" si="69"/>
        <v>0</v>
      </c>
      <c r="M233" s="223">
        <f t="shared" si="69"/>
        <v>0</v>
      </c>
      <c r="N233" s="223">
        <f t="shared" si="69"/>
        <v>0</v>
      </c>
      <c r="O233" s="223">
        <f t="shared" si="69"/>
        <v>8767.5329969167469</v>
      </c>
      <c r="P233" s="223">
        <f t="shared" si="69"/>
        <v>1437.5848169014705</v>
      </c>
      <c r="Q233" s="223">
        <f t="shared" si="69"/>
        <v>1437.5848169014705</v>
      </c>
      <c r="R233" s="223">
        <f t="shared" si="70"/>
        <v>995.25102708563338</v>
      </c>
      <c r="S233" s="262"/>
      <c r="T233" s="258"/>
      <c r="U233" s="239">
        <f t="shared" si="53"/>
        <v>12637.953657805319</v>
      </c>
      <c r="V233" s="240"/>
      <c r="W233" s="239">
        <f t="shared" si="71"/>
        <v>1437.5848169014705</v>
      </c>
      <c r="X233" s="239">
        <f t="shared" si="59"/>
        <v>12637.953657805319</v>
      </c>
      <c r="Y233" s="238">
        <f t="shared" si="60"/>
        <v>12.720891243395791</v>
      </c>
      <c r="Z233" s="237"/>
      <c r="AA233" s="173"/>
      <c r="AB233" s="173"/>
    </row>
    <row r="234" spans="1:28" x14ac:dyDescent="0.25">
      <c r="A234" s="244">
        <f t="shared" si="72"/>
        <v>2023</v>
      </c>
      <c r="B234" s="243" t="s">
        <v>308</v>
      </c>
      <c r="C234" s="223">
        <f t="shared" si="69"/>
        <v>0</v>
      </c>
      <c r="D234" s="242">
        <f t="shared" si="69"/>
        <v>0</v>
      </c>
      <c r="E234" s="223">
        <f t="shared" si="69"/>
        <v>0</v>
      </c>
      <c r="F234" s="223">
        <f t="shared" si="69"/>
        <v>0</v>
      </c>
      <c r="G234" s="223">
        <f t="shared" si="69"/>
        <v>0</v>
      </c>
      <c r="H234" s="223">
        <f t="shared" si="69"/>
        <v>0</v>
      </c>
      <c r="I234" s="223">
        <f t="shared" si="69"/>
        <v>0</v>
      </c>
      <c r="J234" s="241">
        <f t="shared" si="69"/>
        <v>0</v>
      </c>
      <c r="K234" s="241">
        <f t="shared" si="69"/>
        <v>0</v>
      </c>
      <c r="L234" s="241">
        <f t="shared" si="69"/>
        <v>0</v>
      </c>
      <c r="M234" s="223">
        <f t="shared" si="69"/>
        <v>0</v>
      </c>
      <c r="N234" s="223">
        <f t="shared" si="69"/>
        <v>0</v>
      </c>
      <c r="O234" s="223">
        <f t="shared" si="69"/>
        <v>8767.5329969167469</v>
      </c>
      <c r="P234" s="223">
        <f t="shared" si="69"/>
        <v>1437.5848169014705</v>
      </c>
      <c r="Q234" s="223">
        <f t="shared" si="69"/>
        <v>1437.5848169014705</v>
      </c>
      <c r="R234" s="223">
        <f t="shared" si="70"/>
        <v>1105.8344745395927</v>
      </c>
      <c r="S234" s="262"/>
      <c r="T234" s="258"/>
      <c r="U234" s="239">
        <f t="shared" si="53"/>
        <v>12748.53710525928</v>
      </c>
      <c r="V234" s="240"/>
      <c r="W234" s="239">
        <f t="shared" si="71"/>
        <v>1437.5848169014705</v>
      </c>
      <c r="X234" s="239">
        <f t="shared" si="59"/>
        <v>12748.537105259278</v>
      </c>
      <c r="Y234" s="238">
        <f t="shared" si="60"/>
        <v>12.840689978137577</v>
      </c>
      <c r="Z234" s="237"/>
      <c r="AA234" s="173"/>
      <c r="AB234" s="173"/>
    </row>
    <row r="235" spans="1:28" x14ac:dyDescent="0.25">
      <c r="A235" s="244">
        <f t="shared" si="72"/>
        <v>2023</v>
      </c>
      <c r="B235" s="243" t="s">
        <v>307</v>
      </c>
      <c r="C235" s="223">
        <f t="shared" ref="C235:R250" si="73">C234</f>
        <v>0</v>
      </c>
      <c r="D235" s="242">
        <f t="shared" si="73"/>
        <v>0</v>
      </c>
      <c r="E235" s="223">
        <f t="shared" si="73"/>
        <v>0</v>
      </c>
      <c r="F235" s="223">
        <f t="shared" si="73"/>
        <v>0</v>
      </c>
      <c r="G235" s="223">
        <f t="shared" si="73"/>
        <v>0</v>
      </c>
      <c r="H235" s="223">
        <f t="shared" si="73"/>
        <v>0</v>
      </c>
      <c r="I235" s="223">
        <f t="shared" si="73"/>
        <v>0</v>
      </c>
      <c r="J235" s="241">
        <f t="shared" si="73"/>
        <v>0</v>
      </c>
      <c r="K235" s="241">
        <f t="shared" si="73"/>
        <v>0</v>
      </c>
      <c r="L235" s="241">
        <f t="shared" si="73"/>
        <v>0</v>
      </c>
      <c r="M235" s="223">
        <f t="shared" si="73"/>
        <v>0</v>
      </c>
      <c r="N235" s="223">
        <f t="shared" si="73"/>
        <v>0</v>
      </c>
      <c r="O235" s="223">
        <f t="shared" si="73"/>
        <v>8767.5329969167469</v>
      </c>
      <c r="P235" s="223">
        <f t="shared" si="73"/>
        <v>1437.5848169014705</v>
      </c>
      <c r="Q235" s="223">
        <f t="shared" si="73"/>
        <v>1437.5848169014705</v>
      </c>
      <c r="R235" s="223">
        <f t="shared" si="70"/>
        <v>1216.417921993552</v>
      </c>
      <c r="S235" s="262"/>
      <c r="T235" s="258"/>
      <c r="U235" s="239">
        <f t="shared" si="53"/>
        <v>12859.120552713239</v>
      </c>
      <c r="V235" s="240"/>
      <c r="W235" s="239">
        <f t="shared" si="71"/>
        <v>1437.5848169014705</v>
      </c>
      <c r="X235" s="239">
        <f t="shared" si="59"/>
        <v>12859.120552713239</v>
      </c>
      <c r="Y235" s="238">
        <f t="shared" si="60"/>
        <v>12.96048871287937</v>
      </c>
      <c r="Z235" s="237"/>
      <c r="AA235" s="173"/>
      <c r="AB235" s="173"/>
    </row>
    <row r="236" spans="1:28" x14ac:dyDescent="0.25">
      <c r="A236" s="235">
        <f t="shared" si="72"/>
        <v>2023</v>
      </c>
      <c r="B236" s="234" t="s">
        <v>306</v>
      </c>
      <c r="C236" s="178">
        <f t="shared" si="73"/>
        <v>0</v>
      </c>
      <c r="D236" s="177">
        <f t="shared" si="73"/>
        <v>0</v>
      </c>
      <c r="E236" s="178">
        <f t="shared" si="73"/>
        <v>0</v>
      </c>
      <c r="F236" s="178">
        <f t="shared" si="73"/>
        <v>0</v>
      </c>
      <c r="G236" s="178">
        <f t="shared" si="73"/>
        <v>0</v>
      </c>
      <c r="H236" s="178">
        <f t="shared" si="73"/>
        <v>0</v>
      </c>
      <c r="I236" s="178">
        <f t="shared" si="73"/>
        <v>0</v>
      </c>
      <c r="J236" s="233">
        <f t="shared" si="73"/>
        <v>0</v>
      </c>
      <c r="K236" s="233">
        <f t="shared" si="73"/>
        <v>0</v>
      </c>
      <c r="L236" s="233">
        <f t="shared" si="73"/>
        <v>0</v>
      </c>
      <c r="M236" s="178">
        <f t="shared" si="73"/>
        <v>0</v>
      </c>
      <c r="N236" s="178">
        <f t="shared" si="73"/>
        <v>0</v>
      </c>
      <c r="O236" s="178">
        <f t="shared" si="73"/>
        <v>8767.5329969167469</v>
      </c>
      <c r="P236" s="178">
        <f t="shared" si="73"/>
        <v>1437.5848169014705</v>
      </c>
      <c r="Q236" s="178">
        <f t="shared" si="73"/>
        <v>1437.5848169014705</v>
      </c>
      <c r="R236" s="178">
        <f t="shared" si="70"/>
        <v>1327.0013694475113</v>
      </c>
      <c r="S236" s="261"/>
      <c r="T236" s="257"/>
      <c r="U236" s="231">
        <f t="shared" si="53"/>
        <v>12969.704000167198</v>
      </c>
      <c r="V236" s="221">
        <f>SUM(U225:U236)</f>
        <v>148337.94047004505</v>
      </c>
      <c r="W236" s="231">
        <f t="shared" si="71"/>
        <v>1437.5848169014705</v>
      </c>
      <c r="X236" s="231">
        <f t="shared" si="59"/>
        <v>12969.704000167198</v>
      </c>
      <c r="Y236" s="232">
        <f t="shared" si="60"/>
        <v>13.080287447621158</v>
      </c>
      <c r="Z236" s="231">
        <f>SUM(Y225:Y236)</f>
        <v>149.05673287849581</v>
      </c>
      <c r="AA236" s="173"/>
      <c r="AB236" s="173"/>
    </row>
    <row r="237" spans="1:28" x14ac:dyDescent="0.25">
      <c r="A237" s="256">
        <f>A236+1</f>
        <v>2024</v>
      </c>
      <c r="B237" s="255" t="s">
        <v>317</v>
      </c>
      <c r="C237" s="252">
        <f t="shared" si="73"/>
        <v>0</v>
      </c>
      <c r="D237" s="254">
        <f t="shared" si="73"/>
        <v>0</v>
      </c>
      <c r="E237" s="252">
        <f t="shared" si="73"/>
        <v>0</v>
      </c>
      <c r="F237" s="252">
        <f t="shared" si="73"/>
        <v>0</v>
      </c>
      <c r="G237" s="252">
        <f t="shared" si="73"/>
        <v>0</v>
      </c>
      <c r="H237" s="252">
        <f t="shared" si="73"/>
        <v>0</v>
      </c>
      <c r="I237" s="252">
        <f t="shared" si="73"/>
        <v>0</v>
      </c>
      <c r="J237" s="253">
        <f t="shared" si="73"/>
        <v>0</v>
      </c>
      <c r="K237" s="253">
        <f t="shared" si="73"/>
        <v>0</v>
      </c>
      <c r="L237" s="253">
        <f t="shared" si="73"/>
        <v>0</v>
      </c>
      <c r="M237" s="252">
        <f t="shared" si="73"/>
        <v>0</v>
      </c>
      <c r="N237" s="252">
        <f t="shared" si="73"/>
        <v>0</v>
      </c>
      <c r="O237" s="252">
        <f t="shared" si="73"/>
        <v>8767.5329969167469</v>
      </c>
      <c r="P237" s="252">
        <f t="shared" si="73"/>
        <v>1437.5848169014705</v>
      </c>
      <c r="Q237" s="252">
        <f t="shared" si="73"/>
        <v>1437.5848169014705</v>
      </c>
      <c r="R237" s="252">
        <f t="shared" si="70"/>
        <v>1437.5848169014705</v>
      </c>
      <c r="S237" s="252">
        <f t="shared" ref="S237:S249" si="74">+S15</f>
        <v>110.58344745395927</v>
      </c>
      <c r="T237" s="260"/>
      <c r="U237" s="249">
        <f t="shared" si="53"/>
        <v>13190.870895075115</v>
      </c>
      <c r="V237" s="250"/>
      <c r="W237" s="249">
        <f>R27-R15+S15</f>
        <v>1437.5848169014705</v>
      </c>
      <c r="X237" s="249">
        <f t="shared" si="59"/>
        <v>13190.870895075115</v>
      </c>
      <c r="Y237" s="248">
        <f t="shared" si="60"/>
        <v>13.200086182362945</v>
      </c>
      <c r="Z237" s="247"/>
      <c r="AA237" s="173"/>
      <c r="AB237" s="173"/>
    </row>
    <row r="238" spans="1:28" x14ac:dyDescent="0.25">
      <c r="A238" s="244">
        <f>A237</f>
        <v>2024</v>
      </c>
      <c r="B238" s="243" t="s">
        <v>316</v>
      </c>
      <c r="C238" s="223">
        <f t="shared" si="73"/>
        <v>0</v>
      </c>
      <c r="D238" s="242">
        <f t="shared" si="73"/>
        <v>0</v>
      </c>
      <c r="E238" s="223">
        <f t="shared" si="73"/>
        <v>0</v>
      </c>
      <c r="F238" s="223">
        <f t="shared" si="73"/>
        <v>0</v>
      </c>
      <c r="G238" s="223">
        <f t="shared" si="73"/>
        <v>0</v>
      </c>
      <c r="H238" s="223">
        <f t="shared" si="73"/>
        <v>0</v>
      </c>
      <c r="I238" s="223">
        <f t="shared" si="73"/>
        <v>0</v>
      </c>
      <c r="J238" s="241">
        <f t="shared" si="73"/>
        <v>0</v>
      </c>
      <c r="K238" s="241">
        <f t="shared" si="73"/>
        <v>0</v>
      </c>
      <c r="L238" s="241">
        <f t="shared" si="73"/>
        <v>0</v>
      </c>
      <c r="M238" s="223">
        <f t="shared" si="73"/>
        <v>0</v>
      </c>
      <c r="N238" s="223">
        <f t="shared" si="73"/>
        <v>0</v>
      </c>
      <c r="O238" s="223">
        <f t="shared" si="73"/>
        <v>8767.5329969167469</v>
      </c>
      <c r="P238" s="223">
        <f t="shared" si="73"/>
        <v>1437.5848169014705</v>
      </c>
      <c r="Q238" s="223">
        <f t="shared" si="73"/>
        <v>1437.5848169014705</v>
      </c>
      <c r="R238" s="259">
        <f>+R$27</f>
        <v>1437.5848169014705</v>
      </c>
      <c r="S238" s="223">
        <f t="shared" si="74"/>
        <v>221.16689490791853</v>
      </c>
      <c r="T238" s="258"/>
      <c r="U238" s="239">
        <f t="shared" ref="U238:U260" si="75">SUM(C238:T238)</f>
        <v>13301.454342529076</v>
      </c>
      <c r="V238" s="240"/>
      <c r="W238" s="239">
        <f t="shared" ref="W238:W248" si="76">R28-R16+S16</f>
        <v>1437.5848169014705</v>
      </c>
      <c r="X238" s="239">
        <f t="shared" si="59"/>
        <v>13301.454342529076</v>
      </c>
      <c r="Y238" s="238">
        <f t="shared" si="60"/>
        <v>13.319884917104735</v>
      </c>
      <c r="Z238" s="237"/>
      <c r="AA238" s="173"/>
      <c r="AB238" s="173"/>
    </row>
    <row r="239" spans="1:28" x14ac:dyDescent="0.25">
      <c r="A239" s="244">
        <f t="shared" ref="A239:A248" si="77">A238</f>
        <v>2024</v>
      </c>
      <c r="B239" s="243" t="s">
        <v>315</v>
      </c>
      <c r="C239" s="223">
        <f t="shared" si="73"/>
        <v>0</v>
      </c>
      <c r="D239" s="242">
        <f t="shared" si="73"/>
        <v>0</v>
      </c>
      <c r="E239" s="223">
        <f t="shared" si="73"/>
        <v>0</v>
      </c>
      <c r="F239" s="223">
        <f t="shared" si="73"/>
        <v>0</v>
      </c>
      <c r="G239" s="223">
        <f t="shared" si="73"/>
        <v>0</v>
      </c>
      <c r="H239" s="223">
        <f t="shared" si="73"/>
        <v>0</v>
      </c>
      <c r="I239" s="223">
        <f t="shared" si="73"/>
        <v>0</v>
      </c>
      <c r="J239" s="241">
        <f t="shared" si="73"/>
        <v>0</v>
      </c>
      <c r="K239" s="241">
        <f t="shared" si="73"/>
        <v>0</v>
      </c>
      <c r="L239" s="241">
        <f t="shared" si="73"/>
        <v>0</v>
      </c>
      <c r="M239" s="223">
        <f t="shared" si="73"/>
        <v>0</v>
      </c>
      <c r="N239" s="223">
        <f t="shared" si="73"/>
        <v>0</v>
      </c>
      <c r="O239" s="223">
        <f t="shared" si="73"/>
        <v>8767.5329969167469</v>
      </c>
      <c r="P239" s="223">
        <f t="shared" si="73"/>
        <v>1437.5848169014705</v>
      </c>
      <c r="Q239" s="223">
        <f t="shared" si="73"/>
        <v>1437.5848169014705</v>
      </c>
      <c r="R239" s="223">
        <f>R238</f>
        <v>1437.5848169014705</v>
      </c>
      <c r="S239" s="223">
        <f t="shared" si="74"/>
        <v>331.75034236187781</v>
      </c>
      <c r="T239" s="258"/>
      <c r="U239" s="239">
        <f t="shared" si="75"/>
        <v>13412.037789983035</v>
      </c>
      <c r="V239" s="240"/>
      <c r="W239" s="239">
        <f t="shared" si="76"/>
        <v>1437.5848169014705</v>
      </c>
      <c r="X239" s="239">
        <f t="shared" si="59"/>
        <v>13412.037789983035</v>
      </c>
      <c r="Y239" s="238">
        <f t="shared" si="60"/>
        <v>13.439683651846526</v>
      </c>
      <c r="Z239" s="237"/>
      <c r="AA239" s="173"/>
      <c r="AB239" s="173"/>
    </row>
    <row r="240" spans="1:28" x14ac:dyDescent="0.25">
      <c r="A240" s="244">
        <f t="shared" si="77"/>
        <v>2024</v>
      </c>
      <c r="B240" s="243" t="s">
        <v>314</v>
      </c>
      <c r="C240" s="223">
        <f t="shared" si="73"/>
        <v>0</v>
      </c>
      <c r="D240" s="242">
        <f t="shared" si="73"/>
        <v>0</v>
      </c>
      <c r="E240" s="223">
        <f t="shared" si="73"/>
        <v>0</v>
      </c>
      <c r="F240" s="223">
        <f t="shared" si="73"/>
        <v>0</v>
      </c>
      <c r="G240" s="223">
        <f t="shared" si="73"/>
        <v>0</v>
      </c>
      <c r="H240" s="223">
        <f t="shared" si="73"/>
        <v>0</v>
      </c>
      <c r="I240" s="223">
        <f t="shared" si="73"/>
        <v>0</v>
      </c>
      <c r="J240" s="241">
        <f t="shared" si="73"/>
        <v>0</v>
      </c>
      <c r="K240" s="241">
        <f t="shared" si="73"/>
        <v>0</v>
      </c>
      <c r="L240" s="241">
        <f t="shared" si="73"/>
        <v>0</v>
      </c>
      <c r="M240" s="223">
        <f t="shared" si="73"/>
        <v>0</v>
      </c>
      <c r="N240" s="223">
        <f t="shared" si="73"/>
        <v>0</v>
      </c>
      <c r="O240" s="223">
        <f t="shared" si="73"/>
        <v>8767.5329969167469</v>
      </c>
      <c r="P240" s="223">
        <f t="shared" si="73"/>
        <v>1437.5848169014705</v>
      </c>
      <c r="Q240" s="223">
        <f t="shared" si="73"/>
        <v>1437.5848169014705</v>
      </c>
      <c r="R240" s="223">
        <f t="shared" si="73"/>
        <v>1437.5848169014705</v>
      </c>
      <c r="S240" s="223">
        <f t="shared" si="74"/>
        <v>442.33378981583706</v>
      </c>
      <c r="T240" s="258"/>
      <c r="U240" s="239">
        <f t="shared" si="75"/>
        <v>13522.621237436993</v>
      </c>
      <c r="V240" s="240"/>
      <c r="W240" s="239">
        <f t="shared" si="76"/>
        <v>1437.5848169014705</v>
      </c>
      <c r="X240" s="239">
        <f t="shared" si="59"/>
        <v>13522.621237436993</v>
      </c>
      <c r="Y240" s="238">
        <f t="shared" si="60"/>
        <v>13.559482386588316</v>
      </c>
      <c r="Z240" s="237"/>
      <c r="AA240" s="173"/>
      <c r="AB240" s="173"/>
    </row>
    <row r="241" spans="1:28" x14ac:dyDescent="0.25">
      <c r="A241" s="244">
        <f t="shared" si="77"/>
        <v>2024</v>
      </c>
      <c r="B241" s="243" t="s">
        <v>313</v>
      </c>
      <c r="C241" s="223">
        <f t="shared" si="73"/>
        <v>0</v>
      </c>
      <c r="D241" s="242">
        <f t="shared" si="73"/>
        <v>0</v>
      </c>
      <c r="E241" s="223">
        <f t="shared" si="73"/>
        <v>0</v>
      </c>
      <c r="F241" s="223">
        <f t="shared" si="73"/>
        <v>0</v>
      </c>
      <c r="G241" s="223">
        <f t="shared" si="73"/>
        <v>0</v>
      </c>
      <c r="H241" s="223">
        <f t="shared" si="73"/>
        <v>0</v>
      </c>
      <c r="I241" s="223">
        <f t="shared" si="73"/>
        <v>0</v>
      </c>
      <c r="J241" s="241">
        <f t="shared" si="73"/>
        <v>0</v>
      </c>
      <c r="K241" s="241">
        <f t="shared" si="73"/>
        <v>0</v>
      </c>
      <c r="L241" s="241">
        <f t="shared" si="73"/>
        <v>0</v>
      </c>
      <c r="M241" s="223">
        <f t="shared" si="73"/>
        <v>0</v>
      </c>
      <c r="N241" s="223">
        <f t="shared" si="73"/>
        <v>0</v>
      </c>
      <c r="O241" s="223">
        <f t="shared" si="73"/>
        <v>8767.5329969167469</v>
      </c>
      <c r="P241" s="223">
        <f t="shared" si="73"/>
        <v>1437.5848169014705</v>
      </c>
      <c r="Q241" s="223">
        <f t="shared" si="73"/>
        <v>1437.5848169014705</v>
      </c>
      <c r="R241" s="223">
        <f t="shared" si="73"/>
        <v>1437.5848169014705</v>
      </c>
      <c r="S241" s="223">
        <f t="shared" si="74"/>
        <v>552.91723726979637</v>
      </c>
      <c r="T241" s="258"/>
      <c r="U241" s="239">
        <f t="shared" si="75"/>
        <v>13633.204684890952</v>
      </c>
      <c r="V241" s="240"/>
      <c r="W241" s="239">
        <f t="shared" si="76"/>
        <v>1437.5848169014705</v>
      </c>
      <c r="X241" s="239">
        <f t="shared" si="59"/>
        <v>13633.204684890954</v>
      </c>
      <c r="Y241" s="238">
        <f t="shared" si="60"/>
        <v>13.679281121330103</v>
      </c>
      <c r="Z241" s="237"/>
      <c r="AA241" s="173"/>
      <c r="AB241" s="173"/>
    </row>
    <row r="242" spans="1:28" x14ac:dyDescent="0.25">
      <c r="A242" s="244">
        <f t="shared" si="77"/>
        <v>2024</v>
      </c>
      <c r="B242" s="243" t="s">
        <v>312</v>
      </c>
      <c r="C242" s="223">
        <f t="shared" si="73"/>
        <v>0</v>
      </c>
      <c r="D242" s="242">
        <f t="shared" si="73"/>
        <v>0</v>
      </c>
      <c r="E242" s="223">
        <f t="shared" si="73"/>
        <v>0</v>
      </c>
      <c r="F242" s="223">
        <f t="shared" si="73"/>
        <v>0</v>
      </c>
      <c r="G242" s="223">
        <f t="shared" si="73"/>
        <v>0</v>
      </c>
      <c r="H242" s="223">
        <f t="shared" si="73"/>
        <v>0</v>
      </c>
      <c r="I242" s="223">
        <f t="shared" si="73"/>
        <v>0</v>
      </c>
      <c r="J242" s="241">
        <f t="shared" si="73"/>
        <v>0</v>
      </c>
      <c r="K242" s="241">
        <f t="shared" si="73"/>
        <v>0</v>
      </c>
      <c r="L242" s="241">
        <f t="shared" si="73"/>
        <v>0</v>
      </c>
      <c r="M242" s="223">
        <f t="shared" si="73"/>
        <v>0</v>
      </c>
      <c r="N242" s="223">
        <f t="shared" si="73"/>
        <v>0</v>
      </c>
      <c r="O242" s="223">
        <f t="shared" si="73"/>
        <v>8767.5329969167469</v>
      </c>
      <c r="P242" s="223">
        <f t="shared" si="73"/>
        <v>1437.5848169014705</v>
      </c>
      <c r="Q242" s="223">
        <f t="shared" si="73"/>
        <v>1437.5848169014705</v>
      </c>
      <c r="R242" s="223">
        <f t="shared" si="73"/>
        <v>1437.5848169014705</v>
      </c>
      <c r="S242" s="223">
        <f t="shared" si="74"/>
        <v>663.50068472375563</v>
      </c>
      <c r="T242" s="258"/>
      <c r="U242" s="239">
        <f t="shared" si="75"/>
        <v>13743.788132344913</v>
      </c>
      <c r="V242" s="240"/>
      <c r="W242" s="239">
        <f t="shared" si="76"/>
        <v>1437.5848169014705</v>
      </c>
      <c r="X242" s="239">
        <f t="shared" si="59"/>
        <v>13743.788132344913</v>
      </c>
      <c r="Y242" s="238">
        <f t="shared" si="60"/>
        <v>13.799079856071891</v>
      </c>
      <c r="Z242" s="237"/>
      <c r="AA242" s="173"/>
      <c r="AB242" s="173"/>
    </row>
    <row r="243" spans="1:28" x14ac:dyDescent="0.25">
      <c r="A243" s="244">
        <f t="shared" si="77"/>
        <v>2024</v>
      </c>
      <c r="B243" s="243" t="s">
        <v>311</v>
      </c>
      <c r="C243" s="223">
        <f t="shared" si="73"/>
        <v>0</v>
      </c>
      <c r="D243" s="242">
        <f t="shared" si="73"/>
        <v>0</v>
      </c>
      <c r="E243" s="223">
        <f t="shared" si="73"/>
        <v>0</v>
      </c>
      <c r="F243" s="223">
        <f t="shared" si="73"/>
        <v>0</v>
      </c>
      <c r="G243" s="223">
        <f t="shared" si="73"/>
        <v>0</v>
      </c>
      <c r="H243" s="223">
        <f t="shared" si="73"/>
        <v>0</v>
      </c>
      <c r="I243" s="223">
        <f t="shared" si="73"/>
        <v>0</v>
      </c>
      <c r="J243" s="241">
        <f t="shared" si="73"/>
        <v>0</v>
      </c>
      <c r="K243" s="241">
        <f t="shared" si="73"/>
        <v>0</v>
      </c>
      <c r="L243" s="241">
        <f t="shared" si="73"/>
        <v>0</v>
      </c>
      <c r="M243" s="223">
        <f t="shared" si="73"/>
        <v>0</v>
      </c>
      <c r="N243" s="223">
        <f t="shared" si="73"/>
        <v>0</v>
      </c>
      <c r="O243" s="223">
        <f t="shared" si="73"/>
        <v>8767.5329969167469</v>
      </c>
      <c r="P243" s="223">
        <f t="shared" si="73"/>
        <v>1437.5848169014705</v>
      </c>
      <c r="Q243" s="223">
        <f t="shared" si="73"/>
        <v>1437.5848169014705</v>
      </c>
      <c r="R243" s="223">
        <f t="shared" si="73"/>
        <v>1437.5848169014705</v>
      </c>
      <c r="S243" s="223">
        <f t="shared" si="74"/>
        <v>774.08413217771488</v>
      </c>
      <c r="T243" s="258"/>
      <c r="U243" s="239">
        <f t="shared" si="75"/>
        <v>13854.371579798872</v>
      </c>
      <c r="V243" s="240"/>
      <c r="W243" s="239">
        <f t="shared" si="76"/>
        <v>1437.5848169014705</v>
      </c>
      <c r="X243" s="239">
        <f t="shared" si="59"/>
        <v>13854.371579798872</v>
      </c>
      <c r="Y243" s="238">
        <f t="shared" si="60"/>
        <v>13.918878590813684</v>
      </c>
      <c r="Z243" s="237"/>
      <c r="AA243" s="173"/>
      <c r="AB243" s="173"/>
    </row>
    <row r="244" spans="1:28" x14ac:dyDescent="0.25">
      <c r="A244" s="244">
        <f t="shared" si="77"/>
        <v>2024</v>
      </c>
      <c r="B244" s="243" t="s">
        <v>310</v>
      </c>
      <c r="C244" s="223">
        <f t="shared" si="73"/>
        <v>0</v>
      </c>
      <c r="D244" s="242">
        <f t="shared" si="73"/>
        <v>0</v>
      </c>
      <c r="E244" s="223">
        <f t="shared" si="73"/>
        <v>0</v>
      </c>
      <c r="F244" s="223">
        <f t="shared" si="73"/>
        <v>0</v>
      </c>
      <c r="G244" s="223">
        <f t="shared" si="73"/>
        <v>0</v>
      </c>
      <c r="H244" s="223">
        <f t="shared" si="73"/>
        <v>0</v>
      </c>
      <c r="I244" s="223">
        <f t="shared" si="73"/>
        <v>0</v>
      </c>
      <c r="J244" s="241">
        <f t="shared" si="73"/>
        <v>0</v>
      </c>
      <c r="K244" s="241">
        <f t="shared" si="73"/>
        <v>0</v>
      </c>
      <c r="L244" s="241">
        <f t="shared" si="73"/>
        <v>0</v>
      </c>
      <c r="M244" s="223">
        <f t="shared" si="73"/>
        <v>0</v>
      </c>
      <c r="N244" s="223">
        <f t="shared" si="73"/>
        <v>0</v>
      </c>
      <c r="O244" s="223">
        <f t="shared" si="73"/>
        <v>8767.5329969167469</v>
      </c>
      <c r="P244" s="223">
        <f t="shared" si="73"/>
        <v>1437.5848169014705</v>
      </c>
      <c r="Q244" s="223">
        <f t="shared" si="73"/>
        <v>1437.5848169014705</v>
      </c>
      <c r="R244" s="223">
        <f t="shared" si="73"/>
        <v>1437.5848169014705</v>
      </c>
      <c r="S244" s="223">
        <f t="shared" si="74"/>
        <v>884.66757963167413</v>
      </c>
      <c r="T244" s="258"/>
      <c r="U244" s="239">
        <f t="shared" si="75"/>
        <v>13964.95502725283</v>
      </c>
      <c r="V244" s="240"/>
      <c r="W244" s="239">
        <f t="shared" si="76"/>
        <v>1437.5848169014705</v>
      </c>
      <c r="X244" s="239">
        <f t="shared" si="59"/>
        <v>13964.95502725283</v>
      </c>
      <c r="Y244" s="238">
        <f t="shared" si="60"/>
        <v>14.03867732555547</v>
      </c>
      <c r="Z244" s="237"/>
      <c r="AA244" s="173"/>
      <c r="AB244" s="173"/>
    </row>
    <row r="245" spans="1:28" x14ac:dyDescent="0.25">
      <c r="A245" s="244">
        <f t="shared" si="77"/>
        <v>2024</v>
      </c>
      <c r="B245" s="243" t="s">
        <v>309</v>
      </c>
      <c r="C245" s="223">
        <f t="shared" si="73"/>
        <v>0</v>
      </c>
      <c r="D245" s="242">
        <f t="shared" si="73"/>
        <v>0</v>
      </c>
      <c r="E245" s="223">
        <f t="shared" si="73"/>
        <v>0</v>
      </c>
      <c r="F245" s="223">
        <f t="shared" si="73"/>
        <v>0</v>
      </c>
      <c r="G245" s="223">
        <f t="shared" si="73"/>
        <v>0</v>
      </c>
      <c r="H245" s="223">
        <f t="shared" si="73"/>
        <v>0</v>
      </c>
      <c r="I245" s="223">
        <f t="shared" si="73"/>
        <v>0</v>
      </c>
      <c r="J245" s="241">
        <f t="shared" si="73"/>
        <v>0</v>
      </c>
      <c r="K245" s="241">
        <f t="shared" si="73"/>
        <v>0</v>
      </c>
      <c r="L245" s="241">
        <f t="shared" si="73"/>
        <v>0</v>
      </c>
      <c r="M245" s="223">
        <f t="shared" si="73"/>
        <v>0</v>
      </c>
      <c r="N245" s="223">
        <f t="shared" si="73"/>
        <v>0</v>
      </c>
      <c r="O245" s="223">
        <f t="shared" si="73"/>
        <v>8767.5329969167469</v>
      </c>
      <c r="P245" s="223">
        <f t="shared" si="73"/>
        <v>1437.5848169014705</v>
      </c>
      <c r="Q245" s="223">
        <f t="shared" si="73"/>
        <v>1437.5848169014705</v>
      </c>
      <c r="R245" s="223">
        <f t="shared" si="73"/>
        <v>1437.5848169014705</v>
      </c>
      <c r="S245" s="223">
        <f t="shared" si="74"/>
        <v>995.25102708563338</v>
      </c>
      <c r="T245" s="258"/>
      <c r="U245" s="239">
        <f t="shared" si="75"/>
        <v>14075.538474706789</v>
      </c>
      <c r="V245" s="240"/>
      <c r="W245" s="239">
        <f t="shared" si="76"/>
        <v>1437.5848169014705</v>
      </c>
      <c r="X245" s="239">
        <f t="shared" si="59"/>
        <v>14075.538474706789</v>
      </c>
      <c r="Y245" s="238">
        <f t="shared" si="60"/>
        <v>14.158476060297259</v>
      </c>
      <c r="Z245" s="237"/>
      <c r="AA245" s="173"/>
      <c r="AB245" s="173"/>
    </row>
    <row r="246" spans="1:28" x14ac:dyDescent="0.25">
      <c r="A246" s="244">
        <f t="shared" si="77"/>
        <v>2024</v>
      </c>
      <c r="B246" s="243" t="s">
        <v>308</v>
      </c>
      <c r="C246" s="223">
        <f t="shared" si="73"/>
        <v>0</v>
      </c>
      <c r="D246" s="242">
        <f t="shared" si="73"/>
        <v>0</v>
      </c>
      <c r="E246" s="223">
        <f t="shared" si="73"/>
        <v>0</v>
      </c>
      <c r="F246" s="223">
        <f t="shared" si="73"/>
        <v>0</v>
      </c>
      <c r="G246" s="223">
        <f t="shared" si="73"/>
        <v>0</v>
      </c>
      <c r="H246" s="223">
        <f t="shared" si="73"/>
        <v>0</v>
      </c>
      <c r="I246" s="223">
        <f t="shared" si="73"/>
        <v>0</v>
      </c>
      <c r="J246" s="241">
        <f t="shared" si="73"/>
        <v>0</v>
      </c>
      <c r="K246" s="241">
        <f t="shared" si="73"/>
        <v>0</v>
      </c>
      <c r="L246" s="241">
        <f t="shared" si="73"/>
        <v>0</v>
      </c>
      <c r="M246" s="223">
        <f t="shared" si="73"/>
        <v>0</v>
      </c>
      <c r="N246" s="223">
        <f t="shared" si="73"/>
        <v>0</v>
      </c>
      <c r="O246" s="223">
        <f t="shared" si="73"/>
        <v>8767.5329969167469</v>
      </c>
      <c r="P246" s="223">
        <f t="shared" si="73"/>
        <v>1437.5848169014705</v>
      </c>
      <c r="Q246" s="223">
        <f t="shared" si="73"/>
        <v>1437.5848169014705</v>
      </c>
      <c r="R246" s="223">
        <f t="shared" si="73"/>
        <v>1437.5848169014705</v>
      </c>
      <c r="S246" s="223">
        <f t="shared" si="74"/>
        <v>1105.8344745395927</v>
      </c>
      <c r="T246" s="258"/>
      <c r="U246" s="239">
        <f t="shared" si="75"/>
        <v>14186.12192216075</v>
      </c>
      <c r="V246" s="240"/>
      <c r="W246" s="239">
        <f t="shared" si="76"/>
        <v>1437.5848169014705</v>
      </c>
      <c r="X246" s="239">
        <f t="shared" si="59"/>
        <v>14186.121922160748</v>
      </c>
      <c r="Y246" s="238">
        <f t="shared" si="60"/>
        <v>14.278274795039048</v>
      </c>
      <c r="Z246" s="237"/>
      <c r="AA246" s="173"/>
      <c r="AB246" s="173"/>
    </row>
    <row r="247" spans="1:28" x14ac:dyDescent="0.25">
      <c r="A247" s="244">
        <f t="shared" si="77"/>
        <v>2024</v>
      </c>
      <c r="B247" s="243" t="s">
        <v>307</v>
      </c>
      <c r="C247" s="223">
        <f t="shared" si="73"/>
        <v>0</v>
      </c>
      <c r="D247" s="242">
        <f t="shared" si="73"/>
        <v>0</v>
      </c>
      <c r="E247" s="223">
        <f t="shared" si="73"/>
        <v>0</v>
      </c>
      <c r="F247" s="223">
        <f t="shared" si="73"/>
        <v>0</v>
      </c>
      <c r="G247" s="223">
        <f t="shared" si="73"/>
        <v>0</v>
      </c>
      <c r="H247" s="223">
        <f t="shared" si="73"/>
        <v>0</v>
      </c>
      <c r="I247" s="223">
        <f t="shared" si="73"/>
        <v>0</v>
      </c>
      <c r="J247" s="241">
        <f t="shared" si="73"/>
        <v>0</v>
      </c>
      <c r="K247" s="241">
        <f t="shared" si="73"/>
        <v>0</v>
      </c>
      <c r="L247" s="241">
        <f t="shared" si="73"/>
        <v>0</v>
      </c>
      <c r="M247" s="223">
        <f t="shared" si="73"/>
        <v>0</v>
      </c>
      <c r="N247" s="223">
        <f t="shared" si="73"/>
        <v>0</v>
      </c>
      <c r="O247" s="223">
        <f t="shared" si="73"/>
        <v>8767.5329969167469</v>
      </c>
      <c r="P247" s="223">
        <f t="shared" si="73"/>
        <v>1437.5848169014705</v>
      </c>
      <c r="Q247" s="223">
        <f t="shared" si="73"/>
        <v>1437.5848169014705</v>
      </c>
      <c r="R247" s="223">
        <f t="shared" si="73"/>
        <v>1437.5848169014705</v>
      </c>
      <c r="S247" s="223">
        <f t="shared" si="74"/>
        <v>1216.417921993552</v>
      </c>
      <c r="T247" s="258"/>
      <c r="U247" s="239">
        <f t="shared" si="75"/>
        <v>14296.705369614709</v>
      </c>
      <c r="V247" s="240"/>
      <c r="W247" s="239">
        <f t="shared" si="76"/>
        <v>1437.5848169014705</v>
      </c>
      <c r="X247" s="239">
        <f t="shared" si="59"/>
        <v>14296.705369614709</v>
      </c>
      <c r="Y247" s="238">
        <f t="shared" si="60"/>
        <v>14.398073529780836</v>
      </c>
      <c r="Z247" s="237"/>
      <c r="AA247" s="173"/>
      <c r="AB247" s="173"/>
    </row>
    <row r="248" spans="1:28" x14ac:dyDescent="0.25">
      <c r="A248" s="235">
        <f t="shared" si="77"/>
        <v>2024</v>
      </c>
      <c r="B248" s="234" t="s">
        <v>306</v>
      </c>
      <c r="C248" s="178">
        <f t="shared" si="73"/>
        <v>0</v>
      </c>
      <c r="D248" s="177">
        <f t="shared" si="73"/>
        <v>0</v>
      </c>
      <c r="E248" s="178">
        <f t="shared" si="73"/>
        <v>0</v>
      </c>
      <c r="F248" s="178">
        <f t="shared" si="73"/>
        <v>0</v>
      </c>
      <c r="G248" s="178">
        <f t="shared" si="73"/>
        <v>0</v>
      </c>
      <c r="H248" s="178">
        <f t="shared" si="73"/>
        <v>0</v>
      </c>
      <c r="I248" s="178">
        <f t="shared" si="73"/>
        <v>0</v>
      </c>
      <c r="J248" s="233">
        <f t="shared" si="73"/>
        <v>0</v>
      </c>
      <c r="K248" s="233">
        <f t="shared" si="73"/>
        <v>0</v>
      </c>
      <c r="L248" s="233">
        <f t="shared" si="73"/>
        <v>0</v>
      </c>
      <c r="M248" s="178">
        <f t="shared" si="73"/>
        <v>0</v>
      </c>
      <c r="N248" s="178">
        <f t="shared" si="73"/>
        <v>0</v>
      </c>
      <c r="O248" s="178">
        <f t="shared" si="73"/>
        <v>8767.5329969167469</v>
      </c>
      <c r="P248" s="178">
        <f t="shared" si="73"/>
        <v>1437.5848169014705</v>
      </c>
      <c r="Q248" s="178">
        <f t="shared" si="73"/>
        <v>1437.5848169014705</v>
      </c>
      <c r="R248" s="178">
        <f t="shared" si="73"/>
        <v>1437.5848169014705</v>
      </c>
      <c r="S248" s="178">
        <f t="shared" si="74"/>
        <v>1327.0013694475113</v>
      </c>
      <c r="T248" s="257"/>
      <c r="U248" s="231">
        <f t="shared" si="75"/>
        <v>14407.288817068667</v>
      </c>
      <c r="V248" s="221">
        <f>SUM(U237:U248)</f>
        <v>165588.95827286271</v>
      </c>
      <c r="W248" s="231">
        <f t="shared" si="76"/>
        <v>1437.5848169014705</v>
      </c>
      <c r="X248" s="231">
        <f t="shared" si="59"/>
        <v>14407.288817068667</v>
      </c>
      <c r="Y248" s="232">
        <f t="shared" si="60"/>
        <v>14.517872264522625</v>
      </c>
      <c r="Z248" s="231">
        <f>SUM(Y237:Y248)</f>
        <v>166.30775068131345</v>
      </c>
      <c r="AA248" s="173"/>
      <c r="AB248" s="173"/>
    </row>
    <row r="249" spans="1:28" x14ac:dyDescent="0.25">
      <c r="A249" s="256">
        <f>A248+1</f>
        <v>2025</v>
      </c>
      <c r="B249" s="255" t="s">
        <v>317</v>
      </c>
      <c r="C249" s="252">
        <f t="shared" si="73"/>
        <v>0</v>
      </c>
      <c r="D249" s="254">
        <f t="shared" si="73"/>
        <v>0</v>
      </c>
      <c r="E249" s="252">
        <f t="shared" si="73"/>
        <v>0</v>
      </c>
      <c r="F249" s="252">
        <f t="shared" si="73"/>
        <v>0</v>
      </c>
      <c r="G249" s="252">
        <f t="shared" si="73"/>
        <v>0</v>
      </c>
      <c r="H249" s="252">
        <f t="shared" si="73"/>
        <v>0</v>
      </c>
      <c r="I249" s="252">
        <f t="shared" si="73"/>
        <v>0</v>
      </c>
      <c r="J249" s="253">
        <f t="shared" si="73"/>
        <v>0</v>
      </c>
      <c r="K249" s="253">
        <f t="shared" si="73"/>
        <v>0</v>
      </c>
      <c r="L249" s="253">
        <f t="shared" si="73"/>
        <v>0</v>
      </c>
      <c r="M249" s="252">
        <f t="shared" si="73"/>
        <v>0</v>
      </c>
      <c r="N249" s="252">
        <f t="shared" si="73"/>
        <v>0</v>
      </c>
      <c r="O249" s="252">
        <f t="shared" si="73"/>
        <v>8767.5329969167469</v>
      </c>
      <c r="P249" s="252">
        <f t="shared" si="73"/>
        <v>1437.5848169014705</v>
      </c>
      <c r="Q249" s="252">
        <f t="shared" si="73"/>
        <v>1437.5848169014705</v>
      </c>
      <c r="R249" s="252">
        <f t="shared" si="73"/>
        <v>1437.5848169014705</v>
      </c>
      <c r="S249" s="252">
        <f t="shared" si="74"/>
        <v>1437.5848169014705</v>
      </c>
      <c r="T249" s="251">
        <f t="shared" ref="T249:T260" si="78">+T15</f>
        <v>110.58344745395927</v>
      </c>
      <c r="U249" s="249">
        <f t="shared" si="75"/>
        <v>14628.455711976585</v>
      </c>
      <c r="V249" s="250"/>
      <c r="W249" s="249">
        <f>S27-S15+T15</f>
        <v>1437.5848169014705</v>
      </c>
      <c r="X249" s="249">
        <f t="shared" si="59"/>
        <v>14628.455711976585</v>
      </c>
      <c r="Y249" s="248">
        <f t="shared" si="60"/>
        <v>14.637670999264415</v>
      </c>
      <c r="Z249" s="247"/>
      <c r="AA249" s="173"/>
      <c r="AB249" s="173"/>
    </row>
    <row r="250" spans="1:28" x14ac:dyDescent="0.25">
      <c r="A250" s="244">
        <f>A249</f>
        <v>2025</v>
      </c>
      <c r="B250" s="243" t="s">
        <v>316</v>
      </c>
      <c r="C250" s="223">
        <f t="shared" si="73"/>
        <v>0</v>
      </c>
      <c r="D250" s="242">
        <f t="shared" si="73"/>
        <v>0</v>
      </c>
      <c r="E250" s="223">
        <f t="shared" si="73"/>
        <v>0</v>
      </c>
      <c r="F250" s="223">
        <f t="shared" si="73"/>
        <v>0</v>
      </c>
      <c r="G250" s="223">
        <f t="shared" si="73"/>
        <v>0</v>
      </c>
      <c r="H250" s="223">
        <f t="shared" si="73"/>
        <v>0</v>
      </c>
      <c r="I250" s="223">
        <f t="shared" si="73"/>
        <v>0</v>
      </c>
      <c r="J250" s="241">
        <f t="shared" si="73"/>
        <v>0</v>
      </c>
      <c r="K250" s="241">
        <f t="shared" si="73"/>
        <v>0</v>
      </c>
      <c r="L250" s="241">
        <f t="shared" si="73"/>
        <v>0</v>
      </c>
      <c r="M250" s="223">
        <f t="shared" si="73"/>
        <v>0</v>
      </c>
      <c r="N250" s="223">
        <f t="shared" si="73"/>
        <v>0</v>
      </c>
      <c r="O250" s="223">
        <f t="shared" si="73"/>
        <v>8767.5329969167469</v>
      </c>
      <c r="P250" s="223">
        <f t="shared" si="73"/>
        <v>1437.5848169014705</v>
      </c>
      <c r="Q250" s="223">
        <f t="shared" si="73"/>
        <v>1437.5848169014705</v>
      </c>
      <c r="R250" s="223">
        <f t="shared" si="73"/>
        <v>1437.5848169014705</v>
      </c>
      <c r="S250" s="245">
        <f t="shared" ref="S250:S260" si="79">S249</f>
        <v>1437.5848169014705</v>
      </c>
      <c r="T250" s="222">
        <f t="shared" si="78"/>
        <v>221.16689490791853</v>
      </c>
      <c r="U250" s="239">
        <f t="shared" si="75"/>
        <v>14739.039159430546</v>
      </c>
      <c r="V250" s="240"/>
      <c r="W250" s="239">
        <f t="shared" ref="W250:W260" si="80">S28-S16+T16</f>
        <v>1437.5848169014705</v>
      </c>
      <c r="X250" s="239">
        <f t="shared" si="59"/>
        <v>14739.039159430546</v>
      </c>
      <c r="Y250" s="238">
        <f t="shared" si="60"/>
        <v>14.757469734006204</v>
      </c>
      <c r="Z250" s="237"/>
      <c r="AA250" s="173"/>
      <c r="AB250" s="173"/>
    </row>
    <row r="251" spans="1:28" x14ac:dyDescent="0.25">
      <c r="A251" s="244">
        <f t="shared" ref="A251:A260" si="81">A250</f>
        <v>2025</v>
      </c>
      <c r="B251" s="243" t="s">
        <v>315</v>
      </c>
      <c r="C251" s="223">
        <f t="shared" ref="C251:R260" si="82">C250</f>
        <v>0</v>
      </c>
      <c r="D251" s="242">
        <f t="shared" si="82"/>
        <v>0</v>
      </c>
      <c r="E251" s="223">
        <f t="shared" si="82"/>
        <v>0</v>
      </c>
      <c r="F251" s="223">
        <f t="shared" si="82"/>
        <v>0</v>
      </c>
      <c r="G251" s="223">
        <f t="shared" si="82"/>
        <v>0</v>
      </c>
      <c r="H251" s="223">
        <f t="shared" si="82"/>
        <v>0</v>
      </c>
      <c r="I251" s="223">
        <f t="shared" si="82"/>
        <v>0</v>
      </c>
      <c r="J251" s="241">
        <f t="shared" si="82"/>
        <v>0</v>
      </c>
      <c r="K251" s="241">
        <f t="shared" si="82"/>
        <v>0</v>
      </c>
      <c r="L251" s="241">
        <f t="shared" si="82"/>
        <v>0</v>
      </c>
      <c r="M251" s="223">
        <f t="shared" si="82"/>
        <v>0</v>
      </c>
      <c r="N251" s="223">
        <f t="shared" si="82"/>
        <v>0</v>
      </c>
      <c r="O251" s="223">
        <f t="shared" si="82"/>
        <v>8767.5329969167469</v>
      </c>
      <c r="P251" s="223">
        <f t="shared" si="82"/>
        <v>1437.5848169014705</v>
      </c>
      <c r="Q251" s="223">
        <f t="shared" si="82"/>
        <v>1437.5848169014705</v>
      </c>
      <c r="R251" s="223">
        <f t="shared" si="82"/>
        <v>1437.5848169014705</v>
      </c>
      <c r="S251" s="223">
        <f t="shared" si="79"/>
        <v>1437.5848169014705</v>
      </c>
      <c r="T251" s="222">
        <f t="shared" si="78"/>
        <v>331.75034236187781</v>
      </c>
      <c r="U251" s="239">
        <f t="shared" si="75"/>
        <v>14849.622606884504</v>
      </c>
      <c r="V251" s="240"/>
      <c r="W251" s="239">
        <f t="shared" si="80"/>
        <v>1437.5848169014705</v>
      </c>
      <c r="X251" s="239">
        <f t="shared" si="59"/>
        <v>14849.622606884504</v>
      </c>
      <c r="Y251" s="238">
        <f t="shared" si="60"/>
        <v>14.877268468747992</v>
      </c>
      <c r="Z251" s="237"/>
      <c r="AA251" s="173"/>
      <c r="AB251" s="173"/>
    </row>
    <row r="252" spans="1:28" x14ac:dyDescent="0.25">
      <c r="A252" s="244">
        <f t="shared" si="81"/>
        <v>2025</v>
      </c>
      <c r="B252" s="243" t="s">
        <v>314</v>
      </c>
      <c r="C252" s="223">
        <f t="shared" si="82"/>
        <v>0</v>
      </c>
      <c r="D252" s="242">
        <f t="shared" si="82"/>
        <v>0</v>
      </c>
      <c r="E252" s="223">
        <f t="shared" si="82"/>
        <v>0</v>
      </c>
      <c r="F252" s="223">
        <f t="shared" si="82"/>
        <v>0</v>
      </c>
      <c r="G252" s="223">
        <f t="shared" si="82"/>
        <v>0</v>
      </c>
      <c r="H252" s="223">
        <f t="shared" si="82"/>
        <v>0</v>
      </c>
      <c r="I252" s="223">
        <f t="shared" si="82"/>
        <v>0</v>
      </c>
      <c r="J252" s="241">
        <f t="shared" si="82"/>
        <v>0</v>
      </c>
      <c r="K252" s="241">
        <f t="shared" si="82"/>
        <v>0</v>
      </c>
      <c r="L252" s="241">
        <f t="shared" si="82"/>
        <v>0</v>
      </c>
      <c r="M252" s="223">
        <f t="shared" si="82"/>
        <v>0</v>
      </c>
      <c r="N252" s="223">
        <f t="shared" si="82"/>
        <v>0</v>
      </c>
      <c r="O252" s="223">
        <f t="shared" si="82"/>
        <v>8767.5329969167469</v>
      </c>
      <c r="P252" s="223">
        <f t="shared" si="82"/>
        <v>1437.5848169014705</v>
      </c>
      <c r="Q252" s="223">
        <f t="shared" si="82"/>
        <v>1437.5848169014705</v>
      </c>
      <c r="R252" s="223">
        <f t="shared" si="82"/>
        <v>1437.5848169014705</v>
      </c>
      <c r="S252" s="223">
        <f t="shared" si="79"/>
        <v>1437.5848169014705</v>
      </c>
      <c r="T252" s="222">
        <f t="shared" si="78"/>
        <v>442.33378981583706</v>
      </c>
      <c r="U252" s="239">
        <f t="shared" si="75"/>
        <v>14960.206054338463</v>
      </c>
      <c r="V252" s="240"/>
      <c r="W252" s="239">
        <f t="shared" si="80"/>
        <v>1437.5848169014705</v>
      </c>
      <c r="X252" s="239">
        <f t="shared" si="59"/>
        <v>14960.206054338463</v>
      </c>
      <c r="Y252" s="238">
        <f t="shared" si="60"/>
        <v>14.997067203489781</v>
      </c>
      <c r="Z252" s="237"/>
      <c r="AA252" s="173"/>
      <c r="AB252" s="173"/>
    </row>
    <row r="253" spans="1:28" x14ac:dyDescent="0.25">
      <c r="A253" s="244">
        <f t="shared" si="81"/>
        <v>2025</v>
      </c>
      <c r="B253" s="243" t="s">
        <v>313</v>
      </c>
      <c r="C253" s="223">
        <f t="shared" si="82"/>
        <v>0</v>
      </c>
      <c r="D253" s="242">
        <f t="shared" si="82"/>
        <v>0</v>
      </c>
      <c r="E253" s="223">
        <f t="shared" si="82"/>
        <v>0</v>
      </c>
      <c r="F253" s="223">
        <f t="shared" si="82"/>
        <v>0</v>
      </c>
      <c r="G253" s="223">
        <f t="shared" si="82"/>
        <v>0</v>
      </c>
      <c r="H253" s="223">
        <f t="shared" si="82"/>
        <v>0</v>
      </c>
      <c r="I253" s="223">
        <f t="shared" si="82"/>
        <v>0</v>
      </c>
      <c r="J253" s="241">
        <f t="shared" si="82"/>
        <v>0</v>
      </c>
      <c r="K253" s="241">
        <f t="shared" si="82"/>
        <v>0</v>
      </c>
      <c r="L253" s="241">
        <f t="shared" si="82"/>
        <v>0</v>
      </c>
      <c r="M253" s="223">
        <f t="shared" si="82"/>
        <v>0</v>
      </c>
      <c r="N253" s="223">
        <f t="shared" si="82"/>
        <v>0</v>
      </c>
      <c r="O253" s="223">
        <f t="shared" si="82"/>
        <v>8767.5329969167469</v>
      </c>
      <c r="P253" s="223">
        <f t="shared" si="82"/>
        <v>1437.5848169014705</v>
      </c>
      <c r="Q253" s="223">
        <f t="shared" si="82"/>
        <v>1437.5848169014705</v>
      </c>
      <c r="R253" s="223">
        <f t="shared" si="82"/>
        <v>1437.5848169014705</v>
      </c>
      <c r="S253" s="223">
        <f t="shared" si="79"/>
        <v>1437.5848169014705</v>
      </c>
      <c r="T253" s="222">
        <f t="shared" si="78"/>
        <v>552.91723726979637</v>
      </c>
      <c r="U253" s="239">
        <f t="shared" si="75"/>
        <v>15070.789501792422</v>
      </c>
      <c r="V253" s="240"/>
      <c r="W253" s="239">
        <f t="shared" si="80"/>
        <v>1437.5848169014705</v>
      </c>
      <c r="X253" s="239">
        <f t="shared" si="59"/>
        <v>15070.789501792424</v>
      </c>
      <c r="Y253" s="238">
        <f t="shared" si="60"/>
        <v>15.116865938231573</v>
      </c>
      <c r="Z253" s="237"/>
      <c r="AA253" s="173"/>
      <c r="AB253" s="173"/>
    </row>
    <row r="254" spans="1:28" x14ac:dyDescent="0.25">
      <c r="A254" s="244">
        <f t="shared" si="81"/>
        <v>2025</v>
      </c>
      <c r="B254" s="243" t="s">
        <v>312</v>
      </c>
      <c r="C254" s="223">
        <f t="shared" si="82"/>
        <v>0</v>
      </c>
      <c r="D254" s="242">
        <f t="shared" si="82"/>
        <v>0</v>
      </c>
      <c r="E254" s="223">
        <f t="shared" si="82"/>
        <v>0</v>
      </c>
      <c r="F254" s="223">
        <f t="shared" si="82"/>
        <v>0</v>
      </c>
      <c r="G254" s="223">
        <f t="shared" si="82"/>
        <v>0</v>
      </c>
      <c r="H254" s="223">
        <f t="shared" si="82"/>
        <v>0</v>
      </c>
      <c r="I254" s="223">
        <f t="shared" si="82"/>
        <v>0</v>
      </c>
      <c r="J254" s="241">
        <f t="shared" si="82"/>
        <v>0</v>
      </c>
      <c r="K254" s="241">
        <f t="shared" si="82"/>
        <v>0</v>
      </c>
      <c r="L254" s="241">
        <f t="shared" si="82"/>
        <v>0</v>
      </c>
      <c r="M254" s="223">
        <f t="shared" si="82"/>
        <v>0</v>
      </c>
      <c r="N254" s="223">
        <f t="shared" si="82"/>
        <v>0</v>
      </c>
      <c r="O254" s="223">
        <f t="shared" si="82"/>
        <v>8767.5329969167469</v>
      </c>
      <c r="P254" s="223">
        <f t="shared" si="82"/>
        <v>1437.5848169014705</v>
      </c>
      <c r="Q254" s="223">
        <f t="shared" si="82"/>
        <v>1437.5848169014705</v>
      </c>
      <c r="R254" s="223">
        <f t="shared" si="82"/>
        <v>1437.5848169014705</v>
      </c>
      <c r="S254" s="223">
        <f t="shared" si="79"/>
        <v>1437.5848169014705</v>
      </c>
      <c r="T254" s="222">
        <f t="shared" si="78"/>
        <v>663.50068472375563</v>
      </c>
      <c r="U254" s="239">
        <f t="shared" si="75"/>
        <v>15181.372949246383</v>
      </c>
      <c r="V254" s="240"/>
      <c r="W254" s="239">
        <f t="shared" si="80"/>
        <v>1437.5848169014705</v>
      </c>
      <c r="X254" s="239">
        <f t="shared" ref="X254:X260" si="83">W254+X242</f>
        <v>15181.372949246383</v>
      </c>
      <c r="Y254" s="238">
        <f t="shared" ref="Y254:Y255" si="84">AVERAGE(X249:X260)/1000</f>
        <v>15.236664672973362</v>
      </c>
      <c r="Z254" s="237"/>
      <c r="AA254" s="173"/>
      <c r="AB254" s="173"/>
    </row>
    <row r="255" spans="1:28" x14ac:dyDescent="0.25">
      <c r="A255" s="244">
        <f t="shared" si="81"/>
        <v>2025</v>
      </c>
      <c r="B255" s="243" t="s">
        <v>311</v>
      </c>
      <c r="C255" s="223">
        <f t="shared" si="82"/>
        <v>0</v>
      </c>
      <c r="D255" s="242">
        <f t="shared" si="82"/>
        <v>0</v>
      </c>
      <c r="E255" s="223">
        <f t="shared" si="82"/>
        <v>0</v>
      </c>
      <c r="F255" s="223">
        <f t="shared" si="82"/>
        <v>0</v>
      </c>
      <c r="G255" s="223">
        <f t="shared" si="82"/>
        <v>0</v>
      </c>
      <c r="H255" s="223">
        <f t="shared" si="82"/>
        <v>0</v>
      </c>
      <c r="I255" s="223">
        <f t="shared" si="82"/>
        <v>0</v>
      </c>
      <c r="J255" s="241">
        <f t="shared" si="82"/>
        <v>0</v>
      </c>
      <c r="K255" s="241">
        <f t="shared" si="82"/>
        <v>0</v>
      </c>
      <c r="L255" s="241">
        <f t="shared" si="82"/>
        <v>0</v>
      </c>
      <c r="M255" s="223">
        <f t="shared" si="82"/>
        <v>0</v>
      </c>
      <c r="N255" s="223">
        <f t="shared" si="82"/>
        <v>0</v>
      </c>
      <c r="O255" s="223">
        <f t="shared" si="82"/>
        <v>8767.5329969167469</v>
      </c>
      <c r="P255" s="223">
        <f t="shared" si="82"/>
        <v>1437.5848169014705</v>
      </c>
      <c r="Q255" s="223">
        <f t="shared" si="82"/>
        <v>1437.5848169014705</v>
      </c>
      <c r="R255" s="223">
        <f t="shared" si="82"/>
        <v>1437.5848169014705</v>
      </c>
      <c r="S255" s="223">
        <f t="shared" si="79"/>
        <v>1437.5848169014705</v>
      </c>
      <c r="T255" s="222">
        <f t="shared" si="78"/>
        <v>774.08413217771488</v>
      </c>
      <c r="U255" s="239">
        <f t="shared" si="75"/>
        <v>15291.956396700341</v>
      </c>
      <c r="V255" s="240"/>
      <c r="W255" s="239">
        <f t="shared" si="80"/>
        <v>1437.5848169014705</v>
      </c>
      <c r="X255" s="239">
        <f t="shared" si="83"/>
        <v>15291.956396700341</v>
      </c>
      <c r="Y255" s="238">
        <f t="shared" si="84"/>
        <v>15.291956396700341</v>
      </c>
      <c r="Z255" s="237"/>
      <c r="AA255" s="173"/>
      <c r="AB255" s="173"/>
    </row>
    <row r="256" spans="1:28" x14ac:dyDescent="0.25">
      <c r="A256" s="244">
        <f t="shared" si="81"/>
        <v>2025</v>
      </c>
      <c r="B256" s="243" t="s">
        <v>310</v>
      </c>
      <c r="C256" s="223">
        <f t="shared" si="82"/>
        <v>0</v>
      </c>
      <c r="D256" s="242">
        <f t="shared" si="82"/>
        <v>0</v>
      </c>
      <c r="E256" s="223">
        <f t="shared" si="82"/>
        <v>0</v>
      </c>
      <c r="F256" s="223">
        <f t="shared" si="82"/>
        <v>0</v>
      </c>
      <c r="G256" s="223">
        <f t="shared" si="82"/>
        <v>0</v>
      </c>
      <c r="H256" s="223">
        <f t="shared" si="82"/>
        <v>0</v>
      </c>
      <c r="I256" s="223">
        <f t="shared" si="82"/>
        <v>0</v>
      </c>
      <c r="J256" s="241">
        <f t="shared" si="82"/>
        <v>0</v>
      </c>
      <c r="K256" s="241">
        <f t="shared" si="82"/>
        <v>0</v>
      </c>
      <c r="L256" s="241">
        <f t="shared" si="82"/>
        <v>0</v>
      </c>
      <c r="M256" s="223">
        <f t="shared" si="82"/>
        <v>0</v>
      </c>
      <c r="N256" s="223">
        <f t="shared" si="82"/>
        <v>0</v>
      </c>
      <c r="O256" s="223">
        <f t="shared" si="82"/>
        <v>8767.5329969167469</v>
      </c>
      <c r="P256" s="223">
        <f t="shared" si="82"/>
        <v>1437.5848169014705</v>
      </c>
      <c r="Q256" s="223">
        <f t="shared" si="82"/>
        <v>1437.5848169014705</v>
      </c>
      <c r="R256" s="223">
        <f t="shared" si="82"/>
        <v>1437.5848169014705</v>
      </c>
      <c r="S256" s="223">
        <f t="shared" si="79"/>
        <v>1437.5848169014705</v>
      </c>
      <c r="T256" s="222">
        <f t="shared" si="78"/>
        <v>884.66757963167413</v>
      </c>
      <c r="U256" s="239">
        <f t="shared" si="75"/>
        <v>15402.5398441543</v>
      </c>
      <c r="V256" s="240"/>
      <c r="W256" s="239">
        <f t="shared" si="80"/>
        <v>1437.5848169014705</v>
      </c>
      <c r="X256" s="239">
        <f t="shared" si="83"/>
        <v>15402.5398441543</v>
      </c>
      <c r="Y256" s="238">
        <f>AVERAGE(X251:X262)/1000</f>
        <v>15.34724812042732</v>
      </c>
      <c r="Z256" s="237"/>
      <c r="AA256" s="173"/>
      <c r="AB256" s="173"/>
    </row>
    <row r="257" spans="1:28" x14ac:dyDescent="0.25">
      <c r="A257" s="244">
        <f t="shared" si="81"/>
        <v>2025</v>
      </c>
      <c r="B257" s="243" t="s">
        <v>309</v>
      </c>
      <c r="C257" s="223">
        <f t="shared" si="82"/>
        <v>0</v>
      </c>
      <c r="D257" s="242">
        <f t="shared" si="82"/>
        <v>0</v>
      </c>
      <c r="E257" s="223">
        <f t="shared" si="82"/>
        <v>0</v>
      </c>
      <c r="F257" s="223">
        <f t="shared" si="82"/>
        <v>0</v>
      </c>
      <c r="G257" s="223">
        <f t="shared" si="82"/>
        <v>0</v>
      </c>
      <c r="H257" s="223">
        <f t="shared" si="82"/>
        <v>0</v>
      </c>
      <c r="I257" s="223">
        <f t="shared" si="82"/>
        <v>0</v>
      </c>
      <c r="J257" s="241">
        <f t="shared" si="82"/>
        <v>0</v>
      </c>
      <c r="K257" s="241">
        <f t="shared" si="82"/>
        <v>0</v>
      </c>
      <c r="L257" s="241">
        <f t="shared" si="82"/>
        <v>0</v>
      </c>
      <c r="M257" s="223">
        <f t="shared" si="82"/>
        <v>0</v>
      </c>
      <c r="N257" s="223">
        <f t="shared" si="82"/>
        <v>0</v>
      </c>
      <c r="O257" s="223">
        <f t="shared" si="82"/>
        <v>8767.5329969167469</v>
      </c>
      <c r="P257" s="223">
        <f t="shared" si="82"/>
        <v>1437.5848169014705</v>
      </c>
      <c r="Q257" s="223">
        <f t="shared" si="82"/>
        <v>1437.5848169014705</v>
      </c>
      <c r="R257" s="223">
        <f t="shared" si="82"/>
        <v>1437.5848169014705</v>
      </c>
      <c r="S257" s="223">
        <f t="shared" si="79"/>
        <v>1437.5848169014705</v>
      </c>
      <c r="T257" s="222">
        <f t="shared" si="78"/>
        <v>995.25102708563338</v>
      </c>
      <c r="U257" s="239">
        <f t="shared" si="75"/>
        <v>15513.123291608259</v>
      </c>
      <c r="V257" s="240"/>
      <c r="W257" s="239">
        <f t="shared" si="80"/>
        <v>1437.5848169014705</v>
      </c>
      <c r="X257" s="239">
        <f t="shared" si="83"/>
        <v>15513.123291608259</v>
      </c>
      <c r="Y257" s="238">
        <f>AVERAGE(X252:X262)/1000</f>
        <v>15.402539844154301</v>
      </c>
      <c r="Z257" s="237"/>
      <c r="AA257" s="173"/>
      <c r="AB257" s="173"/>
    </row>
    <row r="258" spans="1:28" x14ac:dyDescent="0.25">
      <c r="A258" s="244">
        <f t="shared" si="81"/>
        <v>2025</v>
      </c>
      <c r="B258" s="243" t="s">
        <v>308</v>
      </c>
      <c r="C258" s="223">
        <f t="shared" si="82"/>
        <v>0</v>
      </c>
      <c r="D258" s="242">
        <f t="shared" si="82"/>
        <v>0</v>
      </c>
      <c r="E258" s="223">
        <f t="shared" si="82"/>
        <v>0</v>
      </c>
      <c r="F258" s="223">
        <f t="shared" si="82"/>
        <v>0</v>
      </c>
      <c r="G258" s="223">
        <f t="shared" si="82"/>
        <v>0</v>
      </c>
      <c r="H258" s="223">
        <f t="shared" si="82"/>
        <v>0</v>
      </c>
      <c r="I258" s="223">
        <f t="shared" si="82"/>
        <v>0</v>
      </c>
      <c r="J258" s="241">
        <f t="shared" si="82"/>
        <v>0</v>
      </c>
      <c r="K258" s="241">
        <f t="shared" si="82"/>
        <v>0</v>
      </c>
      <c r="L258" s="241">
        <f t="shared" si="82"/>
        <v>0</v>
      </c>
      <c r="M258" s="223">
        <f t="shared" si="82"/>
        <v>0</v>
      </c>
      <c r="N258" s="223">
        <f t="shared" si="82"/>
        <v>0</v>
      </c>
      <c r="O258" s="223">
        <f t="shared" si="82"/>
        <v>8767.5329969167469</v>
      </c>
      <c r="P258" s="223">
        <f t="shared" si="82"/>
        <v>1437.5848169014705</v>
      </c>
      <c r="Q258" s="223">
        <f t="shared" si="82"/>
        <v>1437.5848169014705</v>
      </c>
      <c r="R258" s="223">
        <f t="shared" si="82"/>
        <v>1437.5848169014705</v>
      </c>
      <c r="S258" s="223">
        <f t="shared" si="79"/>
        <v>1437.5848169014705</v>
      </c>
      <c r="T258" s="222">
        <f t="shared" si="78"/>
        <v>1105.8344745395927</v>
      </c>
      <c r="U258" s="239">
        <f t="shared" si="75"/>
        <v>15623.70673906222</v>
      </c>
      <c r="V258" s="240"/>
      <c r="W258" s="239">
        <f t="shared" si="80"/>
        <v>1437.5848169014705</v>
      </c>
      <c r="X258" s="239">
        <f t="shared" si="83"/>
        <v>15623.706739062218</v>
      </c>
      <c r="Y258" s="238">
        <f>AVERAGE(X253:X261)/1000</f>
        <v>15.457831567881282</v>
      </c>
      <c r="Z258" s="237"/>
      <c r="AA258" s="173"/>
      <c r="AB258" s="173"/>
    </row>
    <row r="259" spans="1:28" x14ac:dyDescent="0.25">
      <c r="A259" s="244">
        <f t="shared" si="81"/>
        <v>2025</v>
      </c>
      <c r="B259" s="243" t="s">
        <v>307</v>
      </c>
      <c r="C259" s="223">
        <f t="shared" si="82"/>
        <v>0</v>
      </c>
      <c r="D259" s="242">
        <f t="shared" si="82"/>
        <v>0</v>
      </c>
      <c r="E259" s="223">
        <f t="shared" si="82"/>
        <v>0</v>
      </c>
      <c r="F259" s="223">
        <f t="shared" si="82"/>
        <v>0</v>
      </c>
      <c r="G259" s="223">
        <f t="shared" si="82"/>
        <v>0</v>
      </c>
      <c r="H259" s="223">
        <f t="shared" si="82"/>
        <v>0</v>
      </c>
      <c r="I259" s="223">
        <f t="shared" si="82"/>
        <v>0</v>
      </c>
      <c r="J259" s="241">
        <f t="shared" si="82"/>
        <v>0</v>
      </c>
      <c r="K259" s="241">
        <f t="shared" si="82"/>
        <v>0</v>
      </c>
      <c r="L259" s="241">
        <f t="shared" si="82"/>
        <v>0</v>
      </c>
      <c r="M259" s="223">
        <f t="shared" si="82"/>
        <v>0</v>
      </c>
      <c r="N259" s="223">
        <f t="shared" si="82"/>
        <v>0</v>
      </c>
      <c r="O259" s="223">
        <f t="shared" si="82"/>
        <v>8767.5329969167469</v>
      </c>
      <c r="P259" s="223">
        <f t="shared" si="82"/>
        <v>1437.5848169014705</v>
      </c>
      <c r="Q259" s="223">
        <f t="shared" si="82"/>
        <v>1437.5848169014705</v>
      </c>
      <c r="R259" s="223">
        <f t="shared" si="82"/>
        <v>1437.5848169014705</v>
      </c>
      <c r="S259" s="223">
        <f t="shared" si="79"/>
        <v>1437.5848169014705</v>
      </c>
      <c r="T259" s="222">
        <f t="shared" si="78"/>
        <v>1216.417921993552</v>
      </c>
      <c r="U259" s="239">
        <f t="shared" si="75"/>
        <v>15734.290186516178</v>
      </c>
      <c r="V259" s="240"/>
      <c r="W259" s="239">
        <f t="shared" si="80"/>
        <v>1437.5848169014705</v>
      </c>
      <c r="X259" s="239">
        <f t="shared" si="83"/>
        <v>15734.290186516178</v>
      </c>
      <c r="Y259" s="238">
        <f>AVERAGE(X254:X261)/1000</f>
        <v>15.513123291608261</v>
      </c>
      <c r="Z259" s="237"/>
      <c r="AA259" s="173"/>
      <c r="AB259" s="173"/>
    </row>
    <row r="260" spans="1:28" x14ac:dyDescent="0.25">
      <c r="A260" s="235">
        <f t="shared" si="81"/>
        <v>2025</v>
      </c>
      <c r="B260" s="234" t="s">
        <v>306</v>
      </c>
      <c r="C260" s="178">
        <f t="shared" si="82"/>
        <v>0</v>
      </c>
      <c r="D260" s="177">
        <f t="shared" si="82"/>
        <v>0</v>
      </c>
      <c r="E260" s="178">
        <f t="shared" si="82"/>
        <v>0</v>
      </c>
      <c r="F260" s="178">
        <f t="shared" si="82"/>
        <v>0</v>
      </c>
      <c r="G260" s="178">
        <f t="shared" si="82"/>
        <v>0</v>
      </c>
      <c r="H260" s="178">
        <f t="shared" si="82"/>
        <v>0</v>
      </c>
      <c r="I260" s="178">
        <f t="shared" si="82"/>
        <v>0</v>
      </c>
      <c r="J260" s="233">
        <f t="shared" si="82"/>
        <v>0</v>
      </c>
      <c r="K260" s="233">
        <f t="shared" si="82"/>
        <v>0</v>
      </c>
      <c r="L260" s="233">
        <f t="shared" si="82"/>
        <v>0</v>
      </c>
      <c r="M260" s="178">
        <f t="shared" si="82"/>
        <v>0</v>
      </c>
      <c r="N260" s="178">
        <f t="shared" si="82"/>
        <v>0</v>
      </c>
      <c r="O260" s="178">
        <f t="shared" si="82"/>
        <v>8767.5329969167469</v>
      </c>
      <c r="P260" s="178">
        <f t="shared" si="82"/>
        <v>1437.5848169014705</v>
      </c>
      <c r="Q260" s="178">
        <f t="shared" si="82"/>
        <v>1437.5848169014705</v>
      </c>
      <c r="R260" s="178">
        <f t="shared" si="82"/>
        <v>1437.5848169014705</v>
      </c>
      <c r="S260" s="178">
        <f t="shared" si="79"/>
        <v>1437.5848169014705</v>
      </c>
      <c r="T260" s="220">
        <f t="shared" si="78"/>
        <v>1327.0013694475113</v>
      </c>
      <c r="U260" s="231">
        <f t="shared" si="75"/>
        <v>15844.873633970137</v>
      </c>
      <c r="V260" s="221">
        <f>SUM(U249:U260)</f>
        <v>182839.97607568034</v>
      </c>
      <c r="W260" s="231">
        <f t="shared" si="80"/>
        <v>1437.5848169014705</v>
      </c>
      <c r="X260" s="231">
        <f t="shared" si="83"/>
        <v>15844.873633970137</v>
      </c>
      <c r="Y260" s="232">
        <f>AVERAGE(X255:X261)/1000</f>
        <v>15.568415015335241</v>
      </c>
      <c r="Z260" s="231">
        <f>SUM(Y249:Y260)</f>
        <v>182.20412125282004</v>
      </c>
      <c r="AA260" s="173"/>
      <c r="AB260" s="173"/>
    </row>
    <row r="261" spans="1:28" x14ac:dyDescent="0.25">
      <c r="D261" s="229"/>
      <c r="E261" s="229"/>
      <c r="F261" s="229"/>
      <c r="G261" s="229"/>
      <c r="H261" s="229"/>
      <c r="I261" s="229"/>
      <c r="J261" s="229"/>
      <c r="K261" s="229"/>
      <c r="L261" s="229"/>
      <c r="M261" s="229"/>
      <c r="N261" s="229"/>
      <c r="O261" s="229"/>
      <c r="P261" s="229"/>
      <c r="Q261" s="229"/>
      <c r="R261" s="229"/>
      <c r="S261" s="229"/>
      <c r="T261" s="229"/>
    </row>
    <row r="262" spans="1:28" x14ac:dyDescent="0.25">
      <c r="A262" s="1" t="s">
        <v>305</v>
      </c>
      <c r="C262" s="228">
        <f>+C1</f>
        <v>2008</v>
      </c>
      <c r="D262" s="228">
        <f>+D1</f>
        <v>2009</v>
      </c>
      <c r="E262" s="228">
        <f>+E1</f>
        <v>2010</v>
      </c>
      <c r="F262" s="228">
        <f>+F1</f>
        <v>2011</v>
      </c>
      <c r="G262" s="228">
        <f>+G1</f>
        <v>2012</v>
      </c>
      <c r="H262" s="228">
        <f>+H1</f>
        <v>2013</v>
      </c>
      <c r="I262" s="228">
        <f>+I1</f>
        <v>2014</v>
      </c>
      <c r="J262" s="228">
        <f>+J1</f>
        <v>2015</v>
      </c>
      <c r="K262" s="228">
        <f>+K1</f>
        <v>2016</v>
      </c>
      <c r="L262" s="228">
        <f>+L1</f>
        <v>2017</v>
      </c>
      <c r="M262" s="228">
        <f>+M1</f>
        <v>2018</v>
      </c>
      <c r="N262" s="228">
        <f>+N1</f>
        <v>2019</v>
      </c>
      <c r="O262" s="228">
        <f>+O1</f>
        <v>2020</v>
      </c>
      <c r="P262" s="227">
        <f>+P1</f>
        <v>2021</v>
      </c>
      <c r="Q262" s="226">
        <f>+Q1</f>
        <v>2022</v>
      </c>
      <c r="R262" s="226">
        <f>+R1</f>
        <v>2023</v>
      </c>
      <c r="S262" s="226">
        <f>+S1</f>
        <v>2024</v>
      </c>
      <c r="T262" s="225">
        <f>+T1</f>
        <v>2025</v>
      </c>
      <c r="U262" s="224"/>
    </row>
    <row r="263" spans="1:28" x14ac:dyDescent="0.25">
      <c r="A263" t="s">
        <v>320</v>
      </c>
      <c r="C263" s="173"/>
      <c r="D263" s="173"/>
      <c r="E263" s="173"/>
      <c r="F263" s="173"/>
      <c r="G263" s="173"/>
      <c r="H263" s="173"/>
      <c r="I263" s="173"/>
      <c r="J263" s="173"/>
      <c r="K263" s="173"/>
      <c r="L263" s="173"/>
      <c r="M263" s="173"/>
      <c r="N263" s="173"/>
      <c r="O263" s="173"/>
      <c r="P263" s="221">
        <f>+$Z212</f>
        <v>112.91015761708786</v>
      </c>
      <c r="Q263" s="178">
        <f>+$Z224</f>
        <v>131.80571507567814</v>
      </c>
      <c r="R263" s="178">
        <f>+$Z236</f>
        <v>149.05673287849581</v>
      </c>
      <c r="S263" s="178">
        <f>+$Z248</f>
        <v>166.30775068131345</v>
      </c>
      <c r="T263" s="220">
        <f>+$Z260</f>
        <v>182.20412125282004</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Z147"/>
  <sheetViews>
    <sheetView topLeftCell="A76" zoomScale="80" zoomScaleNormal="80" workbookViewId="0">
      <selection activeCell="B119" sqref="B119"/>
    </sheetView>
  </sheetViews>
  <sheetFormatPr defaultRowHeight="15" x14ac:dyDescent="0.25"/>
  <cols>
    <col min="2" max="2" width="113" customWidth="1"/>
    <col min="3" max="3" width="31" customWidth="1"/>
    <col min="4" max="4" width="44.28515625" customWidth="1"/>
    <col min="5" max="6" width="15.28515625" customWidth="1"/>
    <col min="7" max="12" width="15.28515625" bestFit="1" customWidth="1"/>
    <col min="13" max="13" width="17.140625" customWidth="1"/>
  </cols>
  <sheetData>
    <row r="1" spans="1:26" ht="90.75" customHeight="1" x14ac:dyDescent="0.35">
      <c r="A1" s="200" t="s">
        <v>304</v>
      </c>
      <c r="B1" s="201"/>
      <c r="C1" s="201"/>
      <c r="D1" s="201"/>
      <c r="E1" s="201"/>
      <c r="F1" s="201"/>
      <c r="G1" s="201"/>
      <c r="H1" s="201"/>
      <c r="I1" s="201"/>
      <c r="J1" s="201"/>
      <c r="K1" s="201"/>
      <c r="L1" s="201"/>
      <c r="M1" s="201"/>
      <c r="N1" s="201"/>
      <c r="O1" s="201"/>
      <c r="P1" s="201"/>
      <c r="Q1" s="201"/>
      <c r="R1" s="201"/>
      <c r="S1" s="201"/>
      <c r="T1" s="201"/>
      <c r="U1" s="201"/>
      <c r="V1" s="201"/>
      <c r="W1" s="201"/>
      <c r="X1" s="201"/>
      <c r="Y1" s="201"/>
      <c r="Z1" s="201"/>
    </row>
    <row r="2" spans="1:26" ht="15.75" x14ac:dyDescent="0.25">
      <c r="B2" s="161" t="s">
        <v>204</v>
      </c>
      <c r="D2" s="86"/>
      <c r="E2" s="86"/>
      <c r="F2" s="86"/>
      <c r="G2" s="86"/>
      <c r="H2" s="86"/>
      <c r="I2" s="86"/>
      <c r="J2" s="86"/>
      <c r="K2" s="86"/>
      <c r="L2" s="86"/>
    </row>
    <row r="3" spans="1:26" ht="15" customHeight="1" x14ac:dyDescent="0.25">
      <c r="A3" s="204" t="s">
        <v>246</v>
      </c>
      <c r="B3" s="150" t="s">
        <v>250</v>
      </c>
      <c r="G3" s="150" t="s">
        <v>205</v>
      </c>
    </row>
    <row r="4" spans="1:26" x14ac:dyDescent="0.25">
      <c r="A4" s="204"/>
      <c r="B4" s="1" t="s">
        <v>96</v>
      </c>
      <c r="C4" s="147">
        <v>2015</v>
      </c>
      <c r="D4" s="147">
        <v>2016</v>
      </c>
      <c r="E4" s="147">
        <v>2017</v>
      </c>
      <c r="F4" s="147">
        <v>2018</v>
      </c>
      <c r="G4">
        <v>2020</v>
      </c>
      <c r="H4">
        <v>2021</v>
      </c>
      <c r="I4">
        <v>2022</v>
      </c>
      <c r="J4">
        <v>2023</v>
      </c>
      <c r="K4">
        <v>2024</v>
      </c>
      <c r="L4">
        <v>2025</v>
      </c>
      <c r="N4" t="s">
        <v>135</v>
      </c>
    </row>
    <row r="5" spans="1:26" x14ac:dyDescent="0.25">
      <c r="A5" s="204"/>
      <c r="B5" t="s">
        <v>48</v>
      </c>
      <c r="C5" s="148">
        <v>373322</v>
      </c>
      <c r="D5" s="148">
        <v>373322</v>
      </c>
      <c r="E5" s="148">
        <v>373322</v>
      </c>
      <c r="F5" s="148">
        <v>372278</v>
      </c>
      <c r="G5" s="143">
        <v>0</v>
      </c>
      <c r="H5" s="143">
        <v>0</v>
      </c>
      <c r="I5" s="143">
        <v>0</v>
      </c>
      <c r="J5" s="143">
        <v>0</v>
      </c>
      <c r="K5" s="143">
        <v>0</v>
      </c>
      <c r="L5" s="143">
        <v>0</v>
      </c>
      <c r="N5" t="s">
        <v>208</v>
      </c>
    </row>
    <row r="6" spans="1:26" x14ac:dyDescent="0.25">
      <c r="A6" s="204"/>
      <c r="B6" t="s">
        <v>50</v>
      </c>
      <c r="C6" s="148">
        <v>5056686</v>
      </c>
      <c r="D6" s="148">
        <v>4967130</v>
      </c>
      <c r="E6" s="148">
        <v>4967130</v>
      </c>
      <c r="F6" s="148">
        <v>4967130</v>
      </c>
      <c r="G6" s="143">
        <v>4967130</v>
      </c>
      <c r="H6" s="143">
        <v>4967130</v>
      </c>
      <c r="I6" s="143">
        <v>4964428</v>
      </c>
      <c r="J6" s="143">
        <v>4964428</v>
      </c>
      <c r="K6" s="143">
        <v>4964428</v>
      </c>
      <c r="L6" s="143">
        <v>4574137</v>
      </c>
      <c r="N6" t="s">
        <v>209</v>
      </c>
    </row>
    <row r="7" spans="1:26" x14ac:dyDescent="0.25">
      <c r="A7" s="204"/>
      <c r="B7" t="s">
        <v>73</v>
      </c>
      <c r="C7" s="148">
        <v>0</v>
      </c>
      <c r="D7" s="148">
        <v>0</v>
      </c>
      <c r="E7" s="148">
        <v>1274792</v>
      </c>
      <c r="F7" s="148">
        <v>0</v>
      </c>
      <c r="G7" s="143">
        <v>0</v>
      </c>
      <c r="H7" s="143">
        <v>0</v>
      </c>
      <c r="I7" s="143">
        <v>0</v>
      </c>
      <c r="J7" s="143">
        <v>0</v>
      </c>
      <c r="K7" s="143">
        <v>0</v>
      </c>
      <c r="L7" s="143">
        <v>0</v>
      </c>
      <c r="N7" t="s">
        <v>210</v>
      </c>
    </row>
    <row r="8" spans="1:26" x14ac:dyDescent="0.25">
      <c r="A8" s="204"/>
      <c r="B8" t="s">
        <v>49</v>
      </c>
      <c r="C8" s="148">
        <v>5484458</v>
      </c>
      <c r="D8" s="148">
        <v>5438454</v>
      </c>
      <c r="E8" s="148">
        <v>5438454</v>
      </c>
      <c r="F8" s="148">
        <v>5438454</v>
      </c>
      <c r="G8" s="143">
        <v>5438454</v>
      </c>
      <c r="H8" s="143">
        <v>5438454</v>
      </c>
      <c r="I8" s="143">
        <v>5435647</v>
      </c>
      <c r="J8" s="143">
        <v>5435647</v>
      </c>
      <c r="K8" s="143">
        <v>5435647</v>
      </c>
      <c r="L8" s="143">
        <v>5192471</v>
      </c>
      <c r="N8" t="s">
        <v>211</v>
      </c>
    </row>
    <row r="9" spans="1:26" x14ac:dyDescent="0.25">
      <c r="A9" s="204"/>
      <c r="B9" t="s">
        <v>55</v>
      </c>
      <c r="C9" s="148">
        <v>2978306</v>
      </c>
      <c r="D9" s="148">
        <v>2978307</v>
      </c>
      <c r="E9" s="148">
        <v>2978307</v>
      </c>
      <c r="F9" s="148">
        <v>3257146</v>
      </c>
      <c r="G9" s="143">
        <v>3257146</v>
      </c>
      <c r="H9" s="143">
        <v>3257146</v>
      </c>
      <c r="I9" s="143">
        <v>3257050</v>
      </c>
      <c r="J9" s="143">
        <v>3257050</v>
      </c>
      <c r="K9" s="143">
        <v>3257050</v>
      </c>
      <c r="L9" s="143">
        <v>3187559</v>
      </c>
      <c r="N9" t="s">
        <v>212</v>
      </c>
    </row>
    <row r="10" spans="1:26" x14ac:dyDescent="0.25">
      <c r="A10" s="204"/>
      <c r="B10" t="s">
        <v>54</v>
      </c>
      <c r="C10" s="148">
        <v>36219253</v>
      </c>
      <c r="D10" s="148">
        <v>36219253</v>
      </c>
      <c r="E10" s="148">
        <v>36219252</v>
      </c>
      <c r="F10" s="148">
        <v>36247838</v>
      </c>
      <c r="G10" s="143">
        <v>36245591</v>
      </c>
      <c r="H10" s="143">
        <v>36245590</v>
      </c>
      <c r="I10" s="143">
        <v>36245590</v>
      </c>
      <c r="J10" s="143">
        <v>35685212</v>
      </c>
      <c r="K10" s="143">
        <v>32415471</v>
      </c>
      <c r="L10" s="143">
        <v>23449107</v>
      </c>
      <c r="N10" t="s">
        <v>213</v>
      </c>
    </row>
    <row r="11" spans="1:26" x14ac:dyDescent="0.25">
      <c r="A11" s="204"/>
      <c r="B11" t="s">
        <v>53</v>
      </c>
      <c r="C11" s="148">
        <v>5330774</v>
      </c>
      <c r="D11" s="148">
        <v>5330774</v>
      </c>
      <c r="E11" s="148">
        <v>5330774</v>
      </c>
      <c r="F11" s="148">
        <v>5330774</v>
      </c>
      <c r="G11" s="143">
        <v>5330779</v>
      </c>
      <c r="H11" s="143">
        <v>5330779</v>
      </c>
      <c r="I11" s="143">
        <v>5330779</v>
      </c>
      <c r="J11" s="143">
        <v>5330779</v>
      </c>
      <c r="K11" s="143">
        <v>5330779</v>
      </c>
      <c r="L11" s="143">
        <v>5330779</v>
      </c>
      <c r="N11" t="s">
        <v>214</v>
      </c>
    </row>
    <row r="12" spans="1:26" x14ac:dyDescent="0.25">
      <c r="A12" s="204"/>
      <c r="B12" t="s">
        <v>72</v>
      </c>
      <c r="C12" s="148">
        <v>0</v>
      </c>
      <c r="D12" s="148">
        <v>4371</v>
      </c>
      <c r="E12" s="148">
        <v>4371</v>
      </c>
      <c r="F12" s="148">
        <v>4371</v>
      </c>
      <c r="G12" s="143">
        <v>4371</v>
      </c>
      <c r="H12" s="143">
        <v>4371</v>
      </c>
      <c r="I12" s="143">
        <v>4371</v>
      </c>
      <c r="J12" s="143">
        <v>4371</v>
      </c>
      <c r="K12" s="143">
        <v>4371</v>
      </c>
      <c r="L12" s="143">
        <v>4371</v>
      </c>
      <c r="N12" t="s">
        <v>215</v>
      </c>
    </row>
    <row r="13" spans="1:26" x14ac:dyDescent="0.25">
      <c r="A13" s="204"/>
      <c r="B13" t="s">
        <v>51</v>
      </c>
      <c r="C13" s="148">
        <v>4488672</v>
      </c>
      <c r="D13" s="148">
        <v>4488672</v>
      </c>
      <c r="E13" s="148">
        <v>4488672</v>
      </c>
      <c r="F13" s="148">
        <v>4488672</v>
      </c>
      <c r="G13" s="143">
        <v>4488672</v>
      </c>
      <c r="H13" s="143">
        <v>4488672</v>
      </c>
      <c r="I13" s="143">
        <v>4488672</v>
      </c>
      <c r="J13" s="143">
        <v>4488672</v>
      </c>
      <c r="K13" s="143">
        <v>4488672</v>
      </c>
      <c r="L13" s="143">
        <v>4488672</v>
      </c>
      <c r="N13" t="s">
        <v>216</v>
      </c>
    </row>
    <row r="14" spans="1:26" x14ac:dyDescent="0.25">
      <c r="A14" s="204"/>
      <c r="B14" t="s">
        <v>47</v>
      </c>
      <c r="C14" s="148">
        <v>1137198</v>
      </c>
      <c r="D14" s="148">
        <v>1137198</v>
      </c>
      <c r="E14" s="148">
        <v>1137198</v>
      </c>
      <c r="F14" s="148">
        <v>1137198</v>
      </c>
      <c r="G14" s="143">
        <v>1137198</v>
      </c>
      <c r="H14" s="143">
        <v>1137198</v>
      </c>
      <c r="I14" s="143">
        <v>1137198</v>
      </c>
      <c r="J14" s="143">
        <v>1137198</v>
      </c>
      <c r="K14" s="143">
        <v>1137198</v>
      </c>
      <c r="L14" s="143">
        <v>0</v>
      </c>
      <c r="N14" t="s">
        <v>217</v>
      </c>
    </row>
    <row r="15" spans="1:26" x14ac:dyDescent="0.25">
      <c r="A15" s="204"/>
      <c r="B15" t="s">
        <v>58</v>
      </c>
      <c r="C15" s="148">
        <v>3472200</v>
      </c>
      <c r="D15" s="148">
        <v>3310504</v>
      </c>
      <c r="E15" s="148">
        <v>3283038</v>
      </c>
      <c r="F15" s="148">
        <v>3258041</v>
      </c>
      <c r="G15" s="143">
        <v>3257821</v>
      </c>
      <c r="H15" s="143">
        <v>3238550</v>
      </c>
      <c r="I15" s="143">
        <v>3237814</v>
      </c>
      <c r="J15" s="143">
        <v>2997737</v>
      </c>
      <c r="K15" s="143">
        <v>2996626</v>
      </c>
      <c r="L15" s="143">
        <v>2923700</v>
      </c>
      <c r="N15" t="s">
        <v>218</v>
      </c>
    </row>
    <row r="16" spans="1:26" x14ac:dyDescent="0.25">
      <c r="A16" s="204"/>
      <c r="B16" t="s">
        <v>56</v>
      </c>
      <c r="C16" s="148">
        <v>597893</v>
      </c>
      <c r="D16" s="148">
        <v>597893</v>
      </c>
      <c r="E16" s="148">
        <v>597893</v>
      </c>
      <c r="F16" s="148">
        <v>597893</v>
      </c>
      <c r="G16" s="143">
        <v>597893</v>
      </c>
      <c r="H16" s="143">
        <v>597893</v>
      </c>
      <c r="I16" s="143">
        <v>597893</v>
      </c>
      <c r="J16" s="143">
        <v>562849</v>
      </c>
      <c r="K16" s="143">
        <v>562849</v>
      </c>
      <c r="L16" s="143">
        <v>495569</v>
      </c>
      <c r="N16" t="s">
        <v>219</v>
      </c>
    </row>
    <row r="17" spans="1:14" x14ac:dyDescent="0.25">
      <c r="A17" s="204"/>
      <c r="B17" t="s">
        <v>10</v>
      </c>
      <c r="C17" s="148">
        <v>0</v>
      </c>
      <c r="D17" s="148">
        <v>0</v>
      </c>
      <c r="E17" s="148">
        <v>1765151</v>
      </c>
      <c r="F17" s="148">
        <v>1765151</v>
      </c>
      <c r="G17" s="143">
        <v>1765151</v>
      </c>
      <c r="H17" s="143">
        <v>1765151</v>
      </c>
      <c r="I17" s="143">
        <v>1765151</v>
      </c>
      <c r="J17" s="143">
        <v>1765151</v>
      </c>
      <c r="K17" s="143">
        <v>1765151</v>
      </c>
      <c r="L17" s="143">
        <v>1765151</v>
      </c>
      <c r="N17" t="s">
        <v>220</v>
      </c>
    </row>
    <row r="18" spans="1:14" x14ac:dyDescent="0.25">
      <c r="A18" s="204"/>
      <c r="B18" t="s">
        <v>57</v>
      </c>
      <c r="C18" s="148">
        <v>3527753</v>
      </c>
      <c r="D18" s="148">
        <v>3477653</v>
      </c>
      <c r="E18" s="148">
        <v>3477653</v>
      </c>
      <c r="F18" s="148">
        <v>3477653</v>
      </c>
      <c r="G18" s="143">
        <v>3477653</v>
      </c>
      <c r="H18" s="143">
        <v>3477653</v>
      </c>
      <c r="I18" s="143">
        <v>3477653</v>
      </c>
      <c r="J18" s="143">
        <v>2951442</v>
      </c>
      <c r="K18" s="143">
        <v>2914969</v>
      </c>
      <c r="L18" s="143">
        <v>2377254</v>
      </c>
      <c r="N18" t="s">
        <v>221</v>
      </c>
    </row>
    <row r="19" spans="1:14" x14ac:dyDescent="0.25">
      <c r="A19" s="204"/>
      <c r="B19" t="s">
        <v>52</v>
      </c>
      <c r="C19" s="148">
        <v>864798</v>
      </c>
      <c r="D19" s="148">
        <v>864798</v>
      </c>
      <c r="E19" s="148">
        <v>864798</v>
      </c>
      <c r="F19" s="148">
        <v>864798</v>
      </c>
      <c r="G19" s="143">
        <v>864798</v>
      </c>
      <c r="H19" s="143">
        <v>864798</v>
      </c>
      <c r="I19" s="143">
        <v>864798</v>
      </c>
      <c r="J19" s="143">
        <v>864798</v>
      </c>
      <c r="K19" s="143">
        <v>864798</v>
      </c>
      <c r="L19" s="143">
        <v>862279</v>
      </c>
      <c r="N19" t="s">
        <v>222</v>
      </c>
    </row>
    <row r="20" spans="1:14" x14ac:dyDescent="0.25">
      <c r="A20" s="204"/>
      <c r="B20" t="s">
        <v>5</v>
      </c>
      <c r="C20" s="148">
        <v>0</v>
      </c>
      <c r="D20" s="148">
        <v>367994</v>
      </c>
      <c r="E20" s="148">
        <v>2785340</v>
      </c>
      <c r="F20" s="148">
        <v>2785340</v>
      </c>
      <c r="G20" s="143">
        <v>2785340</v>
      </c>
      <c r="H20" s="143">
        <v>2785340</v>
      </c>
      <c r="I20" s="143">
        <v>2785340</v>
      </c>
      <c r="J20" s="143">
        <v>2785340</v>
      </c>
      <c r="K20" s="143">
        <v>2785340</v>
      </c>
      <c r="L20" s="143">
        <v>2785340</v>
      </c>
      <c r="N20" t="s">
        <v>223</v>
      </c>
    </row>
    <row r="21" spans="1:14" x14ac:dyDescent="0.25">
      <c r="A21" s="204"/>
      <c r="B21" t="s">
        <v>0</v>
      </c>
      <c r="C21" s="148">
        <v>0</v>
      </c>
      <c r="D21" s="148">
        <v>28655342</v>
      </c>
      <c r="E21" s="148">
        <v>61248200</v>
      </c>
      <c r="F21" s="148">
        <v>54872829</v>
      </c>
      <c r="G21" s="143">
        <v>54872829</v>
      </c>
      <c r="H21" s="143">
        <v>54872829</v>
      </c>
      <c r="I21" s="143">
        <v>54872829</v>
      </c>
      <c r="J21" s="143">
        <v>54868296</v>
      </c>
      <c r="K21" s="143">
        <v>54867752</v>
      </c>
      <c r="L21" s="143">
        <v>54761180</v>
      </c>
      <c r="N21" t="s">
        <v>224</v>
      </c>
    </row>
    <row r="22" spans="1:14" x14ac:dyDescent="0.25">
      <c r="A22" s="204"/>
      <c r="B22" t="s">
        <v>9</v>
      </c>
      <c r="C22" s="148">
        <v>0</v>
      </c>
      <c r="D22" s="148">
        <v>622800</v>
      </c>
      <c r="E22" s="148">
        <v>1161139</v>
      </c>
      <c r="F22" s="148">
        <v>697869</v>
      </c>
      <c r="G22" s="143">
        <v>683328</v>
      </c>
      <c r="H22" s="143">
        <v>524778</v>
      </c>
      <c r="I22" s="143">
        <v>524778</v>
      </c>
      <c r="J22" s="143">
        <v>524778</v>
      </c>
      <c r="K22" s="143">
        <v>524778</v>
      </c>
      <c r="L22" s="143">
        <v>524778</v>
      </c>
      <c r="N22" t="s">
        <v>225</v>
      </c>
    </row>
    <row r="23" spans="1:14" x14ac:dyDescent="0.25">
      <c r="A23" s="204"/>
      <c r="B23" t="s">
        <v>12</v>
      </c>
      <c r="C23" s="148">
        <v>0</v>
      </c>
      <c r="D23" s="148">
        <v>0</v>
      </c>
      <c r="E23" s="148">
        <v>720695</v>
      </c>
      <c r="F23" s="148">
        <v>720695</v>
      </c>
      <c r="G23" s="143">
        <v>720695</v>
      </c>
      <c r="H23" s="143">
        <v>720695</v>
      </c>
      <c r="I23" s="143">
        <v>297101</v>
      </c>
      <c r="J23" s="143">
        <v>297101</v>
      </c>
      <c r="K23" s="143">
        <v>297101</v>
      </c>
      <c r="L23" s="143">
        <v>297101</v>
      </c>
      <c r="N23" t="s">
        <v>226</v>
      </c>
    </row>
    <row r="24" spans="1:14" x14ac:dyDescent="0.25">
      <c r="A24" s="204"/>
      <c r="B24" t="s">
        <v>2</v>
      </c>
      <c r="C24" s="148">
        <v>0</v>
      </c>
      <c r="D24" s="148">
        <v>4952299</v>
      </c>
      <c r="E24" s="148">
        <v>10179409</v>
      </c>
      <c r="F24" s="148">
        <v>10179409</v>
      </c>
      <c r="G24" s="143">
        <v>10179409</v>
      </c>
      <c r="H24" s="143">
        <v>10179409</v>
      </c>
      <c r="I24" s="143">
        <v>10179409</v>
      </c>
      <c r="J24" s="143">
        <v>10179409</v>
      </c>
      <c r="K24" s="143">
        <v>10179409</v>
      </c>
      <c r="L24" s="143">
        <v>10179409</v>
      </c>
      <c r="N24" t="s">
        <v>227</v>
      </c>
    </row>
    <row r="25" spans="1:14" x14ac:dyDescent="0.25">
      <c r="A25" s="204"/>
      <c r="B25" t="s">
        <v>8</v>
      </c>
      <c r="C25" s="148">
        <v>0</v>
      </c>
      <c r="D25" s="148">
        <v>413420</v>
      </c>
      <c r="E25" s="148">
        <v>662724</v>
      </c>
      <c r="F25" s="148">
        <v>662724</v>
      </c>
      <c r="G25" s="143">
        <v>662724</v>
      </c>
      <c r="H25" s="143">
        <v>662724</v>
      </c>
      <c r="I25" s="143">
        <v>662724</v>
      </c>
      <c r="J25" s="143">
        <v>662724</v>
      </c>
      <c r="K25" s="143">
        <v>662724</v>
      </c>
      <c r="L25" s="143">
        <v>662724</v>
      </c>
      <c r="N25" t="s">
        <v>228</v>
      </c>
    </row>
    <row r="26" spans="1:14" x14ac:dyDescent="0.25">
      <c r="A26" s="204"/>
      <c r="B26" t="s">
        <v>4</v>
      </c>
      <c r="C26" s="148">
        <v>0</v>
      </c>
      <c r="D26" s="148">
        <v>1258571</v>
      </c>
      <c r="E26" s="148">
        <v>2162291</v>
      </c>
      <c r="F26" s="148">
        <v>2162291</v>
      </c>
      <c r="G26" s="143">
        <v>2162291</v>
      </c>
      <c r="H26" s="143">
        <v>2160535</v>
      </c>
      <c r="I26" s="143">
        <v>2160535</v>
      </c>
      <c r="J26" s="143">
        <v>2160535</v>
      </c>
      <c r="K26" s="143">
        <v>2160535</v>
      </c>
      <c r="L26" s="143">
        <v>1982443</v>
      </c>
      <c r="N26" t="s">
        <v>229</v>
      </c>
    </row>
    <row r="27" spans="1:14" x14ac:dyDescent="0.25">
      <c r="A27" s="204"/>
      <c r="B27" t="s">
        <v>1</v>
      </c>
      <c r="C27" s="148">
        <v>0</v>
      </c>
      <c r="D27" s="148">
        <v>0</v>
      </c>
      <c r="E27" s="148">
        <v>29248443</v>
      </c>
      <c r="F27" s="148">
        <v>21181385</v>
      </c>
      <c r="G27" s="143">
        <v>21181385</v>
      </c>
      <c r="H27" s="143">
        <v>21181385</v>
      </c>
      <c r="I27" s="143">
        <v>21181385</v>
      </c>
      <c r="J27" s="143">
        <v>21181385</v>
      </c>
      <c r="K27" s="143">
        <v>21180975</v>
      </c>
      <c r="L27" s="143">
        <v>21180975</v>
      </c>
      <c r="N27" t="s">
        <v>230</v>
      </c>
    </row>
    <row r="28" spans="1:14" x14ac:dyDescent="0.25">
      <c r="A28" s="204"/>
      <c r="B28" t="s">
        <v>3</v>
      </c>
      <c r="C28" s="148">
        <v>0</v>
      </c>
      <c r="D28" s="148">
        <v>0</v>
      </c>
      <c r="E28" s="148">
        <v>11429</v>
      </c>
      <c r="F28" s="148">
        <v>11429</v>
      </c>
      <c r="G28" s="143">
        <v>11429</v>
      </c>
      <c r="H28" s="143">
        <v>11429</v>
      </c>
      <c r="I28" s="143">
        <v>11429</v>
      </c>
      <c r="J28" s="143">
        <v>11429</v>
      </c>
      <c r="K28" s="143">
        <v>11429</v>
      </c>
      <c r="L28" s="143">
        <v>11429</v>
      </c>
      <c r="N28" t="s">
        <v>231</v>
      </c>
    </row>
    <row r="29" spans="1:14" x14ac:dyDescent="0.25">
      <c r="A29" s="204"/>
      <c r="B29" t="s">
        <v>41</v>
      </c>
      <c r="C29" s="148">
        <v>0</v>
      </c>
      <c r="D29" s="148">
        <v>4463526</v>
      </c>
      <c r="E29" s="148">
        <v>4463526</v>
      </c>
      <c r="F29" s="148">
        <v>4463526</v>
      </c>
      <c r="G29" s="143">
        <v>4463526</v>
      </c>
      <c r="H29" s="143">
        <v>4463526</v>
      </c>
      <c r="I29" s="143">
        <v>4463526</v>
      </c>
      <c r="J29" s="143">
        <v>4463526</v>
      </c>
      <c r="K29" s="143">
        <v>4463526</v>
      </c>
      <c r="L29" s="143">
        <v>4463526</v>
      </c>
      <c r="N29" t="s">
        <v>232</v>
      </c>
    </row>
    <row r="30" spans="1:14" x14ac:dyDescent="0.25">
      <c r="A30" s="204"/>
      <c r="B30" t="s">
        <v>6</v>
      </c>
      <c r="C30" s="148">
        <v>11548607</v>
      </c>
      <c r="D30" s="148">
        <v>61755005</v>
      </c>
      <c r="E30" s="148">
        <v>109756721</v>
      </c>
      <c r="F30" s="148">
        <v>105864099</v>
      </c>
      <c r="G30" s="143">
        <v>105846400</v>
      </c>
      <c r="H30" s="143">
        <v>104915272</v>
      </c>
      <c r="I30" s="143">
        <v>100248969</v>
      </c>
      <c r="J30" s="143">
        <v>100132341</v>
      </c>
      <c r="K30" s="143">
        <v>99245468</v>
      </c>
      <c r="L30" s="143">
        <v>96799470</v>
      </c>
      <c r="N30" t="s">
        <v>233</v>
      </c>
    </row>
    <row r="31" spans="1:14" x14ac:dyDescent="0.25">
      <c r="A31" s="204"/>
      <c r="B31" t="s">
        <v>7</v>
      </c>
      <c r="C31" s="148">
        <v>0</v>
      </c>
      <c r="D31" s="148">
        <v>0</v>
      </c>
      <c r="E31" s="148">
        <v>442365</v>
      </c>
      <c r="F31" s="148">
        <v>442365</v>
      </c>
      <c r="G31" s="143">
        <v>406812</v>
      </c>
      <c r="H31" s="143">
        <v>347277</v>
      </c>
      <c r="I31" s="143">
        <v>309657</v>
      </c>
      <c r="J31" s="143">
        <v>266533</v>
      </c>
      <c r="K31" s="143">
        <v>193812</v>
      </c>
      <c r="L31" s="143">
        <v>109896</v>
      </c>
      <c r="N31" t="s">
        <v>234</v>
      </c>
    </row>
    <row r="32" spans="1:14" x14ac:dyDescent="0.25">
      <c r="A32" s="204"/>
      <c r="B32" t="s">
        <v>11</v>
      </c>
      <c r="C32" s="148">
        <v>0</v>
      </c>
      <c r="D32" s="148">
        <v>0</v>
      </c>
      <c r="E32" s="148">
        <v>1240558</v>
      </c>
      <c r="F32" s="148">
        <v>1240558</v>
      </c>
      <c r="G32" s="143">
        <v>1240558</v>
      </c>
      <c r="H32" s="143">
        <v>0</v>
      </c>
      <c r="I32" s="143">
        <v>0</v>
      </c>
      <c r="J32" s="143">
        <v>0</v>
      </c>
      <c r="K32" s="143">
        <v>0</v>
      </c>
      <c r="L32" s="143">
        <v>0</v>
      </c>
      <c r="N32" t="s">
        <v>235</v>
      </c>
    </row>
    <row r="33" spans="1:14" x14ac:dyDescent="0.25">
      <c r="A33" s="204"/>
      <c r="B33" t="s">
        <v>13</v>
      </c>
      <c r="C33" s="148">
        <v>0</v>
      </c>
      <c r="D33" s="148">
        <v>0</v>
      </c>
      <c r="E33" s="148">
        <v>37610</v>
      </c>
      <c r="F33" s="148">
        <v>37610</v>
      </c>
      <c r="G33" s="143">
        <v>37610</v>
      </c>
      <c r="H33" s="143">
        <v>37194</v>
      </c>
      <c r="I33" s="143">
        <v>36863</v>
      </c>
      <c r="J33" s="143">
        <v>36863</v>
      </c>
      <c r="K33" s="143">
        <v>36863</v>
      </c>
      <c r="L33" s="143">
        <v>36863</v>
      </c>
      <c r="N33" t="s">
        <v>236</v>
      </c>
    </row>
    <row r="34" spans="1:14" x14ac:dyDescent="0.25">
      <c r="A34" s="204"/>
      <c r="B34" s="1" t="s">
        <v>262</v>
      </c>
      <c r="C34" s="149">
        <v>81079920</v>
      </c>
      <c r="D34" s="149">
        <v>171677286</v>
      </c>
      <c r="E34" s="149">
        <v>296321255</v>
      </c>
      <c r="F34" s="149">
        <v>276529526</v>
      </c>
      <c r="G34" s="152">
        <v>276086993</v>
      </c>
      <c r="H34" s="152">
        <v>273675778</v>
      </c>
      <c r="I34" s="152">
        <v>268541589</v>
      </c>
      <c r="J34" s="152">
        <v>267015594</v>
      </c>
      <c r="K34" s="152">
        <v>262747721</v>
      </c>
      <c r="L34" s="152">
        <v>248446183</v>
      </c>
    </row>
    <row r="35" spans="1:14" x14ac:dyDescent="0.25">
      <c r="A35" s="204"/>
    </row>
    <row r="36" spans="1:14" ht="87" customHeight="1" x14ac:dyDescent="0.25">
      <c r="A36" s="204"/>
      <c r="B36" s="160" t="s">
        <v>241</v>
      </c>
      <c r="C36" s="146" t="s">
        <v>242</v>
      </c>
      <c r="D36" s="146" t="s">
        <v>280</v>
      </c>
      <c r="G36">
        <v>2020</v>
      </c>
      <c r="H36">
        <v>2021</v>
      </c>
      <c r="I36">
        <v>2022</v>
      </c>
      <c r="J36">
        <v>2023</v>
      </c>
      <c r="K36">
        <v>2024</v>
      </c>
      <c r="L36">
        <v>2025</v>
      </c>
    </row>
    <row r="37" spans="1:14" x14ac:dyDescent="0.25">
      <c r="A37" s="204"/>
      <c r="B37" t="s">
        <v>97</v>
      </c>
      <c r="C37" s="85">
        <v>0</v>
      </c>
      <c r="D37" s="89">
        <v>0</v>
      </c>
      <c r="E37" s="85"/>
      <c r="F37" s="85"/>
      <c r="G37" s="143">
        <f>D37</f>
        <v>0</v>
      </c>
      <c r="H37" s="143"/>
      <c r="I37" s="143"/>
      <c r="J37" s="143"/>
      <c r="K37" s="143"/>
      <c r="L37" s="143"/>
      <c r="N37" t="s">
        <v>240</v>
      </c>
    </row>
    <row r="38" spans="1:14" x14ac:dyDescent="0.25">
      <c r="A38" s="204"/>
      <c r="B38" t="s">
        <v>72</v>
      </c>
      <c r="C38" s="85">
        <v>4371.3745370972756</v>
      </c>
      <c r="D38" s="85">
        <f>C38-G12</f>
        <v>0.37453709727560636</v>
      </c>
      <c r="E38" s="85"/>
      <c r="F38" s="85"/>
      <c r="G38" s="143">
        <v>0</v>
      </c>
      <c r="H38" s="143"/>
      <c r="I38" s="143"/>
      <c r="J38" s="143"/>
      <c r="K38" s="143"/>
      <c r="L38" s="143"/>
      <c r="N38" t="s">
        <v>240</v>
      </c>
    </row>
    <row r="39" spans="1:14" x14ac:dyDescent="0.25">
      <c r="A39" s="204"/>
      <c r="B39" t="s">
        <v>5</v>
      </c>
      <c r="C39" s="85">
        <v>2785339.7128491709</v>
      </c>
      <c r="D39" s="85">
        <f>C39-G20</f>
        <v>-0.28715082909911871</v>
      </c>
      <c r="E39" s="85"/>
      <c r="F39" s="85"/>
      <c r="G39" s="143">
        <v>0</v>
      </c>
      <c r="H39" s="143"/>
      <c r="I39" s="143"/>
      <c r="J39" s="143"/>
      <c r="K39" s="143"/>
      <c r="L39" s="143"/>
      <c r="N39" t="s">
        <v>240</v>
      </c>
    </row>
    <row r="40" spans="1:14" x14ac:dyDescent="0.25">
      <c r="A40" s="204"/>
      <c r="B40" t="s">
        <v>45</v>
      </c>
      <c r="C40" s="85">
        <v>1888698.0933333221</v>
      </c>
      <c r="D40" s="85">
        <v>1888698.0933333221</v>
      </c>
      <c r="E40" s="85"/>
      <c r="F40" s="85"/>
      <c r="G40" s="143">
        <f>D40</f>
        <v>1888698.0933333221</v>
      </c>
      <c r="H40" s="143">
        <f>G40</f>
        <v>1888698.0933333221</v>
      </c>
      <c r="I40" s="143">
        <f t="shared" ref="I40:L40" si="0">H40</f>
        <v>1888698.0933333221</v>
      </c>
      <c r="J40" s="143">
        <f t="shared" si="0"/>
        <v>1888698.0933333221</v>
      </c>
      <c r="K40" s="143">
        <f t="shared" si="0"/>
        <v>1888698.0933333221</v>
      </c>
      <c r="L40" s="143">
        <f t="shared" si="0"/>
        <v>1888698.0933333221</v>
      </c>
      <c r="N40" t="s">
        <v>240</v>
      </c>
    </row>
    <row r="41" spans="1:14" x14ac:dyDescent="0.25">
      <c r="A41" s="204"/>
      <c r="B41" t="s">
        <v>0</v>
      </c>
      <c r="C41" s="85">
        <v>54911490</v>
      </c>
      <c r="D41" s="85">
        <f t="shared" ref="D41:D50" si="1">C41-G21</f>
        <v>38661</v>
      </c>
      <c r="E41" s="85"/>
      <c r="F41" s="85"/>
      <c r="G41" s="143">
        <f>D41</f>
        <v>38661</v>
      </c>
      <c r="H41" s="143">
        <f>$G$41*'IESO persistance table'!C$12</f>
        <v>38343.181828954817</v>
      </c>
      <c r="I41" s="143">
        <f>$G$41*'IESO persistance table'!D$12</f>
        <v>38343.181828954817</v>
      </c>
      <c r="J41" s="143">
        <f>$G$41*'IESO persistance table'!E$12</f>
        <v>38343.181828954817</v>
      </c>
      <c r="K41" s="143">
        <f>$G$41*'IESO persistance table'!F$12</f>
        <v>38343.181828954817</v>
      </c>
      <c r="L41" s="143">
        <f>$G$41*'IESO persistance table'!G$12</f>
        <v>38343.181828954817</v>
      </c>
      <c r="N41" t="s">
        <v>240</v>
      </c>
    </row>
    <row r="42" spans="1:14" x14ac:dyDescent="0.25">
      <c r="A42" s="204"/>
      <c r="B42" t="s">
        <v>9</v>
      </c>
      <c r="C42" s="85">
        <v>683328</v>
      </c>
      <c r="D42" s="85">
        <f t="shared" si="1"/>
        <v>0</v>
      </c>
      <c r="E42" s="85"/>
      <c r="F42" s="85"/>
      <c r="G42" s="143">
        <f>D42</f>
        <v>0</v>
      </c>
      <c r="H42" s="143">
        <f>$G$42*'IESO persistance table'!C$13</f>
        <v>0</v>
      </c>
      <c r="I42" s="143">
        <f>$G$42*'IESO persistance table'!D$13</f>
        <v>0</v>
      </c>
      <c r="J42" s="143">
        <f>$G$42*'IESO persistance table'!E$13</f>
        <v>0</v>
      </c>
      <c r="K42" s="143">
        <f>$G$42*'IESO persistance table'!F$13</f>
        <v>0</v>
      </c>
      <c r="L42" s="143">
        <f>$G$42*'IESO persistance table'!G$13</f>
        <v>0</v>
      </c>
      <c r="N42" t="s">
        <v>240</v>
      </c>
    </row>
    <row r="43" spans="1:14" x14ac:dyDescent="0.25">
      <c r="A43" s="204"/>
      <c r="B43" t="s">
        <v>79</v>
      </c>
      <c r="C43" s="85">
        <v>720695.09425322129</v>
      </c>
      <c r="D43" s="85">
        <f t="shared" si="1"/>
        <v>9.4253221293911338E-2</v>
      </c>
      <c r="E43" s="85"/>
      <c r="F43" s="85"/>
      <c r="G43" s="143">
        <v>0</v>
      </c>
      <c r="H43" s="143"/>
      <c r="I43" s="143"/>
      <c r="J43" s="143"/>
      <c r="K43" s="143"/>
      <c r="L43" s="143"/>
      <c r="N43" t="s">
        <v>240</v>
      </c>
    </row>
    <row r="44" spans="1:14" x14ac:dyDescent="0.25">
      <c r="A44" s="204"/>
      <c r="B44" t="s">
        <v>40</v>
      </c>
      <c r="C44" s="85">
        <v>13394481.724361898</v>
      </c>
      <c r="D44" s="85">
        <f t="shared" si="1"/>
        <v>3215072.7243618984</v>
      </c>
      <c r="E44" s="85"/>
      <c r="F44" s="85"/>
      <c r="G44" s="143">
        <f>D44</f>
        <v>3215072.7243618984</v>
      </c>
      <c r="H44" s="143">
        <f>$G$44*'IESO persistance table'!C$15</f>
        <v>3215072.7243618984</v>
      </c>
      <c r="I44" s="143">
        <f>$G$44*'IESO persistance table'!D$15</f>
        <v>3215072.7243618984</v>
      </c>
      <c r="J44" s="143">
        <f>$G$44*'IESO persistance table'!E$15</f>
        <v>3215072.7243618984</v>
      </c>
      <c r="K44" s="143">
        <f>$G$44*'IESO persistance table'!F$15</f>
        <v>3215072.7243618984</v>
      </c>
      <c r="L44" s="143">
        <f>$G$44*'IESO persistance table'!G$15</f>
        <v>3215072.7243618984</v>
      </c>
      <c r="N44" t="s">
        <v>240</v>
      </c>
    </row>
    <row r="45" spans="1:14" x14ac:dyDescent="0.25">
      <c r="A45" s="204"/>
      <c r="B45" t="s">
        <v>8</v>
      </c>
      <c r="C45" s="85">
        <v>1767622</v>
      </c>
      <c r="D45" s="85">
        <f t="shared" si="1"/>
        <v>1104898</v>
      </c>
      <c r="E45" s="85"/>
      <c r="F45" s="85"/>
      <c r="G45" s="143">
        <f>D45</f>
        <v>1104898</v>
      </c>
      <c r="H45" s="143">
        <f>$G$45*'IESO persistance table'!C$16</f>
        <v>1104898</v>
      </c>
      <c r="I45" s="143">
        <f>$G$45*'IESO persistance table'!D$16</f>
        <v>1093933.2868146787</v>
      </c>
      <c r="J45" s="143">
        <f>$G$45*'IESO persistance table'!E$16</f>
        <v>1093933.2868146787</v>
      </c>
      <c r="K45" s="143">
        <f>$G$45*'IESO persistance table'!F$16</f>
        <v>1093373.78141456</v>
      </c>
      <c r="L45" s="143">
        <f>$G$45*'IESO persistance table'!G$16</f>
        <v>1093373.78141456</v>
      </c>
      <c r="N45" t="s">
        <v>240</v>
      </c>
    </row>
    <row r="46" spans="1:14" x14ac:dyDescent="0.25">
      <c r="A46" s="204"/>
      <c r="B46" t="s">
        <v>4</v>
      </c>
      <c r="C46" s="85">
        <v>2159741</v>
      </c>
      <c r="D46" s="85">
        <f t="shared" si="1"/>
        <v>-2550</v>
      </c>
      <c r="E46" s="85"/>
      <c r="F46" s="85"/>
      <c r="G46" s="143">
        <f>D46</f>
        <v>-2550</v>
      </c>
      <c r="H46" s="143"/>
      <c r="I46" s="143"/>
      <c r="J46" s="143"/>
      <c r="K46" s="143"/>
      <c r="L46" s="143"/>
      <c r="N46" t="s">
        <v>240</v>
      </c>
    </row>
    <row r="47" spans="1:14" x14ac:dyDescent="0.25">
      <c r="A47" s="204"/>
      <c r="B47" t="s">
        <v>1</v>
      </c>
      <c r="C47" s="85">
        <v>33614621</v>
      </c>
      <c r="D47" s="85">
        <f t="shared" si="1"/>
        <v>12433236</v>
      </c>
      <c r="E47" s="85"/>
      <c r="F47" s="85"/>
      <c r="G47" s="143">
        <f>D47</f>
        <v>12433236</v>
      </c>
      <c r="H47" s="153">
        <f>$G$47*'IESO persistance table'!C$12</f>
        <v>12331026.840234522</v>
      </c>
      <c r="I47" s="143">
        <f>$G$47*'IESO persistance table'!D$12</f>
        <v>12331026.840234522</v>
      </c>
      <c r="J47" s="143">
        <f>$G$47*'IESO persistance table'!E$12</f>
        <v>12331026.840234522</v>
      </c>
      <c r="K47" s="143">
        <f>$G$47*'IESO persistance table'!F$12</f>
        <v>12331026.840234522</v>
      </c>
      <c r="L47" s="143">
        <f>$G$47*'IESO persistance table'!G$12</f>
        <v>12331026.840234522</v>
      </c>
      <c r="N47" t="s">
        <v>240</v>
      </c>
    </row>
    <row r="48" spans="1:14" x14ac:dyDescent="0.25">
      <c r="A48" s="204"/>
      <c r="B48" t="s">
        <v>3</v>
      </c>
      <c r="C48" s="85">
        <v>166238.21325725032</v>
      </c>
      <c r="D48" s="85">
        <f t="shared" si="1"/>
        <v>154809.21325725032</v>
      </c>
      <c r="E48" s="85"/>
      <c r="F48" s="85"/>
      <c r="G48" s="143">
        <f>D48</f>
        <v>154809.21325725032</v>
      </c>
      <c r="H48" s="143">
        <f>$G$48*'IESO persistance table'!C$18</f>
        <v>154809.21325725032</v>
      </c>
      <c r="I48" s="143">
        <f>$G$48*'IESO persistance table'!D$18</f>
        <v>154809.21325725032</v>
      </c>
      <c r="J48" s="143">
        <f>$G$48*'IESO persistance table'!E$18</f>
        <v>154809.21325725032</v>
      </c>
      <c r="K48" s="143">
        <f>$G$48*'IESO persistance table'!F$18</f>
        <v>154809.21325725032</v>
      </c>
      <c r="L48" s="143">
        <f>$G$48*'IESO persistance table'!G$18</f>
        <v>154809.21325725032</v>
      </c>
      <c r="N48" t="s">
        <v>240</v>
      </c>
    </row>
    <row r="49" spans="1:14" x14ac:dyDescent="0.25">
      <c r="A49" s="204"/>
      <c r="B49" t="s">
        <v>41</v>
      </c>
      <c r="C49" s="85">
        <v>4463526.2464997815</v>
      </c>
      <c r="D49" s="85">
        <f t="shared" si="1"/>
        <v>0.24649978149682283</v>
      </c>
      <c r="E49" s="85"/>
      <c r="F49" s="85"/>
      <c r="G49" s="143">
        <v>0</v>
      </c>
      <c r="H49" s="143"/>
      <c r="I49" s="143"/>
      <c r="J49" s="143"/>
      <c r="K49" s="143"/>
      <c r="L49" s="143"/>
      <c r="N49" t="s">
        <v>240</v>
      </c>
    </row>
    <row r="50" spans="1:14" x14ac:dyDescent="0.25">
      <c r="A50" s="204"/>
      <c r="B50" t="s">
        <v>6</v>
      </c>
      <c r="C50" s="85">
        <v>140689399</v>
      </c>
      <c r="D50" s="85">
        <f t="shared" si="1"/>
        <v>34842999</v>
      </c>
      <c r="E50" s="85"/>
      <c r="F50" s="85"/>
      <c r="G50" s="143">
        <f>D50</f>
        <v>34842999</v>
      </c>
      <c r="H50" s="143">
        <f>$G$50*'IESO persistance table'!C$20</f>
        <v>34842999</v>
      </c>
      <c r="I50" s="143">
        <f>$G$50*'IESO persistance table'!D$20</f>
        <v>34670696.741459817</v>
      </c>
      <c r="J50" s="143">
        <f>$G$50*'IESO persistance table'!E$20</f>
        <v>34670696.741459817</v>
      </c>
      <c r="K50" s="143">
        <f>$G$50*'IESO persistance table'!F$20</f>
        <v>34670696.741459817</v>
      </c>
      <c r="L50" s="143">
        <f>$G$50*'IESO persistance table'!G$20</f>
        <v>34669770.293797031</v>
      </c>
      <c r="N50" t="s">
        <v>240</v>
      </c>
    </row>
    <row r="51" spans="1:14" x14ac:dyDescent="0.25">
      <c r="A51" s="204"/>
      <c r="B51" t="s">
        <v>78</v>
      </c>
      <c r="C51" s="85">
        <v>0</v>
      </c>
      <c r="D51" s="85">
        <f>C51</f>
        <v>0</v>
      </c>
      <c r="E51" s="85"/>
      <c r="F51" s="85"/>
      <c r="G51" s="143">
        <f>D51</f>
        <v>0</v>
      </c>
      <c r="H51" s="143">
        <f>$G$51*'IESO persistance table'!C$20</f>
        <v>0</v>
      </c>
      <c r="I51" s="143">
        <f>$G$51*'IESO persistance table'!D$20</f>
        <v>0</v>
      </c>
      <c r="J51" s="143">
        <f>$G$51*'IESO persistance table'!E$20</f>
        <v>0</v>
      </c>
      <c r="K51" s="143">
        <f>$G$51*'IESO persistance table'!F$20</f>
        <v>0</v>
      </c>
      <c r="L51" s="143">
        <f>$G$51*'IESO persistance table'!G$20</f>
        <v>0</v>
      </c>
      <c r="N51" t="s">
        <v>240</v>
      </c>
    </row>
    <row r="52" spans="1:14" x14ac:dyDescent="0.25">
      <c r="A52" s="204"/>
      <c r="B52" t="s">
        <v>7</v>
      </c>
      <c r="C52" s="85">
        <v>841829</v>
      </c>
      <c r="D52" s="85">
        <f>C52-G31</f>
        <v>435017</v>
      </c>
      <c r="E52" s="85"/>
      <c r="F52" s="85"/>
      <c r="G52" s="143">
        <f>D52</f>
        <v>435017</v>
      </c>
      <c r="H52" s="153">
        <f>$G$52*'IESO persistance table'!C$22</f>
        <v>383033.04569997278</v>
      </c>
      <c r="I52" s="143">
        <f>$G$52*'IESO persistance table'!D$22</f>
        <v>279710.8973383577</v>
      </c>
      <c r="J52" s="143">
        <f>$G$52*'IESO persistance table'!E$22</f>
        <v>278862.40832766338</v>
      </c>
      <c r="K52" s="143">
        <f>$G$52*'IESO persistance table'!F$22</f>
        <v>278862.40832766338</v>
      </c>
      <c r="L52" s="143">
        <f>$G$52*'IESO persistance table'!G$22</f>
        <v>278862.40832766338</v>
      </c>
      <c r="N52" t="s">
        <v>240</v>
      </c>
    </row>
    <row r="53" spans="1:14" x14ac:dyDescent="0.25">
      <c r="A53" s="204"/>
      <c r="B53" t="s">
        <v>44</v>
      </c>
      <c r="C53" s="85">
        <v>393610.89999999962</v>
      </c>
      <c r="D53" s="85">
        <f>C53</f>
        <v>393610.89999999962</v>
      </c>
      <c r="E53" s="85"/>
      <c r="F53" s="85"/>
      <c r="G53" s="143">
        <f>D53</f>
        <v>393610.89999999962</v>
      </c>
      <c r="H53" s="143">
        <f>$G$53*'IESO persistance table'!C$7</f>
        <v>393610.89999999962</v>
      </c>
      <c r="I53" s="143">
        <f>$G$53*'IESO persistance table'!D$7</f>
        <v>393610.89999999962</v>
      </c>
      <c r="J53" s="143">
        <f>$G$53*'IESO persistance table'!E$7</f>
        <v>393610.89999999962</v>
      </c>
      <c r="K53" s="143">
        <f>$G$53*'IESO persistance table'!F$7</f>
        <v>393610.89999999962</v>
      </c>
      <c r="L53" s="143">
        <f>$G$53*'IESO persistance table'!G$7</f>
        <v>393610.89999999962</v>
      </c>
      <c r="N53" t="s">
        <v>240</v>
      </c>
    </row>
    <row r="54" spans="1:14" x14ac:dyDescent="0.25">
      <c r="A54" s="204"/>
      <c r="B54" t="s">
        <v>76</v>
      </c>
      <c r="C54" s="85">
        <v>37609.610000000008</v>
      </c>
      <c r="D54" s="85">
        <f>C54-G33</f>
        <v>-0.38999999999214197</v>
      </c>
      <c r="E54" s="85"/>
      <c r="F54" s="85"/>
      <c r="G54" s="143">
        <v>0</v>
      </c>
      <c r="H54" s="143"/>
      <c r="I54" s="143"/>
      <c r="J54" s="143"/>
      <c r="K54" s="143"/>
      <c r="L54" s="143"/>
      <c r="N54" t="s">
        <v>240</v>
      </c>
    </row>
    <row r="55" spans="1:14" x14ac:dyDescent="0.25">
      <c r="A55" s="204"/>
      <c r="B55" t="s">
        <v>11</v>
      </c>
      <c r="C55" s="89">
        <v>1240557.8646124101</v>
      </c>
      <c r="D55" s="85">
        <f>C55-G32</f>
        <v>-0.13538758992217481</v>
      </c>
      <c r="E55" s="85"/>
      <c r="F55" s="85"/>
      <c r="G55" s="143">
        <v>0</v>
      </c>
      <c r="H55" s="143"/>
      <c r="I55" s="143"/>
      <c r="J55" s="143"/>
      <c r="K55" s="143"/>
      <c r="L55" s="143"/>
      <c r="N55" t="s">
        <v>240</v>
      </c>
    </row>
    <row r="56" spans="1:14" x14ac:dyDescent="0.25">
      <c r="A56" s="204"/>
      <c r="B56" t="s">
        <v>82</v>
      </c>
      <c r="C56" s="85">
        <v>3242046.705804382</v>
      </c>
      <c r="D56" s="85">
        <f>C56-G17</f>
        <v>1476895.705804382</v>
      </c>
      <c r="E56" s="85"/>
      <c r="F56" s="85"/>
      <c r="G56" s="143">
        <f>D56</f>
        <v>1476895.705804382</v>
      </c>
      <c r="H56" s="143">
        <f>G56</f>
        <v>1476895.705804382</v>
      </c>
      <c r="I56" s="143">
        <f t="shared" ref="I56:L56" si="2">H56</f>
        <v>1476895.705804382</v>
      </c>
      <c r="J56" s="143">
        <f t="shared" si="2"/>
        <v>1476895.705804382</v>
      </c>
      <c r="K56" s="143">
        <f t="shared" si="2"/>
        <v>1476895.705804382</v>
      </c>
      <c r="L56" s="143">
        <f t="shared" si="2"/>
        <v>1476895.705804382</v>
      </c>
      <c r="N56" t="s">
        <v>240</v>
      </c>
    </row>
    <row r="57" spans="1:14" x14ac:dyDescent="0.25">
      <c r="A57" s="204"/>
      <c r="B57" s="1" t="s">
        <v>98</v>
      </c>
      <c r="D57" s="85"/>
      <c r="E57" s="85"/>
      <c r="F57" s="85"/>
      <c r="G57" s="152">
        <f>SUM(G37:G56)</f>
        <v>55981347.636756852</v>
      </c>
      <c r="H57" s="152">
        <f t="shared" ref="H57:L57" si="3">SUM(H37:H56)</f>
        <v>55829386.704520307</v>
      </c>
      <c r="I57" s="152">
        <f t="shared" si="3"/>
        <v>55542797.584433183</v>
      </c>
      <c r="J57" s="152">
        <f t="shared" si="3"/>
        <v>55541949.095422484</v>
      </c>
      <c r="K57" s="152">
        <f t="shared" si="3"/>
        <v>55541389.590022363</v>
      </c>
      <c r="L57" s="152">
        <f t="shared" si="3"/>
        <v>55540463.142359577</v>
      </c>
    </row>
    <row r="58" spans="1:14" x14ac:dyDescent="0.25">
      <c r="A58" s="204"/>
      <c r="G58" s="151"/>
      <c r="H58" s="151"/>
      <c r="I58" s="151"/>
      <c r="J58" s="151"/>
      <c r="K58" s="151"/>
      <c r="L58" s="151"/>
    </row>
    <row r="59" spans="1:14" x14ac:dyDescent="0.25">
      <c r="A59" s="204"/>
      <c r="B59" s="1" t="s">
        <v>99</v>
      </c>
      <c r="G59" s="154">
        <f>SUM(G34+G57)</f>
        <v>332068340.63675684</v>
      </c>
      <c r="H59" s="154">
        <f t="shared" ref="H59:L59" si="4">SUM(H34+H57)</f>
        <v>329505164.70452029</v>
      </c>
      <c r="I59" s="154">
        <f t="shared" si="4"/>
        <v>324084386.5844332</v>
      </c>
      <c r="J59" s="154">
        <f t="shared" si="4"/>
        <v>322557543.09542251</v>
      </c>
      <c r="K59" s="154">
        <f t="shared" si="4"/>
        <v>318289110.59002239</v>
      </c>
      <c r="L59" s="154">
        <f t="shared" si="4"/>
        <v>303986646.14235955</v>
      </c>
    </row>
    <row r="60" spans="1:14" x14ac:dyDescent="0.25">
      <c r="A60" s="204"/>
    </row>
    <row r="61" spans="1:14" ht="48" customHeight="1" x14ac:dyDescent="0.25">
      <c r="A61" s="204"/>
      <c r="B61" s="146" t="s">
        <v>243</v>
      </c>
      <c r="C61" s="146" t="s">
        <v>201</v>
      </c>
      <c r="D61" t="s">
        <v>134</v>
      </c>
      <c r="G61">
        <v>2020</v>
      </c>
      <c r="H61">
        <v>2021</v>
      </c>
      <c r="I61">
        <v>2022</v>
      </c>
      <c r="J61">
        <v>2023</v>
      </c>
      <c r="K61">
        <v>2024</v>
      </c>
      <c r="L61">
        <v>2025</v>
      </c>
    </row>
    <row r="62" spans="1:14" x14ac:dyDescent="0.25">
      <c r="A62" s="204"/>
      <c r="B62" t="s">
        <v>97</v>
      </c>
      <c r="C62" s="89"/>
      <c r="D62" s="85"/>
      <c r="G62" s="151"/>
      <c r="H62" s="151"/>
      <c r="I62" s="151"/>
      <c r="J62" s="151"/>
      <c r="K62" s="151"/>
      <c r="L62" s="151"/>
    </row>
    <row r="63" spans="1:14" x14ac:dyDescent="0.25">
      <c r="A63" s="204"/>
      <c r="B63" t="s">
        <v>72</v>
      </c>
      <c r="C63" s="89"/>
      <c r="D63" s="85"/>
      <c r="G63" s="151"/>
      <c r="H63" s="151"/>
      <c r="I63" s="151"/>
      <c r="J63" s="151"/>
      <c r="K63" s="151"/>
      <c r="L63" s="151"/>
    </row>
    <row r="64" spans="1:14" x14ac:dyDescent="0.25">
      <c r="A64" s="204"/>
      <c r="B64" t="s">
        <v>5</v>
      </c>
      <c r="C64" s="89"/>
      <c r="D64" s="85">
        <f>C64*('IESO NTG Table'!L17/100)</f>
        <v>0</v>
      </c>
      <c r="G64" s="155">
        <f>D64</f>
        <v>0</v>
      </c>
      <c r="H64" s="155">
        <f>$G$64*'IESO persistance table'!C$11</f>
        <v>0</v>
      </c>
      <c r="I64" s="155">
        <f>$G$64*'IESO persistance table'!D$11</f>
        <v>0</v>
      </c>
      <c r="J64" s="155">
        <f>$G$64*'IESO persistance table'!E$11</f>
        <v>0</v>
      </c>
      <c r="K64" s="155">
        <f>$G$64*'IESO persistance table'!F$11</f>
        <v>0</v>
      </c>
      <c r="L64" s="155">
        <f>$G$64*'IESO persistance table'!G$11</f>
        <v>0</v>
      </c>
    </row>
    <row r="65" spans="1:14" x14ac:dyDescent="0.25">
      <c r="A65" s="204"/>
      <c r="B65" t="s">
        <v>45</v>
      </c>
      <c r="C65" s="89">
        <f>378117+281008</f>
        <v>659125</v>
      </c>
      <c r="D65" s="85">
        <f>C65*97.58%</f>
        <v>643174.17500000005</v>
      </c>
      <c r="G65" s="155">
        <f>D65</f>
        <v>643174.17500000005</v>
      </c>
      <c r="H65" s="155">
        <f>$G$65</f>
        <v>643174.17500000005</v>
      </c>
      <c r="I65" s="155">
        <f t="shared" ref="I65:L65" si="5">$G$65</f>
        <v>643174.17500000005</v>
      </c>
      <c r="J65" s="155">
        <f t="shared" si="5"/>
        <v>643174.17500000005</v>
      </c>
      <c r="K65" s="155">
        <f t="shared" si="5"/>
        <v>643174.17500000005</v>
      </c>
      <c r="L65" s="155">
        <f t="shared" si="5"/>
        <v>643174.17500000005</v>
      </c>
      <c r="N65" t="s">
        <v>179</v>
      </c>
    </row>
    <row r="66" spans="1:14" x14ac:dyDescent="0.25">
      <c r="A66" s="204"/>
      <c r="B66" t="s">
        <v>0</v>
      </c>
      <c r="C66" s="89"/>
      <c r="D66" s="85">
        <f>C66*('IESO NTG Table'!L9/100)</f>
        <v>0</v>
      </c>
      <c r="G66" s="155">
        <f>D66</f>
        <v>0</v>
      </c>
      <c r="H66" s="155">
        <f>$G$66*'IESO persistance table'!C$12</f>
        <v>0</v>
      </c>
      <c r="I66" s="155">
        <f>$G$66*'IESO persistance table'!D$12</f>
        <v>0</v>
      </c>
      <c r="J66" s="155">
        <f>$G$66*'IESO persistance table'!E$12</f>
        <v>0</v>
      </c>
      <c r="K66" s="155">
        <f>$G$66*'IESO persistance table'!F$12</f>
        <v>0</v>
      </c>
      <c r="L66" s="155">
        <f>$G$66*'IESO persistance table'!G$12</f>
        <v>0</v>
      </c>
    </row>
    <row r="67" spans="1:14" x14ac:dyDescent="0.25">
      <c r="A67" s="204"/>
      <c r="B67" t="s">
        <v>9</v>
      </c>
      <c r="C67" s="89">
        <v>1510000</v>
      </c>
      <c r="D67" s="85">
        <f>C67*('IESO NTG Table'!L24/100)</f>
        <v>1080843.9016607055</v>
      </c>
      <c r="G67" s="155">
        <f>D67</f>
        <v>1080843.9016607055</v>
      </c>
      <c r="H67" s="155">
        <f>$G$67*'IESO persistance table'!C$13</f>
        <v>1080843.9016607055</v>
      </c>
      <c r="I67" s="155">
        <f>$G$67*'IESO persistance table'!D$13</f>
        <v>1080843.9016607055</v>
      </c>
      <c r="J67" s="155">
        <f>$G$67*'IESO persistance table'!E$13</f>
        <v>1080843.9016607055</v>
      </c>
      <c r="K67" s="155">
        <f>$G$67*'IESO persistance table'!F$13</f>
        <v>1080843.9016607055</v>
      </c>
      <c r="L67" s="155">
        <f>$G$67*'IESO persistance table'!G$13</f>
        <v>1080843.9016607055</v>
      </c>
      <c r="N67" t="s">
        <v>177</v>
      </c>
    </row>
    <row r="68" spans="1:14" x14ac:dyDescent="0.25">
      <c r="A68" s="204"/>
      <c r="B68" t="s">
        <v>79</v>
      </c>
      <c r="C68" s="89">
        <v>0</v>
      </c>
      <c r="D68" s="145">
        <f>C68*1</f>
        <v>0</v>
      </c>
      <c r="G68" s="155">
        <f>$D$68</f>
        <v>0</v>
      </c>
      <c r="H68" s="155">
        <f t="shared" ref="H68:K68" si="6">$D$68</f>
        <v>0</v>
      </c>
      <c r="I68" s="155">
        <f t="shared" si="6"/>
        <v>0</v>
      </c>
      <c r="J68" s="155">
        <f t="shared" si="6"/>
        <v>0</v>
      </c>
      <c r="K68" s="155">
        <f t="shared" si="6"/>
        <v>0</v>
      </c>
      <c r="L68" s="155">
        <f>$D$68</f>
        <v>0</v>
      </c>
    </row>
    <row r="69" spans="1:14" x14ac:dyDescent="0.25">
      <c r="A69" s="204"/>
      <c r="B69" t="s">
        <v>40</v>
      </c>
      <c r="C69" s="89">
        <v>1511286</v>
      </c>
      <c r="D69" s="85">
        <f>C69*('IESO NTG Table'!L11/100)</f>
        <v>1175525.8270420141</v>
      </c>
      <c r="G69" s="155">
        <f t="shared" ref="G69:G81" si="7">D69</f>
        <v>1175525.8270420141</v>
      </c>
      <c r="H69" s="155">
        <f>$G$69*'IESO persistance table'!C$15</f>
        <v>1175525.8270420141</v>
      </c>
      <c r="I69" s="155">
        <f>$G$69*'IESO persistance table'!D$15</f>
        <v>1175525.8270420141</v>
      </c>
      <c r="J69" s="155">
        <f>$G$69*'IESO persistance table'!E$15</f>
        <v>1175525.8270420141</v>
      </c>
      <c r="K69" s="155">
        <f>$G$69*'IESO persistance table'!F$15</f>
        <v>1175525.8270420141</v>
      </c>
      <c r="L69" s="155">
        <f>$G$69*'IESO persistance table'!G$15</f>
        <v>1175525.8270420141</v>
      </c>
      <c r="N69" t="s">
        <v>170</v>
      </c>
    </row>
    <row r="70" spans="1:14" x14ac:dyDescent="0.25">
      <c r="A70" s="204"/>
      <c r="B70" t="s">
        <v>8</v>
      </c>
      <c r="C70" s="89">
        <v>230743</v>
      </c>
      <c r="D70" s="85">
        <f>C70*('IESO NTG Table'!L20/100)</f>
        <v>130643.67330197743</v>
      </c>
      <c r="G70" s="155">
        <f t="shared" si="7"/>
        <v>130643.67330197743</v>
      </c>
      <c r="H70" s="155">
        <f>$G$70*'IESO persistance table'!C$16</f>
        <v>130643.67330197743</v>
      </c>
      <c r="I70" s="155">
        <f>$G$70*'IESO persistance table'!D$16</f>
        <v>129347.200317835</v>
      </c>
      <c r="J70" s="155">
        <f>$G$70*'IESO persistance table'!E$16</f>
        <v>129347.200317835</v>
      </c>
      <c r="K70" s="155">
        <f>$G$70*'IESO persistance table'!F$16</f>
        <v>129281.044129025</v>
      </c>
      <c r="L70" s="155">
        <f>$G$70*'IESO persistance table'!G$16</f>
        <v>129281.044129025</v>
      </c>
      <c r="N70" t="s">
        <v>170</v>
      </c>
    </row>
    <row r="71" spans="1:14" x14ac:dyDescent="0.25">
      <c r="A71" s="204"/>
      <c r="B71" t="s">
        <v>4</v>
      </c>
      <c r="C71" s="89"/>
      <c r="D71" s="85">
        <f>C71*('IESO NTG Table'!L13/100)</f>
        <v>0</v>
      </c>
      <c r="G71" s="155">
        <f t="shared" si="7"/>
        <v>0</v>
      </c>
      <c r="H71" s="155">
        <f>$G$71*'IESO persistance table'!C$17</f>
        <v>0</v>
      </c>
      <c r="I71" s="155">
        <f>$G$71*'IESO persistance table'!D$17</f>
        <v>0</v>
      </c>
      <c r="J71" s="155">
        <f>$G$71*'IESO persistance table'!E$17</f>
        <v>0</v>
      </c>
      <c r="K71" s="155">
        <f>$G$71*'IESO persistance table'!F$17</f>
        <v>0</v>
      </c>
      <c r="L71" s="155">
        <f>$G$71*'IESO persistance table'!G$17</f>
        <v>0</v>
      </c>
    </row>
    <row r="72" spans="1:14" x14ac:dyDescent="0.25">
      <c r="A72" s="204"/>
      <c r="B72" t="s">
        <v>1</v>
      </c>
      <c r="C72" s="89"/>
      <c r="D72" s="85">
        <f>C72*('IESO NTG Table'!L10/100)</f>
        <v>0</v>
      </c>
      <c r="G72" s="155">
        <f t="shared" si="7"/>
        <v>0</v>
      </c>
      <c r="H72" s="155">
        <f>$G$72*'IESO persistance table'!C$12</f>
        <v>0</v>
      </c>
      <c r="I72" s="155">
        <f>$G$72*'IESO persistance table'!D$12</f>
        <v>0</v>
      </c>
      <c r="J72" s="155">
        <f>$G$72*'IESO persistance table'!E$12</f>
        <v>0</v>
      </c>
      <c r="K72" s="155">
        <f>$G$72*'IESO persistance table'!F$12</f>
        <v>0</v>
      </c>
      <c r="L72" s="155">
        <f>$G$72*'IESO persistance table'!G$12</f>
        <v>0</v>
      </c>
    </row>
    <row r="73" spans="1:14" x14ac:dyDescent="0.25">
      <c r="A73" s="204"/>
      <c r="B73" t="s">
        <v>3</v>
      </c>
      <c r="C73" s="89">
        <f>113100+94250</f>
        <v>207350</v>
      </c>
      <c r="D73" s="85">
        <f>C73*('IESO NTG Table'!L12/100)</f>
        <v>172098.99419026871</v>
      </c>
      <c r="G73" s="155">
        <f t="shared" si="7"/>
        <v>172098.99419026871</v>
      </c>
      <c r="H73" s="155">
        <f>$G$73*'IESO persistance table'!C$12</f>
        <v>170684.23027903345</v>
      </c>
      <c r="I73" s="155">
        <f>$G$73*'IESO persistance table'!D$12</f>
        <v>170684.23027903345</v>
      </c>
      <c r="J73" s="155">
        <f>$G$73*'IESO persistance table'!E$12</f>
        <v>170684.23027903345</v>
      </c>
      <c r="K73" s="155">
        <f>$G$73*'IESO persistance table'!F$12</f>
        <v>170684.23027903345</v>
      </c>
      <c r="L73" s="155">
        <f>$G$73*'IESO persistance table'!G$12</f>
        <v>170684.23027903345</v>
      </c>
      <c r="N73" t="s">
        <v>170</v>
      </c>
    </row>
    <row r="74" spans="1:14" x14ac:dyDescent="0.25">
      <c r="A74" s="204"/>
      <c r="B74" t="s">
        <v>41</v>
      </c>
      <c r="C74" s="89"/>
      <c r="D74" s="85">
        <f>C74*('IESO NTG Table'!K23/100)</f>
        <v>0</v>
      </c>
      <c r="G74" s="155">
        <f t="shared" si="7"/>
        <v>0</v>
      </c>
      <c r="H74" s="155">
        <f>$G$74*'IESO persistance table'!C$19</f>
        <v>0</v>
      </c>
      <c r="I74" s="155">
        <f>$G$74*'IESO persistance table'!D$19</f>
        <v>0</v>
      </c>
      <c r="J74" s="155">
        <f>$G$74*'IESO persistance table'!E$19</f>
        <v>0</v>
      </c>
      <c r="K74" s="155">
        <f>$G$74*'IESO persistance table'!F$19</f>
        <v>0</v>
      </c>
      <c r="L74" s="155">
        <f>$G$74*'IESO persistance table'!G$19</f>
        <v>0</v>
      </c>
    </row>
    <row r="75" spans="1:14" x14ac:dyDescent="0.25">
      <c r="A75" s="204"/>
      <c r="B75" t="s">
        <v>6</v>
      </c>
      <c r="C75" s="89">
        <v>48190157</v>
      </c>
      <c r="D75" s="85">
        <f>C75*('IESO NTG Table'!L18/100)</f>
        <v>43298398.767061323</v>
      </c>
      <c r="G75" s="143">
        <f t="shared" si="7"/>
        <v>43298398.767061323</v>
      </c>
      <c r="H75" s="143">
        <f>$G$75*'IESO persistance table'!C$20</f>
        <v>43298398.767061323</v>
      </c>
      <c r="I75" s="143">
        <f>$G$75*'IESO persistance table'!D$20</f>
        <v>43084283.6761434</v>
      </c>
      <c r="J75" s="143">
        <f>$G$75*'IESO persistance table'!E$20</f>
        <v>43084283.6761434</v>
      </c>
      <c r="K75" s="143">
        <f>$G$75*'IESO persistance table'!F$20</f>
        <v>43084283.6761434</v>
      </c>
      <c r="L75" s="143">
        <f>$G$75*'IESO persistance table'!G$20</f>
        <v>43083132.406118102</v>
      </c>
      <c r="N75" t="s">
        <v>176</v>
      </c>
    </row>
    <row r="76" spans="1:14" x14ac:dyDescent="0.25">
      <c r="A76" s="204"/>
      <c r="B76" t="s">
        <v>78</v>
      </c>
      <c r="C76" s="89"/>
      <c r="D76" s="85"/>
      <c r="G76" s="155">
        <f t="shared" si="7"/>
        <v>0</v>
      </c>
      <c r="H76" s="155">
        <f>$G$76*'IESO persistance table'!C$20</f>
        <v>0</v>
      </c>
      <c r="I76" s="155">
        <f>$G$76*'IESO persistance table'!D$20</f>
        <v>0</v>
      </c>
      <c r="J76" s="155">
        <f>$G$76*'IESO persistance table'!E$20</f>
        <v>0</v>
      </c>
      <c r="K76" s="155">
        <f>$G$76*'IESO persistance table'!F$20</f>
        <v>0</v>
      </c>
      <c r="L76" s="155">
        <f>$G$76*'IESO persistance table'!G$20</f>
        <v>0</v>
      </c>
    </row>
    <row r="77" spans="1:14" x14ac:dyDescent="0.25">
      <c r="A77" s="204"/>
      <c r="B77" t="s">
        <v>7</v>
      </c>
      <c r="C77" s="89">
        <f>64844.74+84206.53</f>
        <v>149051.26999999999</v>
      </c>
      <c r="D77" s="85">
        <f>C77*('IESO NTG Table'!L19/100)</f>
        <v>132978.37185816595</v>
      </c>
      <c r="G77" s="155">
        <f t="shared" si="7"/>
        <v>132978.37185816595</v>
      </c>
      <c r="H77" s="155">
        <f>$G$77*'IESO persistance table'!C$22</f>
        <v>117087.63286275444</v>
      </c>
      <c r="I77" s="155">
        <f>$G$77*'IESO persistance table'!D$22</f>
        <v>85503.55438762487</v>
      </c>
      <c r="J77" s="155">
        <f>$G$77*'IESO persistance table'!E$22</f>
        <v>85244.183633880355</v>
      </c>
      <c r="K77" s="155">
        <f>$G$77*'IESO persistance table'!F$22</f>
        <v>85244.183633880355</v>
      </c>
      <c r="L77" s="155">
        <f>$G$77*'IESO persistance table'!G$22</f>
        <v>85244.183633880355</v>
      </c>
      <c r="N77" t="s">
        <v>170</v>
      </c>
    </row>
    <row r="78" spans="1:14" x14ac:dyDescent="0.25">
      <c r="A78" s="204"/>
      <c r="B78" t="s">
        <v>44</v>
      </c>
      <c r="C78" s="89"/>
      <c r="D78" s="85"/>
      <c r="G78" s="155">
        <f t="shared" si="7"/>
        <v>0</v>
      </c>
      <c r="H78" s="155">
        <f>$G$78*'IESO persistance table'!C$7</f>
        <v>0</v>
      </c>
      <c r="I78" s="155">
        <f>$G$78*'IESO persistance table'!D$7</f>
        <v>0</v>
      </c>
      <c r="J78" s="155">
        <f>$G$78*'IESO persistance table'!E$7</f>
        <v>0</v>
      </c>
      <c r="K78" s="155">
        <f>$G$78*'IESO persistance table'!F$7</f>
        <v>0</v>
      </c>
      <c r="L78" s="155">
        <f>$G$78*'IESO persistance table'!G$7</f>
        <v>0</v>
      </c>
    </row>
    <row r="79" spans="1:14" x14ac:dyDescent="0.25">
      <c r="A79" s="204"/>
      <c r="B79" t="s">
        <v>76</v>
      </c>
      <c r="C79" s="89"/>
      <c r="D79" s="85"/>
      <c r="G79" s="155">
        <f t="shared" si="7"/>
        <v>0</v>
      </c>
      <c r="H79" s="151"/>
      <c r="I79" s="151"/>
      <c r="J79" s="151"/>
      <c r="K79" s="151"/>
      <c r="L79" s="151"/>
    </row>
    <row r="80" spans="1:14" x14ac:dyDescent="0.25">
      <c r="A80" s="204"/>
      <c r="B80" t="s">
        <v>11</v>
      </c>
      <c r="C80" s="89"/>
      <c r="D80" s="85">
        <f>C80*('IESO NTG Table'!L42/100)</f>
        <v>0</v>
      </c>
      <c r="G80" s="155">
        <f t="shared" si="7"/>
        <v>0</v>
      </c>
      <c r="H80" s="155">
        <f>$G$80*'IESO persistance table'!C$23</f>
        <v>0</v>
      </c>
      <c r="I80" s="155">
        <f>$G$80*'IESO persistance table'!D$23</f>
        <v>0</v>
      </c>
      <c r="J80" s="155">
        <f>$G$80*'IESO persistance table'!E$23</f>
        <v>0</v>
      </c>
      <c r="K80" s="155">
        <f>$G$80*'IESO persistance table'!F$23</f>
        <v>0</v>
      </c>
      <c r="L80" s="155">
        <f>$G$80*'IESO persistance table'!G$23</f>
        <v>0</v>
      </c>
    </row>
    <row r="81" spans="1:14" x14ac:dyDescent="0.25">
      <c r="A81" s="204"/>
      <c r="B81" t="s">
        <v>82</v>
      </c>
      <c r="C81" s="89">
        <f>110865.58+13713</f>
        <v>124578.58</v>
      </c>
      <c r="D81" s="85">
        <f>C81*('IESO NTG Table'!L39/100)</f>
        <v>124827.78991556101</v>
      </c>
      <c r="G81" s="155">
        <f t="shared" si="7"/>
        <v>124827.78991556101</v>
      </c>
      <c r="H81" s="155">
        <f>$G$81</f>
        <v>124827.78991556101</v>
      </c>
      <c r="I81" s="155">
        <f t="shared" ref="I81:L81" si="8">$G$81</f>
        <v>124827.78991556101</v>
      </c>
      <c r="J81" s="155">
        <f t="shared" si="8"/>
        <v>124827.78991556101</v>
      </c>
      <c r="K81" s="155">
        <f t="shared" si="8"/>
        <v>124827.78991556101</v>
      </c>
      <c r="L81" s="155">
        <f t="shared" si="8"/>
        <v>124827.78991556101</v>
      </c>
      <c r="N81" t="s">
        <v>170</v>
      </c>
    </row>
    <row r="82" spans="1:14" x14ac:dyDescent="0.25">
      <c r="A82" s="204"/>
      <c r="G82" s="151"/>
      <c r="H82" s="151"/>
      <c r="I82" s="151"/>
      <c r="J82" s="151"/>
      <c r="K82" s="151"/>
      <c r="L82" s="151"/>
    </row>
    <row r="83" spans="1:14" ht="45" x14ac:dyDescent="0.25">
      <c r="A83" s="204"/>
      <c r="B83" s="146" t="s">
        <v>244</v>
      </c>
      <c r="C83" s="85" t="s">
        <v>263</v>
      </c>
      <c r="D83" s="85" t="s">
        <v>264</v>
      </c>
      <c r="E83" t="s">
        <v>265</v>
      </c>
      <c r="G83" s="152"/>
      <c r="H83" s="152"/>
      <c r="I83" s="152"/>
      <c r="J83" s="152"/>
      <c r="K83" s="152"/>
      <c r="L83" s="152"/>
    </row>
    <row r="84" spans="1:14" ht="15" customHeight="1" x14ac:dyDescent="0.25">
      <c r="A84" s="204"/>
      <c r="B84" s="4" t="s">
        <v>199</v>
      </c>
      <c r="C84" s="85">
        <v>44000000</v>
      </c>
      <c r="D84" s="85"/>
      <c r="E84" s="85">
        <f>C84*('IESO NTG Table'!K23/100)</f>
        <v>44000000</v>
      </c>
      <c r="F84" s="85"/>
      <c r="G84" s="143">
        <f t="shared" ref="G84:G89" si="9">E84</f>
        <v>44000000</v>
      </c>
      <c r="H84" s="143">
        <f>$G$84*'IESO persistance table'!C19</f>
        <v>44000000</v>
      </c>
      <c r="I84" s="143">
        <f>$G$84*'IESO persistance table'!D19</f>
        <v>44000000</v>
      </c>
      <c r="J84" s="143">
        <f>$G$84*'IESO persistance table'!E19</f>
        <v>44000000</v>
      </c>
      <c r="K84" s="143">
        <f>$G$84*'IESO persistance table'!F19</f>
        <v>44000000</v>
      </c>
      <c r="L84" s="143">
        <f>$G$84*'IESO persistance table'!G19</f>
        <v>44000000</v>
      </c>
    </row>
    <row r="85" spans="1:14" x14ac:dyDescent="0.25">
      <c r="A85" s="204"/>
      <c r="B85" s="4" t="s">
        <v>200</v>
      </c>
      <c r="C85" s="85">
        <v>104371045</v>
      </c>
      <c r="D85" s="85">
        <f>C85*0.8</f>
        <v>83496836</v>
      </c>
      <c r="E85" s="85">
        <f>D85*('IESO NTG Table'!$L$18/100)</f>
        <v>75021114.808070078</v>
      </c>
      <c r="F85" s="85"/>
      <c r="G85" s="143">
        <f t="shared" si="9"/>
        <v>75021114.808070078</v>
      </c>
      <c r="H85" s="143">
        <f>G85*'IESO persistance table'!C$20</f>
        <v>75021114.808070078</v>
      </c>
      <c r="I85" s="143">
        <f>H85*'IESO persistance table'!D$20</f>
        <v>74650127.582784653</v>
      </c>
      <c r="J85" s="143">
        <f>I85*'IESO persistance table'!E$20</f>
        <v>74280974.927962184</v>
      </c>
      <c r="K85" s="143">
        <f>J85*'IESO persistance table'!F$20</f>
        <v>73913647.771460682</v>
      </c>
      <c r="L85" s="143">
        <f>K85*'IESO persistance table'!G$20</f>
        <v>73546171.780826464</v>
      </c>
      <c r="N85" t="s">
        <v>157</v>
      </c>
    </row>
    <row r="86" spans="1:14" ht="15" customHeight="1" x14ac:dyDescent="0.25">
      <c r="A86" s="204"/>
      <c r="B86" t="s">
        <v>171</v>
      </c>
      <c r="C86" s="5">
        <v>0</v>
      </c>
      <c r="E86" s="85">
        <f>C86*('IESO NTG Table'!L24/100)</f>
        <v>0</v>
      </c>
      <c r="F86" s="85"/>
      <c r="G86" s="143">
        <f t="shared" si="9"/>
        <v>0</v>
      </c>
      <c r="H86" s="143">
        <f>$G$86*'IESO persistance table'!C$13</f>
        <v>0</v>
      </c>
      <c r="I86" s="143">
        <f>$G$86*'IESO persistance table'!D$13</f>
        <v>0</v>
      </c>
      <c r="J86" s="143">
        <f>$G$86*'IESO persistance table'!E$13</f>
        <v>0</v>
      </c>
      <c r="K86" s="143">
        <f>$G$86*'IESO persistance table'!F$13</f>
        <v>0</v>
      </c>
      <c r="L86" s="143">
        <f>$G$86*'IESO persistance table'!G$13</f>
        <v>0</v>
      </c>
      <c r="N86" t="s">
        <v>181</v>
      </c>
    </row>
    <row r="87" spans="1:14" ht="15" customHeight="1" x14ac:dyDescent="0.25">
      <c r="A87" s="204"/>
      <c r="B87" t="s">
        <v>173</v>
      </c>
      <c r="C87" s="5">
        <v>3635332</v>
      </c>
      <c r="D87">
        <f>C87*0.9</f>
        <v>3271798.8000000003</v>
      </c>
      <c r="E87" s="85">
        <f>D87*('IESO NTG Table'!L20/100)</f>
        <v>1852449.7537823543</v>
      </c>
      <c r="F87" s="85"/>
      <c r="G87" s="143">
        <f t="shared" si="9"/>
        <v>1852449.7537823543</v>
      </c>
      <c r="H87" s="143">
        <f>$G$87*'IESO persistance table'!C$16</f>
        <v>1852449.7537823543</v>
      </c>
      <c r="I87" s="143">
        <f>$G$87*'IESO persistance table'!D$16</f>
        <v>1834066.5362903846</v>
      </c>
      <c r="J87" s="143">
        <f>$G$87*'IESO persistance table'!E$16</f>
        <v>1834066.5362903846</v>
      </c>
      <c r="K87" s="143">
        <f>$G$87*'IESO persistance table'!F$16</f>
        <v>1833128.4807950449</v>
      </c>
      <c r="L87" s="143">
        <f>$G$87*'IESO persistance table'!G$16</f>
        <v>1833128.4807950449</v>
      </c>
      <c r="N87" t="s">
        <v>157</v>
      </c>
    </row>
    <row r="88" spans="1:14" x14ac:dyDescent="0.25">
      <c r="A88" s="204"/>
      <c r="B88" t="s">
        <v>172</v>
      </c>
      <c r="C88" s="5"/>
      <c r="E88" s="85">
        <f>C88*('IESO NTG Table'!L17/100)</f>
        <v>0</v>
      </c>
      <c r="F88" s="85"/>
      <c r="G88" s="143">
        <f t="shared" si="9"/>
        <v>0</v>
      </c>
      <c r="H88" s="143">
        <f>$G$88*'IESO persistance table'!C$11</f>
        <v>0</v>
      </c>
      <c r="I88" s="143">
        <f>$G$88*'IESO persistance table'!D$11</f>
        <v>0</v>
      </c>
      <c r="J88" s="143">
        <f>$G$88*'IESO persistance table'!E$11</f>
        <v>0</v>
      </c>
      <c r="K88" s="143">
        <f>$G$88*'IESO persistance table'!F$11</f>
        <v>0</v>
      </c>
      <c r="L88" s="143">
        <f>$G$88*'IESO persistance table'!G$11</f>
        <v>0</v>
      </c>
      <c r="N88" t="s">
        <v>181</v>
      </c>
    </row>
    <row r="89" spans="1:14" x14ac:dyDescent="0.25">
      <c r="A89" s="204"/>
      <c r="B89" t="s">
        <v>174</v>
      </c>
      <c r="C89" s="5"/>
      <c r="E89" s="85">
        <f>D89*('IESO NTG Table'!L12/100)</f>
        <v>0</v>
      </c>
      <c r="F89" s="85"/>
      <c r="G89" s="143">
        <f t="shared" si="9"/>
        <v>0</v>
      </c>
      <c r="H89" s="143">
        <f>$G$89*'IESO persistance table'!C$12</f>
        <v>0</v>
      </c>
      <c r="I89" s="143">
        <f>$G$89*'IESO persistance table'!D$12</f>
        <v>0</v>
      </c>
      <c r="J89" s="143">
        <f>$G$89*'IESO persistance table'!E$12</f>
        <v>0</v>
      </c>
      <c r="K89" s="143">
        <f>$G$89*'IESO persistance table'!F$12</f>
        <v>0</v>
      </c>
      <c r="L89" s="143">
        <f>$G$89*'IESO persistance table'!G$12</f>
        <v>0</v>
      </c>
      <c r="N89" t="s">
        <v>181</v>
      </c>
    </row>
    <row r="90" spans="1:14" x14ac:dyDescent="0.25">
      <c r="A90" s="204"/>
      <c r="B90" s="1" t="s">
        <v>249</v>
      </c>
      <c r="C90" s="85"/>
      <c r="D90" s="85"/>
      <c r="G90" s="152">
        <f t="shared" ref="G90:L90" si="10">SUM(G62:G89)</f>
        <v>167632056.06188247</v>
      </c>
      <c r="H90" s="152">
        <f t="shared" si="10"/>
        <v>167614750.55897579</v>
      </c>
      <c r="I90" s="152">
        <f t="shared" si="10"/>
        <v>166978384.47382119</v>
      </c>
      <c r="J90" s="152">
        <f t="shared" si="10"/>
        <v>166608972.44824499</v>
      </c>
      <c r="K90" s="152">
        <f t="shared" si="10"/>
        <v>166240641.08005935</v>
      </c>
      <c r="L90" s="152">
        <f t="shared" si="10"/>
        <v>165872013.81939986</v>
      </c>
      <c r="N90" t="s">
        <v>157</v>
      </c>
    </row>
    <row r="91" spans="1:14" x14ac:dyDescent="0.25">
      <c r="A91" s="204"/>
      <c r="B91" s="1"/>
      <c r="C91" s="85"/>
      <c r="D91" s="85"/>
      <c r="G91" s="152"/>
      <c r="H91" s="152"/>
      <c r="I91" s="152"/>
      <c r="J91" s="152"/>
      <c r="K91" s="152"/>
      <c r="L91" s="152"/>
    </row>
    <row r="92" spans="1:14" x14ac:dyDescent="0.25">
      <c r="A92" s="204"/>
      <c r="B92" s="1" t="s">
        <v>258</v>
      </c>
      <c r="C92" s="85"/>
      <c r="D92" s="85"/>
      <c r="G92" s="152">
        <f>SUM(G90,G59)</f>
        <v>499700396.69863927</v>
      </c>
      <c r="H92" s="152">
        <f t="shared" ref="H92:L92" si="11">SUM(H90,H59)</f>
        <v>497119915.26349604</v>
      </c>
      <c r="I92" s="152">
        <f t="shared" si="11"/>
        <v>491062771.05825436</v>
      </c>
      <c r="J92" s="152">
        <f t="shared" si="11"/>
        <v>489166515.5436675</v>
      </c>
      <c r="K92" s="152">
        <f t="shared" si="11"/>
        <v>484529751.67008173</v>
      </c>
      <c r="L92" s="152">
        <f t="shared" si="11"/>
        <v>469858659.96175945</v>
      </c>
    </row>
    <row r="93" spans="1:14" x14ac:dyDescent="0.25">
      <c r="C93" s="5"/>
      <c r="E93" s="85"/>
      <c r="F93" s="85"/>
      <c r="G93" s="89"/>
      <c r="H93" s="89"/>
      <c r="I93" s="89"/>
      <c r="J93" s="89"/>
      <c r="K93" s="89"/>
      <c r="L93" s="89"/>
    </row>
    <row r="94" spans="1:14" x14ac:dyDescent="0.25">
      <c r="B94" s="1" t="s">
        <v>256</v>
      </c>
      <c r="C94" s="5"/>
      <c r="E94" s="85"/>
      <c r="F94" s="85"/>
      <c r="G94" s="89"/>
      <c r="H94" s="89"/>
      <c r="I94" s="89"/>
      <c r="J94" s="89"/>
      <c r="K94" s="89"/>
      <c r="L94" s="89"/>
    </row>
    <row r="95" spans="1:14" ht="30" customHeight="1" x14ac:dyDescent="0.25">
      <c r="A95" s="203" t="s">
        <v>247</v>
      </c>
      <c r="B95" s="146" t="s">
        <v>266</v>
      </c>
      <c r="C95" s="85" t="s">
        <v>263</v>
      </c>
      <c r="D95" s="85" t="s">
        <v>264</v>
      </c>
      <c r="E95" t="s">
        <v>265</v>
      </c>
      <c r="F95" s="85"/>
      <c r="G95" s="89"/>
      <c r="H95" s="89"/>
      <c r="I95" s="89"/>
      <c r="J95" s="89"/>
      <c r="K95" s="89"/>
      <c r="L95" s="89"/>
    </row>
    <row r="96" spans="1:14" x14ac:dyDescent="0.25">
      <c r="A96" s="203"/>
      <c r="B96" t="s">
        <v>14</v>
      </c>
      <c r="C96" s="2">
        <v>3259378</v>
      </c>
      <c r="E96" s="85">
        <f>C96</f>
        <v>3259378</v>
      </c>
      <c r="F96" s="85"/>
      <c r="G96" s="162">
        <f>E96</f>
        <v>3259378</v>
      </c>
      <c r="H96" s="162">
        <v>3259378</v>
      </c>
      <c r="I96" s="162">
        <v>3259378</v>
      </c>
      <c r="J96" s="162">
        <v>3259378</v>
      </c>
      <c r="K96" s="162">
        <v>3259378</v>
      </c>
      <c r="L96" s="162">
        <v>3259378</v>
      </c>
      <c r="N96" t="s">
        <v>158</v>
      </c>
    </row>
    <row r="97" spans="1:14" x14ac:dyDescent="0.25">
      <c r="A97" s="203"/>
      <c r="B97" t="s">
        <v>206</v>
      </c>
      <c r="C97" s="2">
        <v>1363399</v>
      </c>
      <c r="E97" s="85">
        <f t="shared" ref="E97:E98" si="12">C97</f>
        <v>1363399</v>
      </c>
      <c r="F97" s="85"/>
      <c r="G97" s="162">
        <f>E97</f>
        <v>1363399</v>
      </c>
      <c r="H97" s="162">
        <v>1363399</v>
      </c>
      <c r="I97" s="162">
        <v>1363399</v>
      </c>
      <c r="J97" s="162">
        <v>1363399</v>
      </c>
      <c r="K97" s="162">
        <v>1363399</v>
      </c>
      <c r="L97" s="162">
        <v>1363399</v>
      </c>
      <c r="N97" t="s">
        <v>158</v>
      </c>
    </row>
    <row r="98" spans="1:14" x14ac:dyDescent="0.25">
      <c r="A98" s="203"/>
      <c r="B98" t="s">
        <v>207</v>
      </c>
      <c r="C98" s="2">
        <v>5299801</v>
      </c>
      <c r="E98" s="85">
        <f t="shared" si="12"/>
        <v>5299801</v>
      </c>
      <c r="F98" s="85"/>
      <c r="G98" s="162">
        <f>E98</f>
        <v>5299801</v>
      </c>
      <c r="H98" s="162">
        <v>8417331</v>
      </c>
      <c r="I98" s="162">
        <v>8417331</v>
      </c>
      <c r="J98" s="162">
        <v>8417331</v>
      </c>
      <c r="K98" s="162">
        <v>8417331</v>
      </c>
      <c r="L98" s="162">
        <v>8417331</v>
      </c>
      <c r="N98" t="s">
        <v>158</v>
      </c>
    </row>
    <row r="99" spans="1:14" ht="30.75" customHeight="1" x14ac:dyDescent="0.25">
      <c r="A99" s="203"/>
      <c r="B99" s="163" t="s">
        <v>245</v>
      </c>
      <c r="C99" s="85">
        <v>42000000</v>
      </c>
      <c r="D99" s="85">
        <f t="shared" ref="D99:D112" si="13">C99*0.8</f>
        <v>33600000</v>
      </c>
      <c r="E99" s="85">
        <f>D99*('IESO NTG Table'!$L$18/100)</f>
        <v>30189281.154930882</v>
      </c>
      <c r="F99" s="85"/>
      <c r="G99" s="162">
        <f>E99</f>
        <v>30189281.154930882</v>
      </c>
      <c r="H99" s="162">
        <f>G99*'IESO persistance table'!C$20</f>
        <v>30189281.154930882</v>
      </c>
      <c r="I99" s="162">
        <f>H99*'IESO persistance table'!D$20</f>
        <v>30039992.015764095</v>
      </c>
      <c r="J99" s="162">
        <f>I99*'IESO persistance table'!E$20</f>
        <v>29891441.126937181</v>
      </c>
      <c r="K99" s="162">
        <f>J99*'IESO persistance table'!F$20</f>
        <v>29743624.83772533</v>
      </c>
      <c r="L99" s="162">
        <f>K99*'IESO persistance table'!G$20</f>
        <v>29595748.656101998</v>
      </c>
      <c r="N99" t="s">
        <v>175</v>
      </c>
    </row>
    <row r="100" spans="1:14" x14ac:dyDescent="0.25">
      <c r="A100" s="203"/>
      <c r="B100" t="s">
        <v>253</v>
      </c>
      <c r="C100" s="5">
        <v>1000000</v>
      </c>
      <c r="E100" s="85">
        <f>C100*0.8</f>
        <v>800000</v>
      </c>
      <c r="F100" s="85"/>
      <c r="G100" s="162">
        <f>E100</f>
        <v>800000</v>
      </c>
      <c r="H100" s="162">
        <f>$G$100*'IESO persistance table'!C$13</f>
        <v>800000</v>
      </c>
      <c r="I100" s="162">
        <f>$G$100*'IESO persistance table'!D$13</f>
        <v>800000</v>
      </c>
      <c r="J100" s="162">
        <f>$G$100*'IESO persistance table'!E$13</f>
        <v>800000</v>
      </c>
      <c r="K100" s="162">
        <f>$G$100*'IESO persistance table'!F$13</f>
        <v>800000</v>
      </c>
      <c r="L100" s="162">
        <f>$G$100*'IESO persistance table'!G$13</f>
        <v>800000</v>
      </c>
      <c r="N100" t="s">
        <v>178</v>
      </c>
    </row>
    <row r="101" spans="1:14" ht="15" customHeight="1" x14ac:dyDescent="0.25">
      <c r="A101" s="203"/>
      <c r="B101" t="s">
        <v>254</v>
      </c>
      <c r="C101" s="5"/>
      <c r="E101" s="85">
        <f>C101*1</f>
        <v>0</v>
      </c>
      <c r="F101" s="85"/>
      <c r="G101" s="162">
        <f t="shared" ref="G101:L101" si="14">$E$101</f>
        <v>0</v>
      </c>
      <c r="H101" s="162">
        <f t="shared" si="14"/>
        <v>0</v>
      </c>
      <c r="I101" s="162">
        <f t="shared" si="14"/>
        <v>0</v>
      </c>
      <c r="J101" s="162">
        <f t="shared" si="14"/>
        <v>0</v>
      </c>
      <c r="K101" s="162">
        <f t="shared" si="14"/>
        <v>0</v>
      </c>
      <c r="L101" s="162">
        <f t="shared" si="14"/>
        <v>0</v>
      </c>
      <c r="N101" t="s">
        <v>181</v>
      </c>
    </row>
    <row r="102" spans="1:14" x14ac:dyDescent="0.25">
      <c r="A102" s="203"/>
      <c r="B102" t="s">
        <v>255</v>
      </c>
      <c r="C102" s="5">
        <v>1329240</v>
      </c>
      <c r="E102" s="85">
        <f>C102*('IESO NTG Table'!L19/100)</f>
        <v>1185901.8108919736</v>
      </c>
      <c r="F102" s="85"/>
      <c r="G102" s="162">
        <f>E102</f>
        <v>1185901.8108919736</v>
      </c>
      <c r="H102" s="162">
        <f>$G$102*'IESO persistance table'!C$22</f>
        <v>1044188.1179978386</v>
      </c>
      <c r="I102" s="162">
        <f>$G$102*'IESO persistance table'!D$22</f>
        <v>762521.14211577317</v>
      </c>
      <c r="J102" s="162">
        <f>$G$102*'IESO persistance table'!E$22</f>
        <v>760208.07238676411</v>
      </c>
      <c r="K102" s="162">
        <f>$G$102*'IESO persistance table'!F$22</f>
        <v>760208.07238676411</v>
      </c>
      <c r="L102" s="162">
        <f>$G$102*'IESO persistance table'!G$22</f>
        <v>760208.07238676411</v>
      </c>
      <c r="N102" t="s">
        <v>160</v>
      </c>
    </row>
    <row r="103" spans="1:14" x14ac:dyDescent="0.25">
      <c r="A103" s="203"/>
      <c r="B103" t="s">
        <v>273</v>
      </c>
      <c r="C103" s="5"/>
      <c r="E103" s="85"/>
      <c r="F103" s="85"/>
      <c r="G103" s="162"/>
      <c r="H103" s="162"/>
      <c r="I103" s="162"/>
      <c r="J103" s="162"/>
      <c r="K103" s="162"/>
      <c r="L103" s="162"/>
      <c r="N103" t="s">
        <v>181</v>
      </c>
    </row>
    <row r="104" spans="1:14" x14ac:dyDescent="0.25">
      <c r="A104" s="203"/>
      <c r="B104" s="1" t="s">
        <v>260</v>
      </c>
      <c r="C104" s="85"/>
      <c r="D104" s="85"/>
      <c r="E104" s="85"/>
      <c r="F104" s="85"/>
      <c r="G104" s="171">
        <f t="shared" ref="G104:L104" si="15">SUM(G96:G102)</f>
        <v>42097760.965822853</v>
      </c>
      <c r="H104" s="171">
        <f t="shared" si="15"/>
        <v>45073577.272928722</v>
      </c>
      <c r="I104" s="171">
        <f t="shared" si="15"/>
        <v>44642621.157879867</v>
      </c>
      <c r="J104" s="171">
        <f t="shared" si="15"/>
        <v>44491757.199323945</v>
      </c>
      <c r="K104" s="171">
        <f t="shared" si="15"/>
        <v>44343940.91011209</v>
      </c>
      <c r="L104" s="171">
        <f t="shared" si="15"/>
        <v>44196064.728488766</v>
      </c>
    </row>
    <row r="105" spans="1:14" x14ac:dyDescent="0.25">
      <c r="A105" s="203"/>
      <c r="B105" s="4"/>
      <c r="C105" s="85"/>
      <c r="D105" s="85"/>
      <c r="E105" s="85"/>
      <c r="F105" s="85"/>
      <c r="G105" s="89"/>
      <c r="H105" s="89"/>
      <c r="I105" s="89"/>
      <c r="J105" s="89"/>
      <c r="K105" s="89"/>
      <c r="L105" s="89"/>
    </row>
    <row r="106" spans="1:14" x14ac:dyDescent="0.25">
      <c r="A106" s="203" t="s">
        <v>248</v>
      </c>
      <c r="B106" s="1" t="s">
        <v>257</v>
      </c>
      <c r="C106" s="85"/>
      <c r="D106" s="85"/>
      <c r="E106" s="85"/>
      <c r="F106" s="85"/>
      <c r="G106" s="89"/>
      <c r="H106" s="89"/>
      <c r="I106" s="89"/>
      <c r="J106" s="89"/>
      <c r="K106" s="89"/>
      <c r="L106" s="89"/>
    </row>
    <row r="107" spans="1:14" ht="45" customHeight="1" x14ac:dyDescent="0.25">
      <c r="A107" s="203"/>
      <c r="B107" s="146" t="s">
        <v>267</v>
      </c>
      <c r="C107" s="85" t="s">
        <v>263</v>
      </c>
      <c r="D107" s="85" t="s">
        <v>264</v>
      </c>
      <c r="E107" t="s">
        <v>265</v>
      </c>
      <c r="F107" s="85"/>
      <c r="G107" s="89"/>
      <c r="H107" s="89"/>
      <c r="I107" s="89"/>
      <c r="J107" s="89"/>
      <c r="K107" s="89"/>
      <c r="L107" s="89"/>
    </row>
    <row r="108" spans="1:14" ht="15" customHeight="1" x14ac:dyDescent="0.25">
      <c r="A108" s="203"/>
      <c r="B108" s="4" t="s">
        <v>152</v>
      </c>
      <c r="C108" s="85">
        <v>24000000</v>
      </c>
      <c r="D108" s="85">
        <f t="shared" si="13"/>
        <v>19200000</v>
      </c>
      <c r="E108" s="85">
        <f>D108*('IESO NTG Table'!$L$18/100)</f>
        <v>17251017.802817646</v>
      </c>
      <c r="F108" s="85"/>
      <c r="G108" s="156"/>
      <c r="H108" s="156">
        <f>E108</f>
        <v>17251017.802817646</v>
      </c>
      <c r="I108" s="156">
        <f>H108*'IESO persistance table'!C$20</f>
        <v>17251017.802817646</v>
      </c>
      <c r="J108" s="156">
        <f>I108*'IESO persistance table'!D$20</f>
        <v>17165709.723293766</v>
      </c>
      <c r="K108" s="156">
        <f>J108*'IESO persistance table'!E$20</f>
        <v>17080823.501106959</v>
      </c>
      <c r="L108" s="156">
        <f>K108*'IESO persistance table'!F$20</f>
        <v>16996357.050128758</v>
      </c>
    </row>
    <row r="109" spans="1:14" x14ac:dyDescent="0.25">
      <c r="A109" s="203"/>
      <c r="B109" s="4" t="s">
        <v>153</v>
      </c>
      <c r="C109" s="85">
        <v>24000000</v>
      </c>
      <c r="D109" s="85">
        <f t="shared" si="13"/>
        <v>19200000</v>
      </c>
      <c r="E109" s="85">
        <f>D109*('IESO NTG Table'!$L$18/100)</f>
        <v>17251017.802817646</v>
      </c>
      <c r="F109" s="85"/>
      <c r="G109" s="156"/>
      <c r="H109" s="156"/>
      <c r="I109" s="156">
        <f>E109</f>
        <v>17251017.802817646</v>
      </c>
      <c r="J109" s="156">
        <f>I109*'IESO persistance table'!C$20</f>
        <v>17251017.802817646</v>
      </c>
      <c r="K109" s="156">
        <f>J109*'IESO persistance table'!D$20</f>
        <v>17165709.723293766</v>
      </c>
      <c r="L109" s="156">
        <f>K109*'IESO persistance table'!E$20</f>
        <v>17080823.501106959</v>
      </c>
      <c r="N109" t="s">
        <v>175</v>
      </c>
    </row>
    <row r="110" spans="1:14" x14ac:dyDescent="0.25">
      <c r="A110" s="203"/>
      <c r="B110" s="4" t="s">
        <v>154</v>
      </c>
      <c r="C110" s="85">
        <v>24000000</v>
      </c>
      <c r="D110" s="85">
        <f t="shared" si="13"/>
        <v>19200000</v>
      </c>
      <c r="E110" s="85">
        <f>D110*('IESO NTG Table'!$L$18/100)</f>
        <v>17251017.802817646</v>
      </c>
      <c r="F110" s="85"/>
      <c r="G110" s="156"/>
      <c r="H110" s="156"/>
      <c r="I110" s="156"/>
      <c r="J110" s="156">
        <f>E110</f>
        <v>17251017.802817646</v>
      </c>
      <c r="K110" s="156">
        <f>J110*'IESO persistance table'!C$20</f>
        <v>17251017.802817646</v>
      </c>
      <c r="L110" s="156">
        <f>K110*'IESO persistance table'!D$20</f>
        <v>17165709.723293766</v>
      </c>
      <c r="N110" t="s">
        <v>175</v>
      </c>
    </row>
    <row r="111" spans="1:14" x14ac:dyDescent="0.25">
      <c r="A111" s="203"/>
      <c r="B111" s="4" t="s">
        <v>155</v>
      </c>
      <c r="C111" s="85">
        <v>24000000</v>
      </c>
      <c r="D111" s="85">
        <f t="shared" si="13"/>
        <v>19200000</v>
      </c>
      <c r="E111" s="85">
        <f>D111*('IESO NTG Table'!$L$18/100)</f>
        <v>17251017.802817646</v>
      </c>
      <c r="F111" s="85"/>
      <c r="G111" s="156"/>
      <c r="H111" s="156"/>
      <c r="I111" s="156"/>
      <c r="J111" s="156"/>
      <c r="K111" s="156">
        <f>E111</f>
        <v>17251017.802817646</v>
      </c>
      <c r="L111" s="156">
        <f>K111*'IESO persistance table'!C$20</f>
        <v>17251017.802817646</v>
      </c>
      <c r="N111" t="s">
        <v>175</v>
      </c>
    </row>
    <row r="112" spans="1:14" x14ac:dyDescent="0.25">
      <c r="A112" s="203"/>
      <c r="B112" s="4" t="s">
        <v>156</v>
      </c>
      <c r="C112" s="85">
        <v>24000000</v>
      </c>
      <c r="D112" s="85">
        <f t="shared" si="13"/>
        <v>19200000</v>
      </c>
      <c r="E112" s="85">
        <f>D112*('IESO NTG Table'!$L$18/100)</f>
        <v>17251017.802817646</v>
      </c>
      <c r="F112" s="85"/>
      <c r="G112" s="156"/>
      <c r="H112" s="156"/>
      <c r="I112" s="156"/>
      <c r="J112" s="156"/>
      <c r="K112" s="156"/>
      <c r="L112" s="156">
        <f>E112</f>
        <v>17251017.802817646</v>
      </c>
      <c r="N112" t="s">
        <v>175</v>
      </c>
    </row>
    <row r="113" spans="1:14" x14ac:dyDescent="0.25">
      <c r="A113" s="203"/>
      <c r="B113" t="s">
        <v>136</v>
      </c>
      <c r="C113" s="2"/>
      <c r="E113" s="85"/>
      <c r="F113" s="85"/>
      <c r="G113" s="156"/>
      <c r="H113" s="156">
        <f>G100</f>
        <v>800000</v>
      </c>
      <c r="I113" s="156">
        <f>H100</f>
        <v>800000</v>
      </c>
      <c r="J113" s="156">
        <f>I100</f>
        <v>800000</v>
      </c>
      <c r="K113" s="156">
        <f>J100</f>
        <v>800000</v>
      </c>
      <c r="L113" s="156">
        <f>K100</f>
        <v>800000</v>
      </c>
      <c r="N113" t="s">
        <v>175</v>
      </c>
    </row>
    <row r="114" spans="1:14" x14ac:dyDescent="0.25">
      <c r="A114" s="203"/>
      <c r="B114" t="s">
        <v>137</v>
      </c>
      <c r="C114" s="2"/>
      <c r="E114" s="85"/>
      <c r="F114" s="85"/>
      <c r="G114" s="156"/>
      <c r="H114" s="156"/>
      <c r="I114" s="156">
        <f>H113</f>
        <v>800000</v>
      </c>
      <c r="J114" s="156">
        <f t="shared" ref="J114:L115" si="16">I113</f>
        <v>800000</v>
      </c>
      <c r="K114" s="156">
        <f t="shared" si="16"/>
        <v>800000</v>
      </c>
      <c r="L114" s="156">
        <f t="shared" si="16"/>
        <v>800000</v>
      </c>
      <c r="N114" t="s">
        <v>159</v>
      </c>
    </row>
    <row r="115" spans="1:14" x14ac:dyDescent="0.25">
      <c r="A115" s="203"/>
      <c r="B115" t="s">
        <v>138</v>
      </c>
      <c r="C115" s="2"/>
      <c r="E115" s="85"/>
      <c r="F115" s="85"/>
      <c r="G115" s="156"/>
      <c r="H115" s="156"/>
      <c r="I115" s="156"/>
      <c r="J115" s="156">
        <f>I114</f>
        <v>800000</v>
      </c>
      <c r="K115" s="156">
        <f t="shared" si="16"/>
        <v>800000</v>
      </c>
      <c r="L115" s="156">
        <f t="shared" si="16"/>
        <v>800000</v>
      </c>
      <c r="N115" t="s">
        <v>159</v>
      </c>
    </row>
    <row r="116" spans="1:14" x14ac:dyDescent="0.25">
      <c r="A116" s="203"/>
      <c r="B116" t="s">
        <v>139</v>
      </c>
      <c r="C116" s="2"/>
      <c r="E116" s="85"/>
      <c r="F116" s="85"/>
      <c r="G116" s="156"/>
      <c r="H116" s="156"/>
      <c r="I116" s="156"/>
      <c r="J116" s="156"/>
      <c r="K116" s="156">
        <f>J115</f>
        <v>800000</v>
      </c>
      <c r="L116" s="156">
        <f>K115</f>
        <v>800000</v>
      </c>
      <c r="N116" t="s">
        <v>159</v>
      </c>
    </row>
    <row r="117" spans="1:14" x14ac:dyDescent="0.25">
      <c r="A117" s="203"/>
      <c r="B117" t="s">
        <v>149</v>
      </c>
      <c r="C117" s="2"/>
      <c r="E117" s="85"/>
      <c r="F117" s="85"/>
      <c r="G117" s="156"/>
      <c r="H117" s="156"/>
      <c r="I117" s="156"/>
      <c r="J117" s="156"/>
      <c r="K117" s="156"/>
      <c r="L117" s="156">
        <f>K116</f>
        <v>800000</v>
      </c>
      <c r="N117" t="s">
        <v>159</v>
      </c>
    </row>
    <row r="118" spans="1:14" x14ac:dyDescent="0.25">
      <c r="A118" s="203"/>
      <c r="B118" t="s">
        <v>140</v>
      </c>
      <c r="C118" s="5"/>
      <c r="E118" s="85"/>
      <c r="F118" s="85"/>
      <c r="G118" s="156"/>
      <c r="H118" s="156">
        <f>$G$101</f>
        <v>0</v>
      </c>
      <c r="I118" s="156">
        <f>$G$101</f>
        <v>0</v>
      </c>
      <c r="J118" s="156">
        <f>$G$101</f>
        <v>0</v>
      </c>
      <c r="K118" s="156">
        <f>$G$101</f>
        <v>0</v>
      </c>
      <c r="L118" s="156">
        <f>$G$101</f>
        <v>0</v>
      </c>
      <c r="N118" t="s">
        <v>159</v>
      </c>
    </row>
    <row r="119" spans="1:14" x14ac:dyDescent="0.25">
      <c r="A119" s="203"/>
      <c r="B119" t="s">
        <v>141</v>
      </c>
      <c r="C119" s="5"/>
      <c r="E119" s="85"/>
      <c r="F119" s="85"/>
      <c r="G119" s="156"/>
      <c r="H119" s="156"/>
      <c r="I119" s="156">
        <f>$H$118</f>
        <v>0</v>
      </c>
      <c r="J119" s="156">
        <f t="shared" ref="J119:L119" si="17">$H$118</f>
        <v>0</v>
      </c>
      <c r="K119" s="156">
        <f t="shared" si="17"/>
        <v>0</v>
      </c>
      <c r="L119" s="156">
        <f t="shared" si="17"/>
        <v>0</v>
      </c>
      <c r="N119" t="s">
        <v>181</v>
      </c>
    </row>
    <row r="120" spans="1:14" x14ac:dyDescent="0.25">
      <c r="A120" s="203"/>
      <c r="B120" t="s">
        <v>142</v>
      </c>
      <c r="C120" s="5"/>
      <c r="E120" s="85"/>
      <c r="F120" s="85"/>
      <c r="G120" s="156"/>
      <c r="H120" s="156"/>
      <c r="I120" s="156"/>
      <c r="J120" s="156">
        <f>$I$119</f>
        <v>0</v>
      </c>
      <c r="K120" s="156">
        <f t="shared" ref="K120:L120" si="18">$I$119</f>
        <v>0</v>
      </c>
      <c r="L120" s="156">
        <f t="shared" si="18"/>
        <v>0</v>
      </c>
      <c r="N120" t="s">
        <v>181</v>
      </c>
    </row>
    <row r="121" spans="1:14" x14ac:dyDescent="0.25">
      <c r="A121" s="203"/>
      <c r="B121" t="s">
        <v>143</v>
      </c>
      <c r="C121" s="5"/>
      <c r="E121" s="85"/>
      <c r="F121" s="85"/>
      <c r="G121" s="156"/>
      <c r="H121" s="156"/>
      <c r="I121" s="156"/>
      <c r="J121" s="156"/>
      <c r="K121" s="156">
        <f>$J$120</f>
        <v>0</v>
      </c>
      <c r="L121" s="156">
        <f>$J$120</f>
        <v>0</v>
      </c>
      <c r="N121" t="s">
        <v>181</v>
      </c>
    </row>
    <row r="122" spans="1:14" x14ac:dyDescent="0.25">
      <c r="A122" s="203"/>
      <c r="B122" t="s">
        <v>150</v>
      </c>
      <c r="C122" s="5"/>
      <c r="E122" s="85"/>
      <c r="F122" s="85"/>
      <c r="G122" s="156"/>
      <c r="H122" s="156"/>
      <c r="I122" s="156"/>
      <c r="J122" s="156"/>
      <c r="K122" s="156"/>
      <c r="L122" s="156">
        <f>$K$121</f>
        <v>0</v>
      </c>
      <c r="N122" t="s">
        <v>181</v>
      </c>
    </row>
    <row r="123" spans="1:14" x14ac:dyDescent="0.25">
      <c r="A123" s="203"/>
      <c r="B123" t="s">
        <v>274</v>
      </c>
      <c r="C123" s="5"/>
      <c r="E123" s="85"/>
      <c r="F123" s="85"/>
      <c r="G123" s="156"/>
      <c r="H123" s="156"/>
      <c r="I123" s="156"/>
      <c r="J123" s="156"/>
      <c r="K123" s="156"/>
      <c r="L123" s="156"/>
      <c r="N123" t="s">
        <v>181</v>
      </c>
    </row>
    <row r="124" spans="1:14" x14ac:dyDescent="0.25">
      <c r="A124" s="203"/>
      <c r="B124" t="s">
        <v>275</v>
      </c>
      <c r="C124" s="5"/>
      <c r="E124" s="85"/>
      <c r="F124" s="85"/>
      <c r="G124" s="156"/>
      <c r="H124" s="156"/>
      <c r="I124" s="156"/>
      <c r="J124" s="156"/>
      <c r="K124" s="156"/>
      <c r="L124" s="156"/>
      <c r="N124" t="s">
        <v>181</v>
      </c>
    </row>
    <row r="125" spans="1:14" x14ac:dyDescent="0.25">
      <c r="A125" s="203"/>
      <c r="B125" t="s">
        <v>276</v>
      </c>
      <c r="C125" s="5"/>
      <c r="E125" s="85"/>
      <c r="F125" s="85"/>
      <c r="G125" s="156"/>
      <c r="H125" s="156"/>
      <c r="I125" s="156"/>
      <c r="J125" s="156"/>
      <c r="K125" s="156"/>
      <c r="L125" s="156"/>
      <c r="N125" t="s">
        <v>181</v>
      </c>
    </row>
    <row r="126" spans="1:14" x14ac:dyDescent="0.25">
      <c r="A126" s="203"/>
      <c r="B126" t="s">
        <v>277</v>
      </c>
      <c r="C126" s="5"/>
      <c r="E126" s="85"/>
      <c r="F126" s="85"/>
      <c r="G126" s="156"/>
      <c r="H126" s="156"/>
      <c r="I126" s="156"/>
      <c r="J126" s="156"/>
      <c r="K126" s="156"/>
      <c r="L126" s="156"/>
      <c r="N126" t="s">
        <v>181</v>
      </c>
    </row>
    <row r="127" spans="1:14" x14ac:dyDescent="0.25">
      <c r="A127" s="203"/>
      <c r="B127" t="s">
        <v>278</v>
      </c>
      <c r="C127" s="5"/>
      <c r="E127" s="85"/>
      <c r="F127" s="85"/>
      <c r="G127" s="156"/>
      <c r="H127" s="156"/>
      <c r="I127" s="156"/>
      <c r="J127" s="156"/>
      <c r="K127" s="156"/>
      <c r="L127" s="156"/>
      <c r="N127" t="s">
        <v>181</v>
      </c>
    </row>
    <row r="128" spans="1:14" x14ac:dyDescent="0.25">
      <c r="A128" s="203"/>
      <c r="B128" t="s">
        <v>144</v>
      </c>
      <c r="C128" s="5"/>
      <c r="E128" s="85"/>
      <c r="F128" s="85"/>
      <c r="G128" s="156"/>
      <c r="H128" s="156">
        <f>G102</f>
        <v>1185901.8108919736</v>
      </c>
      <c r="I128" s="156">
        <f>H102</f>
        <v>1044188.1179978386</v>
      </c>
      <c r="J128" s="156">
        <f>I102</f>
        <v>762521.14211577317</v>
      </c>
      <c r="K128" s="156">
        <f>J102</f>
        <v>760208.07238676411</v>
      </c>
      <c r="L128" s="156">
        <f>K102</f>
        <v>760208.07238676411</v>
      </c>
      <c r="N128" t="s">
        <v>181</v>
      </c>
    </row>
    <row r="129" spans="1:14" x14ac:dyDescent="0.25">
      <c r="A129" s="203"/>
      <c r="B129" t="s">
        <v>145</v>
      </c>
      <c r="C129" s="5"/>
      <c r="E129" s="85"/>
      <c r="F129" s="85"/>
      <c r="G129" s="156"/>
      <c r="H129" s="156"/>
      <c r="I129" s="156">
        <f>H128</f>
        <v>1185901.8108919736</v>
      </c>
      <c r="J129" s="156">
        <f t="shared" ref="J129:L129" si="19">I128</f>
        <v>1044188.1179978386</v>
      </c>
      <c r="K129" s="156">
        <f t="shared" si="19"/>
        <v>762521.14211577317</v>
      </c>
      <c r="L129" s="156">
        <f t="shared" si="19"/>
        <v>760208.07238676411</v>
      </c>
      <c r="N129" t="s">
        <v>160</v>
      </c>
    </row>
    <row r="130" spans="1:14" x14ac:dyDescent="0.25">
      <c r="A130" s="203"/>
      <c r="B130" t="s">
        <v>146</v>
      </c>
      <c r="C130" s="5"/>
      <c r="E130" s="85"/>
      <c r="F130" s="85"/>
      <c r="G130" s="156"/>
      <c r="H130" s="156"/>
      <c r="I130" s="156"/>
      <c r="J130" s="156">
        <f>I129</f>
        <v>1185901.8108919736</v>
      </c>
      <c r="K130" s="156">
        <f>J129</f>
        <v>1044188.1179978386</v>
      </c>
      <c r="L130" s="156">
        <f>K129</f>
        <v>762521.14211577317</v>
      </c>
      <c r="N130" t="s">
        <v>160</v>
      </c>
    </row>
    <row r="131" spans="1:14" x14ac:dyDescent="0.25">
      <c r="A131" s="203"/>
      <c r="B131" t="s">
        <v>147</v>
      </c>
      <c r="C131" s="5"/>
      <c r="E131" s="85"/>
      <c r="F131" s="85"/>
      <c r="G131" s="156"/>
      <c r="H131" s="156"/>
      <c r="I131" s="156"/>
      <c r="J131" s="156"/>
      <c r="K131" s="156">
        <f>J130</f>
        <v>1185901.8108919736</v>
      </c>
      <c r="L131" s="156">
        <f>K130</f>
        <v>1044188.1179978386</v>
      </c>
      <c r="N131" t="s">
        <v>160</v>
      </c>
    </row>
    <row r="132" spans="1:14" x14ac:dyDescent="0.25">
      <c r="A132" s="203"/>
      <c r="B132" t="s">
        <v>148</v>
      </c>
      <c r="C132" s="5"/>
      <c r="E132" s="85"/>
      <c r="F132" s="85"/>
      <c r="G132" s="156"/>
      <c r="H132" s="156"/>
      <c r="I132" s="156"/>
      <c r="J132" s="156"/>
      <c r="K132" s="156"/>
      <c r="L132" s="156">
        <f>K131</f>
        <v>1185901.8108919736</v>
      </c>
      <c r="N132" t="s">
        <v>160</v>
      </c>
    </row>
    <row r="133" spans="1:14" x14ac:dyDescent="0.25">
      <c r="A133" s="203"/>
      <c r="B133" s="1" t="s">
        <v>261</v>
      </c>
      <c r="C133" s="5"/>
      <c r="G133" s="170">
        <f t="shared" ref="G133:L133" si="20">SUM(G108:G132)</f>
        <v>0</v>
      </c>
      <c r="H133" s="170">
        <f t="shared" si="20"/>
        <v>19236919.613709621</v>
      </c>
      <c r="I133" s="170">
        <f t="shared" si="20"/>
        <v>38332125.534525104</v>
      </c>
      <c r="J133" s="170">
        <f t="shared" si="20"/>
        <v>57060356.399934635</v>
      </c>
      <c r="K133" s="170">
        <f t="shared" si="20"/>
        <v>75701387.973428369</v>
      </c>
      <c r="L133" s="170">
        <f t="shared" si="20"/>
        <v>94257953.095943898</v>
      </c>
    </row>
    <row r="134" spans="1:14" x14ac:dyDescent="0.25">
      <c r="A134" s="169"/>
      <c r="B134" s="1"/>
      <c r="G134" s="87"/>
      <c r="H134" s="87"/>
      <c r="I134" s="87"/>
      <c r="J134" s="87"/>
      <c r="K134" s="87"/>
      <c r="L134" s="87"/>
    </row>
    <row r="135" spans="1:14" x14ac:dyDescent="0.25">
      <c r="A135" s="169"/>
      <c r="B135" s="1" t="s">
        <v>259</v>
      </c>
      <c r="G135" s="87"/>
      <c r="H135" s="157">
        <v>2000000</v>
      </c>
      <c r="I135" s="157">
        <v>4000000</v>
      </c>
      <c r="J135" s="157">
        <v>6000000</v>
      </c>
      <c r="K135" s="157">
        <v>8000000</v>
      </c>
      <c r="L135" s="157">
        <v>10000000</v>
      </c>
    </row>
    <row r="136" spans="1:14" x14ac:dyDescent="0.25">
      <c r="C136" s="85" t="s">
        <v>263</v>
      </c>
      <c r="D136" s="85"/>
      <c r="E136" t="s">
        <v>265</v>
      </c>
    </row>
    <row r="137" spans="1:14" x14ac:dyDescent="0.25">
      <c r="B137" t="s">
        <v>161</v>
      </c>
      <c r="C137" s="89">
        <v>288536</v>
      </c>
      <c r="D137" s="85"/>
      <c r="E137" s="85">
        <f>C137*0.8</f>
        <v>230828.80000000002</v>
      </c>
      <c r="G137" s="144">
        <f>E137</f>
        <v>230828.80000000002</v>
      </c>
      <c r="H137" s="144">
        <f>$G$137*'IESO persistance table'!C$17</f>
        <v>206176.51779293068</v>
      </c>
      <c r="I137" s="144">
        <f>$G$137*'IESO persistance table'!D$17</f>
        <v>201572.13293292857</v>
      </c>
      <c r="J137" s="144">
        <f>$G$137*'IESO persistance table'!E$17</f>
        <v>196967.74552611486</v>
      </c>
      <c r="K137" s="144">
        <f>$G$137*'IESO persistance table'!F$17</f>
        <v>196569.73653281125</v>
      </c>
      <c r="L137" s="144">
        <f>$G$137*'IESO persistance table'!G$17</f>
        <v>196569.73653281125</v>
      </c>
    </row>
    <row r="138" spans="1:14" x14ac:dyDescent="0.25">
      <c r="B138" t="s">
        <v>162</v>
      </c>
      <c r="C138" s="89">
        <v>615000</v>
      </c>
      <c r="D138" s="85"/>
      <c r="E138" s="85">
        <f>C138*0.8</f>
        <v>492000</v>
      </c>
      <c r="G138" s="144">
        <f>E138</f>
        <v>492000</v>
      </c>
      <c r="H138" s="144">
        <f>$G$138*'IESO persistance table'!C$17</f>
        <v>439454.89797686378</v>
      </c>
      <c r="I138" s="144">
        <f>$G$138*'IESO persistance table'!D$17</f>
        <v>429640.8827797955</v>
      </c>
      <c r="J138" s="144">
        <f>$G$138*'IESO persistance table'!E$17</f>
        <v>419826.86215432605</v>
      </c>
      <c r="K138" s="144">
        <f>$G$138*'IESO persistance table'!F$17</f>
        <v>418978.52596445126</v>
      </c>
      <c r="L138" s="144">
        <f>$G$138*'IESO persistance table'!G$17</f>
        <v>418978.52596445126</v>
      </c>
      <c r="N138" t="s">
        <v>279</v>
      </c>
    </row>
    <row r="139" spans="1:14" x14ac:dyDescent="0.25">
      <c r="B139" t="s">
        <v>163</v>
      </c>
      <c r="C139" s="89">
        <v>615000</v>
      </c>
      <c r="D139" s="85"/>
      <c r="E139" s="85">
        <f>C139*0.8</f>
        <v>492000</v>
      </c>
      <c r="G139" s="144">
        <f>E139</f>
        <v>492000</v>
      </c>
      <c r="H139" s="144">
        <f>$G$139*'IESO persistance table'!C$17</f>
        <v>439454.89797686378</v>
      </c>
      <c r="I139" s="144">
        <f>$G$139*'IESO persistance table'!D$17</f>
        <v>429640.8827797955</v>
      </c>
      <c r="J139" s="144">
        <f>$G$139*'IESO persistance table'!E$17</f>
        <v>419826.86215432605</v>
      </c>
      <c r="K139" s="144">
        <f>$G$139*'IESO persistance table'!F$17</f>
        <v>418978.52596445126</v>
      </c>
      <c r="L139" s="144">
        <f>$G$139*'IESO persistance table'!G$17</f>
        <v>418978.52596445126</v>
      </c>
      <c r="N139" t="s">
        <v>279</v>
      </c>
    </row>
    <row r="140" spans="1:14" x14ac:dyDescent="0.25">
      <c r="B140" t="s">
        <v>164</v>
      </c>
      <c r="C140" s="89"/>
      <c r="D140" s="85"/>
      <c r="E140" s="85"/>
      <c r="G140" s="144"/>
      <c r="H140" s="144">
        <f>G139</f>
        <v>492000</v>
      </c>
      <c r="I140" s="144">
        <f t="shared" ref="I140:L142" si="21">H139</f>
        <v>439454.89797686378</v>
      </c>
      <c r="J140" s="144">
        <f t="shared" si="21"/>
        <v>429640.8827797955</v>
      </c>
      <c r="K140" s="144">
        <f t="shared" si="21"/>
        <v>419826.86215432605</v>
      </c>
      <c r="L140" s="144">
        <f t="shared" si="21"/>
        <v>418978.52596445126</v>
      </c>
      <c r="N140" t="s">
        <v>180</v>
      </c>
    </row>
    <row r="141" spans="1:14" x14ac:dyDescent="0.25">
      <c r="B141" t="s">
        <v>165</v>
      </c>
      <c r="C141" s="89"/>
      <c r="D141" s="85"/>
      <c r="E141" s="85"/>
      <c r="G141" s="144"/>
      <c r="H141" s="144"/>
      <c r="I141" s="144">
        <f>H140</f>
        <v>492000</v>
      </c>
      <c r="J141" s="144">
        <f t="shared" si="21"/>
        <v>439454.89797686378</v>
      </c>
      <c r="K141" s="144">
        <f t="shared" si="21"/>
        <v>429640.8827797955</v>
      </c>
      <c r="L141" s="144">
        <f t="shared" si="21"/>
        <v>419826.86215432605</v>
      </c>
      <c r="N141" t="s">
        <v>180</v>
      </c>
    </row>
    <row r="142" spans="1:14" x14ac:dyDescent="0.25">
      <c r="B142" t="s">
        <v>166</v>
      </c>
      <c r="C142" s="89"/>
      <c r="D142" s="85"/>
      <c r="E142" s="85"/>
      <c r="G142" s="144"/>
      <c r="H142" s="144"/>
      <c r="I142" s="144"/>
      <c r="J142" s="144">
        <f>I141</f>
        <v>492000</v>
      </c>
      <c r="K142" s="144">
        <f t="shared" si="21"/>
        <v>439454.89797686378</v>
      </c>
      <c r="L142" s="144">
        <f t="shared" si="21"/>
        <v>429640.8827797955</v>
      </c>
      <c r="N142" t="s">
        <v>180</v>
      </c>
    </row>
    <row r="143" spans="1:14" x14ac:dyDescent="0.25">
      <c r="B143" t="s">
        <v>167</v>
      </c>
      <c r="C143" s="89"/>
      <c r="D143" s="85"/>
      <c r="E143" s="85"/>
      <c r="G143" s="144"/>
      <c r="H143" s="144"/>
      <c r="I143" s="144"/>
      <c r="J143" s="144"/>
      <c r="K143" s="144">
        <f>J142</f>
        <v>492000</v>
      </c>
      <c r="L143" s="144">
        <f>K142</f>
        <v>439454.89797686378</v>
      </c>
      <c r="N143" t="s">
        <v>180</v>
      </c>
    </row>
    <row r="144" spans="1:14" x14ac:dyDescent="0.25">
      <c r="B144" t="s">
        <v>168</v>
      </c>
      <c r="C144" s="89"/>
      <c r="D144" s="85"/>
      <c r="G144" s="144"/>
      <c r="H144" s="144"/>
      <c r="I144" s="144"/>
      <c r="J144" s="144"/>
      <c r="K144" s="144"/>
      <c r="L144" s="144">
        <f>K143</f>
        <v>492000</v>
      </c>
      <c r="N144" t="s">
        <v>180</v>
      </c>
    </row>
    <row r="145" spans="2:14" x14ac:dyDescent="0.25">
      <c r="B145" s="1" t="s">
        <v>169</v>
      </c>
      <c r="C145" s="89"/>
      <c r="D145" s="85"/>
      <c r="G145" s="158">
        <f t="shared" ref="G145:L145" si="22">SUM(G137:G144)</f>
        <v>1214828.8</v>
      </c>
      <c r="H145" s="158">
        <f t="shared" si="22"/>
        <v>1577086.3137466582</v>
      </c>
      <c r="I145" s="158">
        <f t="shared" si="22"/>
        <v>1992308.7964693834</v>
      </c>
      <c r="J145" s="158">
        <f t="shared" si="22"/>
        <v>2397717.2505914262</v>
      </c>
      <c r="K145" s="158">
        <f t="shared" si="22"/>
        <v>2815449.4313726993</v>
      </c>
      <c r="L145" s="158">
        <f t="shared" si="22"/>
        <v>3234427.9573371504</v>
      </c>
      <c r="N145" t="s">
        <v>180</v>
      </c>
    </row>
    <row r="147" spans="2:14" x14ac:dyDescent="0.25">
      <c r="B147" s="1" t="s">
        <v>151</v>
      </c>
      <c r="G147" s="88">
        <f>SUM(G145,G135,G133,G104,G92)</f>
        <v>543012986.46446216</v>
      </c>
      <c r="H147" s="88">
        <f t="shared" ref="H147:L147" si="23">SUM(H145,H135,H133,H104,H92)</f>
        <v>565007498.46388102</v>
      </c>
      <c r="I147" s="88">
        <f t="shared" si="23"/>
        <v>580029826.54712868</v>
      </c>
      <c r="J147" s="88">
        <f t="shared" si="23"/>
        <v>599116346.39351749</v>
      </c>
      <c r="K147" s="88">
        <f t="shared" si="23"/>
        <v>615390529.98499489</v>
      </c>
      <c r="L147" s="88">
        <f t="shared" si="23"/>
        <v>621547105.74352932</v>
      </c>
    </row>
  </sheetData>
  <sortState ref="B36:C55">
    <sortCondition ref="B35"/>
  </sortState>
  <mergeCells count="4">
    <mergeCell ref="A95:A105"/>
    <mergeCell ref="A3:A92"/>
    <mergeCell ref="A106:A133"/>
    <mergeCell ref="A1:Z1"/>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77"/>
  <sheetViews>
    <sheetView topLeftCell="A43" zoomScale="70" zoomScaleNormal="70" workbookViewId="0">
      <selection activeCell="B94" sqref="B94"/>
    </sheetView>
  </sheetViews>
  <sheetFormatPr defaultRowHeight="15" x14ac:dyDescent="0.25"/>
  <cols>
    <col min="1" max="1" width="115.42578125" bestFit="1" customWidth="1"/>
    <col min="2" max="2" width="18.5703125" bestFit="1" customWidth="1"/>
    <col min="3" max="4" width="18.85546875" bestFit="1" customWidth="1"/>
    <col min="5" max="5" width="18.140625" bestFit="1" customWidth="1"/>
    <col min="6" max="6" width="18.85546875" bestFit="1" customWidth="1"/>
    <col min="7" max="7" width="18.5703125" bestFit="1" customWidth="1"/>
  </cols>
  <sheetData>
    <row r="1" spans="1:16" ht="117.6" customHeight="1" x14ac:dyDescent="0.35">
      <c r="A1" s="206" t="s">
        <v>304</v>
      </c>
      <c r="B1" s="207"/>
      <c r="C1" s="207"/>
      <c r="D1" s="207"/>
      <c r="E1" s="207"/>
      <c r="F1" s="207"/>
      <c r="G1" s="207"/>
      <c r="H1" s="207"/>
      <c r="I1" s="207"/>
      <c r="J1" s="207"/>
      <c r="K1" s="207"/>
      <c r="L1" s="207"/>
      <c r="M1" s="207"/>
      <c r="N1" s="207"/>
      <c r="O1" s="207"/>
      <c r="P1" s="207"/>
    </row>
    <row r="2" spans="1:16" ht="14.45" x14ac:dyDescent="0.35">
      <c r="B2" s="205" t="s">
        <v>302</v>
      </c>
      <c r="C2" s="205"/>
      <c r="D2" s="205"/>
      <c r="E2" s="205"/>
      <c r="F2" s="205"/>
      <c r="G2" s="205"/>
      <c r="I2" s="205" t="s">
        <v>303</v>
      </c>
      <c r="J2" s="205"/>
      <c r="K2" s="205"/>
      <c r="L2" s="205"/>
      <c r="M2" s="205"/>
      <c r="N2" s="205"/>
      <c r="O2" s="205"/>
    </row>
    <row r="3" spans="1:16" x14ac:dyDescent="0.25">
      <c r="A3" s="1" t="s">
        <v>283</v>
      </c>
      <c r="B3" s="1">
        <v>2020</v>
      </c>
      <c r="C3" s="1">
        <v>2021</v>
      </c>
      <c r="D3" s="1">
        <v>2022</v>
      </c>
      <c r="E3" s="1">
        <v>2023</v>
      </c>
      <c r="F3" s="1">
        <v>2024</v>
      </c>
      <c r="G3" s="1">
        <v>2025</v>
      </c>
      <c r="I3" t="s">
        <v>284</v>
      </c>
      <c r="J3" t="s">
        <v>285</v>
      </c>
      <c r="K3" t="s">
        <v>286</v>
      </c>
      <c r="L3" t="s">
        <v>287</v>
      </c>
      <c r="M3" t="s">
        <v>288</v>
      </c>
      <c r="N3" t="s">
        <v>289</v>
      </c>
      <c r="O3" t="s">
        <v>290</v>
      </c>
      <c r="P3" t="s">
        <v>20</v>
      </c>
    </row>
    <row r="4" spans="1:16" x14ac:dyDescent="0.25">
      <c r="A4" s="4" t="str">
        <f>+'Persisting Savings by Year&amp;Prog'!B84</f>
        <v>Save on Energy Process &amp; Systems Upgrades Program (future estimate of gross HOL progress from Dec 3, 2019 to Dec 31, 2020)</v>
      </c>
      <c r="B4" s="89">
        <f>+'Persisting Savings by Year&amp;Prog'!G84</f>
        <v>44000000</v>
      </c>
      <c r="C4" s="89">
        <f>+'Persisting Savings by Year&amp;Prog'!H84</f>
        <v>44000000</v>
      </c>
      <c r="D4" s="89">
        <f>+'Persisting Savings by Year&amp;Prog'!I84</f>
        <v>44000000</v>
      </c>
      <c r="E4" s="89">
        <f>+'Persisting Savings by Year&amp;Prog'!J84</f>
        <v>44000000</v>
      </c>
      <c r="F4" s="89">
        <f>+'Persisting Savings by Year&amp;Prog'!K84</f>
        <v>44000000</v>
      </c>
      <c r="G4" s="89">
        <f>+'Persisting Savings by Year&amp;Prog'!L84</f>
        <v>44000000</v>
      </c>
      <c r="I4" s="185"/>
      <c r="J4" s="186"/>
      <c r="K4" s="186"/>
      <c r="L4" s="186">
        <v>0.40909090909090912</v>
      </c>
      <c r="M4" s="186">
        <v>0.59090909090909094</v>
      </c>
      <c r="N4" s="186"/>
      <c r="O4" s="186"/>
      <c r="P4" s="174">
        <f t="shared" ref="P4:P15" si="0">SUM(I4:O4)</f>
        <v>1</v>
      </c>
    </row>
    <row r="5" spans="1:16" x14ac:dyDescent="0.25">
      <c r="A5" s="4" t="str">
        <f>+'Persisting Savings by Year&amp;Prog'!B85</f>
        <v>Save on Energy Retrofit Program (future estimate of gross HOL progress from Dec 3, 2019 to Dec 31, 2020)</v>
      </c>
      <c r="B5" s="89">
        <f>+'Persisting Savings by Year&amp;Prog'!G85</f>
        <v>75021114.808070078</v>
      </c>
      <c r="C5" s="89">
        <f>+'Persisting Savings by Year&amp;Prog'!H85</f>
        <v>75021114.808070078</v>
      </c>
      <c r="D5" s="89">
        <f>+'Persisting Savings by Year&amp;Prog'!I85</f>
        <v>74650127.582784653</v>
      </c>
      <c r="E5" s="89">
        <f>+'Persisting Savings by Year&amp;Prog'!J85</f>
        <v>74280974.927962184</v>
      </c>
      <c r="F5" s="89">
        <f>+'Persisting Savings by Year&amp;Prog'!K85</f>
        <v>73913647.771460682</v>
      </c>
      <c r="G5" s="89">
        <f>+'Persisting Savings by Year&amp;Prog'!L85</f>
        <v>73546171.780826464</v>
      </c>
      <c r="I5" s="187"/>
      <c r="J5" s="186">
        <v>0.17499999999999999</v>
      </c>
      <c r="K5" s="186">
        <v>0.47599999999999998</v>
      </c>
      <c r="L5" s="186">
        <v>0.26300000000000001</v>
      </c>
      <c r="M5" s="186">
        <v>3.7999999999999999E-2</v>
      </c>
      <c r="N5" s="186">
        <v>4.7E-2</v>
      </c>
      <c r="O5" s="186">
        <v>1E-3</v>
      </c>
      <c r="P5" s="174">
        <f t="shared" si="0"/>
        <v>1</v>
      </c>
    </row>
    <row r="6" spans="1:16" x14ac:dyDescent="0.25">
      <c r="A6" s="4" t="str">
        <f>+'Persisting Savings by Year&amp;Prog'!B99</f>
        <v>Save on Energy Retrofit Program (future estimate of IESO's regional delivery agent for North + East region. This is forecasted persisting savings from projects between April 1, 2019 to Dec 31, 2020)</v>
      </c>
      <c r="B6" s="89">
        <f>+'Persisting Savings by Year&amp;Prog'!G99</f>
        <v>30189281.154930882</v>
      </c>
      <c r="C6" s="89">
        <f>+'Persisting Savings by Year&amp;Prog'!H99</f>
        <v>30189281.154930882</v>
      </c>
      <c r="D6" s="89">
        <f>+'Persisting Savings by Year&amp;Prog'!I99</f>
        <v>30039992.015764095</v>
      </c>
      <c r="E6" s="89">
        <f>+'Persisting Savings by Year&amp;Prog'!J99</f>
        <v>29891441.126937181</v>
      </c>
      <c r="F6" s="89">
        <f>+'Persisting Savings by Year&amp;Prog'!K99</f>
        <v>29743624.83772533</v>
      </c>
      <c r="G6" s="89">
        <f>+'Persisting Savings by Year&amp;Prog'!L99</f>
        <v>29595748.656101998</v>
      </c>
      <c r="I6" s="188"/>
      <c r="J6" s="186">
        <v>0.17499999999999999</v>
      </c>
      <c r="K6" s="186">
        <v>0.47599999999999998</v>
      </c>
      <c r="L6" s="186">
        <v>0.26300000000000001</v>
      </c>
      <c r="M6" s="186">
        <v>3.7999999999999999E-2</v>
      </c>
      <c r="N6" s="186">
        <v>4.7E-2</v>
      </c>
      <c r="O6" s="186">
        <v>1E-3</v>
      </c>
      <c r="P6" s="174">
        <f t="shared" si="0"/>
        <v>1</v>
      </c>
    </row>
    <row r="7" spans="1:16" x14ac:dyDescent="0.25">
      <c r="A7" s="4" t="str">
        <f>+'Persisting Savings by Year&amp;Prog'!B108</f>
        <v>Save on Energy Retrofit Program (future estimate of gross third party achievement in 2021)</v>
      </c>
      <c r="B7" s="85">
        <f>+'Persisting Savings by Year&amp;Prog'!G108</f>
        <v>0</v>
      </c>
      <c r="C7" s="85">
        <f>+'Persisting Savings by Year&amp;Prog'!H108</f>
        <v>17251017.802817646</v>
      </c>
      <c r="D7" s="85">
        <f>+'Persisting Savings by Year&amp;Prog'!I108</f>
        <v>17251017.802817646</v>
      </c>
      <c r="E7" s="85">
        <f>+'Persisting Savings by Year&amp;Prog'!J108</f>
        <v>17165709.723293766</v>
      </c>
      <c r="F7" s="85">
        <f>+'Persisting Savings by Year&amp;Prog'!K108</f>
        <v>17080823.501106959</v>
      </c>
      <c r="G7" s="85">
        <f>+'Persisting Savings by Year&amp;Prog'!L108</f>
        <v>16996357.050128758</v>
      </c>
      <c r="I7" s="189"/>
      <c r="J7" s="186">
        <v>0.17499999999999999</v>
      </c>
      <c r="K7" s="186">
        <v>0.47599999999999998</v>
      </c>
      <c r="L7" s="186">
        <v>0.26300000000000001</v>
      </c>
      <c r="M7" s="186">
        <v>3.7999999999999999E-2</v>
      </c>
      <c r="N7" s="186">
        <v>4.7E-2</v>
      </c>
      <c r="O7" s="186">
        <v>1E-3</v>
      </c>
      <c r="P7" s="174">
        <f t="shared" si="0"/>
        <v>1</v>
      </c>
    </row>
    <row r="8" spans="1:16" x14ac:dyDescent="0.25">
      <c r="A8" s="4" t="str">
        <f>+'Persisting Savings by Year&amp;Prog'!B109</f>
        <v>Save on Energy Retrofit Program (future estimate of gross third party achievement in 2022)</v>
      </c>
      <c r="B8" s="85">
        <f>+'Persisting Savings by Year&amp;Prog'!G109</f>
        <v>0</v>
      </c>
      <c r="C8" s="85">
        <f>+'Persisting Savings by Year&amp;Prog'!H109</f>
        <v>0</v>
      </c>
      <c r="D8" s="85">
        <f>+'Persisting Savings by Year&amp;Prog'!I109</f>
        <v>17251017.802817646</v>
      </c>
      <c r="E8" s="85">
        <f>+'Persisting Savings by Year&amp;Prog'!J109</f>
        <v>17251017.802817646</v>
      </c>
      <c r="F8" s="85">
        <f>+'Persisting Savings by Year&amp;Prog'!K109</f>
        <v>17165709.723293766</v>
      </c>
      <c r="G8" s="85">
        <f>+'Persisting Savings by Year&amp;Prog'!L109</f>
        <v>17080823.501106959</v>
      </c>
      <c r="I8" s="190"/>
      <c r="J8" s="186">
        <v>0.17499999999999999</v>
      </c>
      <c r="K8" s="186">
        <v>0.47599999999999998</v>
      </c>
      <c r="L8" s="186">
        <v>0.26300000000000001</v>
      </c>
      <c r="M8" s="186">
        <v>3.7999999999999999E-2</v>
      </c>
      <c r="N8" s="186">
        <v>4.7E-2</v>
      </c>
      <c r="O8" s="186">
        <v>1E-3</v>
      </c>
      <c r="P8" s="174">
        <f t="shared" si="0"/>
        <v>1</v>
      </c>
    </row>
    <row r="9" spans="1:16" x14ac:dyDescent="0.25">
      <c r="A9" s="4" t="str">
        <f>+'Persisting Savings by Year&amp;Prog'!B110</f>
        <v>Save on Energy Retrofit Program (future estimate of gross third party achievement in 2023)</v>
      </c>
      <c r="B9" s="85">
        <f>+'Persisting Savings by Year&amp;Prog'!G110</f>
        <v>0</v>
      </c>
      <c r="C9" s="85">
        <f>+'Persisting Savings by Year&amp;Prog'!H110</f>
        <v>0</v>
      </c>
      <c r="D9" s="85">
        <f>+'Persisting Savings by Year&amp;Prog'!I110</f>
        <v>0</v>
      </c>
      <c r="E9" s="85">
        <f>+'Persisting Savings by Year&amp;Prog'!J110</f>
        <v>17251017.802817646</v>
      </c>
      <c r="F9" s="85">
        <f>+'Persisting Savings by Year&amp;Prog'!K110</f>
        <v>17251017.802817646</v>
      </c>
      <c r="G9" s="85">
        <f>+'Persisting Savings by Year&amp;Prog'!L110</f>
        <v>17165709.723293766</v>
      </c>
      <c r="I9" s="189"/>
      <c r="J9" s="186">
        <v>0.17499999999999999</v>
      </c>
      <c r="K9" s="186">
        <v>0.47599999999999998</v>
      </c>
      <c r="L9" s="186">
        <v>0.26300000000000001</v>
      </c>
      <c r="M9" s="186">
        <v>3.7999999999999999E-2</v>
      </c>
      <c r="N9" s="186">
        <v>4.7E-2</v>
      </c>
      <c r="O9" s="186">
        <v>1E-3</v>
      </c>
      <c r="P9" s="174">
        <f t="shared" si="0"/>
        <v>1</v>
      </c>
    </row>
    <row r="10" spans="1:16" x14ac:dyDescent="0.25">
      <c r="A10" s="4" t="str">
        <f>+'Persisting Savings by Year&amp;Prog'!B111</f>
        <v>Save on Energy Retrofit Program (future estimate of gross third party achievement in 2024)</v>
      </c>
      <c r="B10" s="85">
        <f>+'Persisting Savings by Year&amp;Prog'!G111</f>
        <v>0</v>
      </c>
      <c r="C10" s="85">
        <f>+'Persisting Savings by Year&amp;Prog'!H111</f>
        <v>0</v>
      </c>
      <c r="D10" s="85">
        <f>+'Persisting Savings by Year&amp;Prog'!I111</f>
        <v>0</v>
      </c>
      <c r="E10" s="85">
        <f>+'Persisting Savings by Year&amp;Prog'!J111</f>
        <v>0</v>
      </c>
      <c r="F10" s="85">
        <f>+'Persisting Savings by Year&amp;Prog'!K111</f>
        <v>17251017.802817646</v>
      </c>
      <c r="G10" s="85">
        <f>+'Persisting Savings by Year&amp;Prog'!L111</f>
        <v>17251017.802817646</v>
      </c>
      <c r="I10" s="191"/>
      <c r="J10" s="186">
        <v>0.17499999999999999</v>
      </c>
      <c r="K10" s="186">
        <v>0.47599999999999998</v>
      </c>
      <c r="L10" s="186">
        <v>0.26300000000000001</v>
      </c>
      <c r="M10" s="186">
        <v>3.7999999999999999E-2</v>
      </c>
      <c r="N10" s="186">
        <v>4.7E-2</v>
      </c>
      <c r="O10" s="186">
        <v>1E-3</v>
      </c>
      <c r="P10" s="174">
        <f t="shared" si="0"/>
        <v>1</v>
      </c>
    </row>
    <row r="11" spans="1:16" x14ac:dyDescent="0.25">
      <c r="A11" s="4" t="str">
        <f>+'Persisting Savings by Year&amp;Prog'!B112</f>
        <v>Save on Energy Retrofit Program (future estimate of gross third party achievement in 2025)</v>
      </c>
      <c r="B11" s="85">
        <f>+'Persisting Savings by Year&amp;Prog'!G112</f>
        <v>0</v>
      </c>
      <c r="C11" s="85">
        <f>+'Persisting Savings by Year&amp;Prog'!H112</f>
        <v>0</v>
      </c>
      <c r="D11" s="85">
        <f>+'Persisting Savings by Year&amp;Prog'!I112</f>
        <v>0</v>
      </c>
      <c r="E11" s="85">
        <f>+'Persisting Savings by Year&amp;Prog'!J112</f>
        <v>0</v>
      </c>
      <c r="F11" s="85">
        <f>+'Persisting Savings by Year&amp;Prog'!K112</f>
        <v>0</v>
      </c>
      <c r="G11" s="85">
        <f>+'Persisting Savings by Year&amp;Prog'!L112</f>
        <v>17251017.802817646</v>
      </c>
      <c r="I11" s="190"/>
      <c r="J11" s="186">
        <v>0.17499999999999999</v>
      </c>
      <c r="K11" s="186">
        <v>0.47599999999999998</v>
      </c>
      <c r="L11" s="186">
        <v>0.26300000000000001</v>
      </c>
      <c r="M11" s="186">
        <v>3.7999999999999999E-2</v>
      </c>
      <c r="N11" s="186">
        <v>4.7E-2</v>
      </c>
      <c r="O11" s="186">
        <v>1E-3</v>
      </c>
      <c r="P11" s="174">
        <f t="shared" si="0"/>
        <v>1</v>
      </c>
    </row>
    <row r="12" spans="1:16" x14ac:dyDescent="0.25">
      <c r="A12" t="s">
        <v>14</v>
      </c>
      <c r="B12" s="85">
        <f>+'Persisting Savings by Year&amp;Prog'!G96</f>
        <v>3259378</v>
      </c>
      <c r="C12" s="85">
        <v>3259378</v>
      </c>
      <c r="D12" s="85">
        <v>3259378</v>
      </c>
      <c r="E12" s="85">
        <v>3259378</v>
      </c>
      <c r="F12" s="85">
        <v>3259378</v>
      </c>
      <c r="G12" s="85">
        <v>3259378</v>
      </c>
      <c r="I12" s="187">
        <v>1</v>
      </c>
      <c r="J12" s="189"/>
      <c r="K12" s="192"/>
      <c r="L12" s="192"/>
      <c r="M12" s="190"/>
      <c r="N12" s="190"/>
      <c r="O12" s="190"/>
      <c r="P12" s="174">
        <f t="shared" si="0"/>
        <v>1</v>
      </c>
    </row>
    <row r="13" spans="1:16" x14ac:dyDescent="0.25">
      <c r="A13" t="s">
        <v>291</v>
      </c>
      <c r="B13" s="85">
        <f>+'Persisting Savings by Year&amp;Prog'!G97</f>
        <v>1363399</v>
      </c>
      <c r="C13" s="85">
        <v>1363399</v>
      </c>
      <c r="D13" s="85">
        <v>1363399</v>
      </c>
      <c r="E13" s="85">
        <v>1363399</v>
      </c>
      <c r="F13" s="85">
        <v>1363399</v>
      </c>
      <c r="G13" s="85">
        <v>1363399</v>
      </c>
      <c r="I13" s="187">
        <v>1</v>
      </c>
      <c r="J13" s="190"/>
      <c r="K13" s="190"/>
      <c r="L13" s="190"/>
      <c r="M13" s="190"/>
      <c r="N13" s="190"/>
      <c r="O13" s="190"/>
      <c r="P13" s="174">
        <f t="shared" si="0"/>
        <v>1</v>
      </c>
    </row>
    <row r="14" spans="1:16" x14ac:dyDescent="0.25">
      <c r="A14" t="str">
        <f>+'Persisting Savings by Year&amp;Prog'!B98</f>
        <v>Kanata North Retrofit Top-Up Program (since approved by IESO)</v>
      </c>
      <c r="B14" s="85">
        <f>+'Persisting Savings by Year&amp;Prog'!G98</f>
        <v>5299801</v>
      </c>
      <c r="C14" s="85">
        <f>B14</f>
        <v>5299801</v>
      </c>
      <c r="D14" s="85">
        <f t="shared" ref="D14:G14" si="1">C14</f>
        <v>5299801</v>
      </c>
      <c r="E14" s="85">
        <f t="shared" si="1"/>
        <v>5299801</v>
      </c>
      <c r="F14" s="85">
        <f t="shared" si="1"/>
        <v>5299801</v>
      </c>
      <c r="G14" s="85">
        <f t="shared" si="1"/>
        <v>5299801</v>
      </c>
      <c r="I14" s="187">
        <v>1</v>
      </c>
      <c r="J14" s="190"/>
      <c r="K14" s="190"/>
      <c r="L14" s="190"/>
      <c r="M14" s="190"/>
      <c r="N14" s="190"/>
      <c r="O14" s="190"/>
      <c r="P14" s="174">
        <f t="shared" si="0"/>
        <v>1</v>
      </c>
    </row>
    <row r="15" spans="1:16" x14ac:dyDescent="0.25">
      <c r="A15" t="str">
        <f>A14</f>
        <v>Kanata North Retrofit Top-Up Program (since approved by IESO)</v>
      </c>
      <c r="B15" s="85"/>
      <c r="C15" s="85">
        <f>'Persisting Savings by Year&amp;Prog'!H98-C14</f>
        <v>3117530</v>
      </c>
      <c r="D15" s="85">
        <f>'Persisting Savings by Year&amp;Prog'!I98-D14</f>
        <v>3117530</v>
      </c>
      <c r="E15" s="85">
        <f>'Persisting Savings by Year&amp;Prog'!J98-E14</f>
        <v>3117530</v>
      </c>
      <c r="F15" s="85">
        <f>'Persisting Savings by Year&amp;Prog'!K98-F14</f>
        <v>3117530</v>
      </c>
      <c r="G15" s="85">
        <f>'Persisting Savings by Year&amp;Prog'!L98-G14</f>
        <v>3117530</v>
      </c>
      <c r="I15" s="187">
        <v>1</v>
      </c>
      <c r="J15" s="193"/>
      <c r="K15" s="193"/>
      <c r="L15" s="193"/>
      <c r="M15" s="193"/>
      <c r="N15" s="193"/>
      <c r="O15" s="193"/>
      <c r="P15" s="174">
        <f t="shared" si="0"/>
        <v>1</v>
      </c>
    </row>
    <row r="16" spans="1:16" x14ac:dyDescent="0.25">
      <c r="A16" t="str">
        <f>+'Persisting Savings by Year&amp;Prog'!B100</f>
        <v>Save on Energy Energy Manager Program (future activity delivered by IESO - 2020)</v>
      </c>
      <c r="B16" s="85">
        <f>+'Persisting Savings by Year&amp;Prog'!G100</f>
        <v>800000</v>
      </c>
      <c r="C16" s="85">
        <f>+'Persisting Savings by Year&amp;Prog'!H100</f>
        <v>800000</v>
      </c>
      <c r="D16" s="85">
        <f>+'Persisting Savings by Year&amp;Prog'!I100</f>
        <v>800000</v>
      </c>
      <c r="E16" s="85">
        <f>+'Persisting Savings by Year&amp;Prog'!J100</f>
        <v>800000</v>
      </c>
      <c r="F16" s="85">
        <f>+'Persisting Savings by Year&amp;Prog'!K100</f>
        <v>800000</v>
      </c>
      <c r="G16" s="85">
        <f>+'Persisting Savings by Year&amp;Prog'!L100</f>
        <v>800000</v>
      </c>
      <c r="I16" s="188"/>
      <c r="J16" s="185">
        <v>0.10669465238089942</v>
      </c>
      <c r="K16" s="185">
        <v>0.67297746993391017</v>
      </c>
      <c r="L16" s="185">
        <v>0.14887201035683345</v>
      </c>
      <c r="M16" s="185">
        <v>7.1455867328357098E-2</v>
      </c>
      <c r="N16" s="185">
        <v>0</v>
      </c>
      <c r="O16" s="185">
        <v>0</v>
      </c>
      <c r="P16" s="174">
        <f t="shared" ref="P16:P41" si="2">SUM(I16:O16)</f>
        <v>1.0000000000000002</v>
      </c>
    </row>
    <row r="17" spans="1:16" x14ac:dyDescent="0.25">
      <c r="A17" t="str">
        <f>+'Persisting Savings by Year&amp;Prog'!B113</f>
        <v>Save on Energy Energy Manager Program (future IESO activity - 2021)</v>
      </c>
      <c r="B17" s="85">
        <f>+'Persisting Savings by Year&amp;Prog'!G113</f>
        <v>0</v>
      </c>
      <c r="C17" s="85">
        <f>+'Persisting Savings by Year&amp;Prog'!H113</f>
        <v>800000</v>
      </c>
      <c r="D17" s="85">
        <f>+'Persisting Savings by Year&amp;Prog'!I113</f>
        <v>800000</v>
      </c>
      <c r="E17" s="85">
        <f>+'Persisting Savings by Year&amp;Prog'!J113</f>
        <v>800000</v>
      </c>
      <c r="F17" s="85">
        <f>+'Persisting Savings by Year&amp;Prog'!K113</f>
        <v>800000</v>
      </c>
      <c r="G17" s="85">
        <f>+'Persisting Savings by Year&amp;Prog'!L113</f>
        <v>800000</v>
      </c>
      <c r="I17" s="188"/>
      <c r="J17" s="185">
        <v>0.10669465238089942</v>
      </c>
      <c r="K17" s="185">
        <v>0.67297746993391017</v>
      </c>
      <c r="L17" s="185">
        <v>0.14887201035683345</v>
      </c>
      <c r="M17" s="185">
        <v>7.1455867328357098E-2</v>
      </c>
      <c r="N17" s="185">
        <v>0</v>
      </c>
      <c r="O17" s="185">
        <v>0</v>
      </c>
      <c r="P17" s="174">
        <f t="shared" si="2"/>
        <v>1.0000000000000002</v>
      </c>
    </row>
    <row r="18" spans="1:16" x14ac:dyDescent="0.25">
      <c r="A18" t="str">
        <f>+'Persisting Savings by Year&amp;Prog'!B114</f>
        <v>Save on Energy Energy Manager Program (future IESO activity - 2022)</v>
      </c>
      <c r="B18" s="85">
        <f>+'Persisting Savings by Year&amp;Prog'!G114</f>
        <v>0</v>
      </c>
      <c r="C18" s="85">
        <f>+'Persisting Savings by Year&amp;Prog'!H114</f>
        <v>0</v>
      </c>
      <c r="D18" s="85">
        <f>+'Persisting Savings by Year&amp;Prog'!I114</f>
        <v>800000</v>
      </c>
      <c r="E18" s="85">
        <f>+'Persisting Savings by Year&amp;Prog'!J114</f>
        <v>800000</v>
      </c>
      <c r="F18" s="85">
        <f>+'Persisting Savings by Year&amp;Prog'!K114</f>
        <v>800000</v>
      </c>
      <c r="G18" s="85">
        <f>+'Persisting Savings by Year&amp;Prog'!L114</f>
        <v>800000</v>
      </c>
      <c r="I18" s="188"/>
      <c r="J18" s="185">
        <v>0.10669465238089942</v>
      </c>
      <c r="K18" s="185">
        <v>0.67297746993391017</v>
      </c>
      <c r="L18" s="185">
        <v>0.14887201035683345</v>
      </c>
      <c r="M18" s="185">
        <v>7.1455867328357098E-2</v>
      </c>
      <c r="N18" s="185">
        <v>0</v>
      </c>
      <c r="O18" s="185">
        <v>0</v>
      </c>
      <c r="P18" s="174">
        <f t="shared" si="2"/>
        <v>1.0000000000000002</v>
      </c>
    </row>
    <row r="19" spans="1:16" x14ac:dyDescent="0.25">
      <c r="A19" t="str">
        <f>+'Persisting Savings by Year&amp;Prog'!B115</f>
        <v>Save on Energy Energy Manager Program (future IESO activity - 2023)</v>
      </c>
      <c r="B19" s="85">
        <f>+'Persisting Savings by Year&amp;Prog'!G115</f>
        <v>0</v>
      </c>
      <c r="C19" s="85">
        <f>+'Persisting Savings by Year&amp;Prog'!H115</f>
        <v>0</v>
      </c>
      <c r="D19" s="85">
        <f>+'Persisting Savings by Year&amp;Prog'!I115</f>
        <v>0</v>
      </c>
      <c r="E19" s="85">
        <f>+'Persisting Savings by Year&amp;Prog'!J115</f>
        <v>800000</v>
      </c>
      <c r="F19" s="85">
        <f>+'Persisting Savings by Year&amp;Prog'!K115</f>
        <v>800000</v>
      </c>
      <c r="G19" s="85">
        <f>+'Persisting Savings by Year&amp;Prog'!L115</f>
        <v>800000</v>
      </c>
      <c r="I19" s="188"/>
      <c r="J19" s="185">
        <v>0.10669465238089942</v>
      </c>
      <c r="K19" s="185">
        <v>0.67297746993391017</v>
      </c>
      <c r="L19" s="185">
        <v>0.14887201035683345</v>
      </c>
      <c r="M19" s="185">
        <v>7.1455867328357098E-2</v>
      </c>
      <c r="N19" s="185">
        <v>0</v>
      </c>
      <c r="O19" s="185">
        <v>0</v>
      </c>
      <c r="P19" s="174">
        <f t="shared" si="2"/>
        <v>1.0000000000000002</v>
      </c>
    </row>
    <row r="20" spans="1:16" x14ac:dyDescent="0.25">
      <c r="A20" t="str">
        <f>+'Persisting Savings by Year&amp;Prog'!B116</f>
        <v>Save on Energy Energy Manager Program (future IESO activity - 2024)</v>
      </c>
      <c r="B20" s="85">
        <f>+'Persisting Savings by Year&amp;Prog'!G116</f>
        <v>0</v>
      </c>
      <c r="C20" s="85">
        <f>+'Persisting Savings by Year&amp;Prog'!H116</f>
        <v>0</v>
      </c>
      <c r="D20" s="85">
        <f>+'Persisting Savings by Year&amp;Prog'!I116</f>
        <v>0</v>
      </c>
      <c r="E20" s="85">
        <f>+'Persisting Savings by Year&amp;Prog'!J116</f>
        <v>0</v>
      </c>
      <c r="F20" s="85">
        <f>+'Persisting Savings by Year&amp;Prog'!K116</f>
        <v>800000</v>
      </c>
      <c r="G20" s="85">
        <f>+'Persisting Savings by Year&amp;Prog'!L116</f>
        <v>800000</v>
      </c>
      <c r="I20" s="188"/>
      <c r="J20" s="185">
        <v>0.10669465238089942</v>
      </c>
      <c r="K20" s="185">
        <v>0.67297746993391017</v>
      </c>
      <c r="L20" s="185">
        <v>0.14887201035683345</v>
      </c>
      <c r="M20" s="185">
        <v>7.1455867328357098E-2</v>
      </c>
      <c r="N20" s="185">
        <v>0</v>
      </c>
      <c r="O20" s="185">
        <v>0</v>
      </c>
      <c r="P20" s="174">
        <f t="shared" si="2"/>
        <v>1.0000000000000002</v>
      </c>
    </row>
    <row r="21" spans="1:16" x14ac:dyDescent="0.25">
      <c r="A21" t="str">
        <f>+'Persisting Savings by Year&amp;Prog'!B117</f>
        <v>Save on Energy Energy Manager Program (future IESO activity - 2025)</v>
      </c>
      <c r="B21" s="85">
        <f>+'Persisting Savings by Year&amp;Prog'!G117</f>
        <v>0</v>
      </c>
      <c r="C21" s="85">
        <f>+'Persisting Savings by Year&amp;Prog'!H117</f>
        <v>0</v>
      </c>
      <c r="D21" s="85">
        <f>+'Persisting Savings by Year&amp;Prog'!I117</f>
        <v>0</v>
      </c>
      <c r="E21" s="85">
        <f>+'Persisting Savings by Year&amp;Prog'!J117</f>
        <v>0</v>
      </c>
      <c r="F21" s="85">
        <f>+'Persisting Savings by Year&amp;Prog'!K117</f>
        <v>0</v>
      </c>
      <c r="G21" s="85">
        <f>+'Persisting Savings by Year&amp;Prog'!L117</f>
        <v>800000</v>
      </c>
      <c r="I21" s="188"/>
      <c r="J21" s="185">
        <v>0.10669465238089942</v>
      </c>
      <c r="K21" s="185">
        <v>0.67297746993391017</v>
      </c>
      <c r="L21" s="185">
        <v>0.14887201035683345</v>
      </c>
      <c r="M21" s="185">
        <v>7.1455867328357098E-2</v>
      </c>
      <c r="N21" s="185">
        <v>0</v>
      </c>
      <c r="O21" s="185">
        <v>0</v>
      </c>
      <c r="P21" s="174">
        <f t="shared" si="2"/>
        <v>1.0000000000000002</v>
      </c>
    </row>
    <row r="22" spans="1:16" x14ac:dyDescent="0.25">
      <c r="A22" t="str">
        <f>+'Persisting Savings by Year&amp;Prog'!B87</f>
        <v>Save on Energy High Performance New Construction Program (Remaining HOL pipeline)</v>
      </c>
      <c r="B22" s="85">
        <f>+'Persisting Savings by Year&amp;Prog'!G87</f>
        <v>1852449.7537823543</v>
      </c>
      <c r="C22" s="85">
        <f>+'Persisting Savings by Year&amp;Prog'!H87</f>
        <v>1852449.7537823543</v>
      </c>
      <c r="D22" s="85">
        <f>+'Persisting Savings by Year&amp;Prog'!I87</f>
        <v>1834066.5362903846</v>
      </c>
      <c r="E22" s="85">
        <f>+'Persisting Savings by Year&amp;Prog'!J87</f>
        <v>1834066.5362903846</v>
      </c>
      <c r="F22" s="85">
        <f>+'Persisting Savings by Year&amp;Prog'!K87</f>
        <v>1833128.4807950449</v>
      </c>
      <c r="G22" s="85">
        <f>+'Persisting Savings by Year&amp;Prog'!L87</f>
        <v>1833128.4807950449</v>
      </c>
      <c r="I22" s="188"/>
      <c r="J22" s="188"/>
      <c r="K22" s="186">
        <v>0.84871132154597695</v>
      </c>
      <c r="L22" s="186">
        <v>0.15128867845402305</v>
      </c>
      <c r="M22" s="188"/>
      <c r="N22" s="188"/>
      <c r="O22" s="188"/>
      <c r="P22" s="174">
        <f t="shared" si="2"/>
        <v>1</v>
      </c>
    </row>
    <row r="23" spans="1:16" x14ac:dyDescent="0.25">
      <c r="A23" t="str">
        <f>+'Persisting Savings by Year&amp;Prog'!B102</f>
        <v>Save on Energy Small Business Lighting Program (future activity delivered by IESO - 2020)</v>
      </c>
      <c r="B23" s="85">
        <f>+'Persisting Savings by Year&amp;Prog'!G102</f>
        <v>1185901.8108919736</v>
      </c>
      <c r="C23" s="85">
        <f>+'Persisting Savings by Year&amp;Prog'!H102</f>
        <v>1044188.1179978386</v>
      </c>
      <c r="D23" s="85">
        <f>+'Persisting Savings by Year&amp;Prog'!I102</f>
        <v>762521.14211577317</v>
      </c>
      <c r="E23" s="85">
        <f>+'Persisting Savings by Year&amp;Prog'!J102</f>
        <v>760208.07238676411</v>
      </c>
      <c r="F23" s="85">
        <f>+'Persisting Savings by Year&amp;Prog'!K102</f>
        <v>760208.07238676411</v>
      </c>
      <c r="G23" s="85">
        <f>+'Persisting Savings by Year&amp;Prog'!L102</f>
        <v>760208.07238676411</v>
      </c>
      <c r="I23" s="188"/>
      <c r="J23" s="187">
        <v>0.89956626144611251</v>
      </c>
      <c r="K23" s="185">
        <v>7.1126660217828763E-2</v>
      </c>
      <c r="L23" s="185">
        <v>2.9307078336058601E-2</v>
      </c>
      <c r="M23" s="188"/>
      <c r="N23" s="188"/>
      <c r="O23" s="188"/>
      <c r="P23" s="174">
        <f t="shared" si="2"/>
        <v>0.99999999999999989</v>
      </c>
    </row>
    <row r="24" spans="1:16" x14ac:dyDescent="0.25">
      <c r="A24" t="str">
        <f>+'Persisting Savings by Year&amp;Prog'!B128</f>
        <v>Save on Energy Small Business Lighting Program (future IESO activity - 2021)</v>
      </c>
      <c r="B24" s="85">
        <f>+'Persisting Savings by Year&amp;Prog'!G128</f>
        <v>0</v>
      </c>
      <c r="C24" s="85">
        <f>+'Persisting Savings by Year&amp;Prog'!H128</f>
        <v>1185901.8108919736</v>
      </c>
      <c r="D24" s="85">
        <f>+'Persisting Savings by Year&amp;Prog'!I128</f>
        <v>1044188.1179978386</v>
      </c>
      <c r="E24" s="85">
        <f>+'Persisting Savings by Year&amp;Prog'!J128</f>
        <v>762521.14211577317</v>
      </c>
      <c r="F24" s="85">
        <f>+'Persisting Savings by Year&amp;Prog'!K128</f>
        <v>760208.07238676411</v>
      </c>
      <c r="G24" s="85">
        <f>+'Persisting Savings by Year&amp;Prog'!L128</f>
        <v>760208.07238676411</v>
      </c>
      <c r="I24" s="188"/>
      <c r="J24" s="187">
        <v>0.89956626144611251</v>
      </c>
      <c r="K24" s="185">
        <v>7.1126660217828763E-2</v>
      </c>
      <c r="L24" s="185">
        <v>2.9307078336058601E-2</v>
      </c>
      <c r="M24" s="188"/>
      <c r="N24" s="188"/>
      <c r="O24" s="188"/>
      <c r="P24" s="174">
        <f t="shared" si="2"/>
        <v>0.99999999999999989</v>
      </c>
    </row>
    <row r="25" spans="1:16" x14ac:dyDescent="0.25">
      <c r="A25" t="str">
        <f>+'Persisting Savings by Year&amp;Prog'!B129</f>
        <v>Save on Energy Small Business Lighting Program (future IESO activity - 2022)</v>
      </c>
      <c r="B25" s="85">
        <f>+'Persisting Savings by Year&amp;Prog'!G129</f>
        <v>0</v>
      </c>
      <c r="C25" s="85">
        <f>+'Persisting Savings by Year&amp;Prog'!H129</f>
        <v>0</v>
      </c>
      <c r="D25" s="85">
        <f>+'Persisting Savings by Year&amp;Prog'!I129</f>
        <v>1185901.8108919736</v>
      </c>
      <c r="E25" s="85">
        <f>+'Persisting Savings by Year&amp;Prog'!J129</f>
        <v>1044188.1179978386</v>
      </c>
      <c r="F25" s="85">
        <f>+'Persisting Savings by Year&amp;Prog'!K129</f>
        <v>762521.14211577317</v>
      </c>
      <c r="G25" s="85">
        <f>+'Persisting Savings by Year&amp;Prog'!L129</f>
        <v>760208.07238676411</v>
      </c>
      <c r="I25" s="188"/>
      <c r="J25" s="187">
        <v>0.89956626144611251</v>
      </c>
      <c r="K25" s="185">
        <v>7.1126660217828763E-2</v>
      </c>
      <c r="L25" s="185">
        <v>2.9307078336058601E-2</v>
      </c>
      <c r="M25" s="188"/>
      <c r="N25" s="188"/>
      <c r="O25" s="188"/>
      <c r="P25" s="174">
        <f t="shared" si="2"/>
        <v>0.99999999999999989</v>
      </c>
    </row>
    <row r="26" spans="1:16" x14ac:dyDescent="0.25">
      <c r="A26" t="str">
        <f>+'Persisting Savings by Year&amp;Prog'!B130</f>
        <v>Save on Energy Small Business Lighting Program (future IESO activity - 2023)</v>
      </c>
      <c r="B26" s="85">
        <f>+'Persisting Savings by Year&amp;Prog'!G130</f>
        <v>0</v>
      </c>
      <c r="C26" s="85">
        <f>+'Persisting Savings by Year&amp;Prog'!H130</f>
        <v>0</v>
      </c>
      <c r="D26" s="85">
        <f>+'Persisting Savings by Year&amp;Prog'!I130</f>
        <v>0</v>
      </c>
      <c r="E26" s="85">
        <f>+'Persisting Savings by Year&amp;Prog'!J130</f>
        <v>1185901.8108919736</v>
      </c>
      <c r="F26" s="85">
        <f>+'Persisting Savings by Year&amp;Prog'!K130</f>
        <v>1044188.1179978386</v>
      </c>
      <c r="G26" s="85">
        <f>+'Persisting Savings by Year&amp;Prog'!L130</f>
        <v>762521.14211577317</v>
      </c>
      <c r="I26" s="188"/>
      <c r="J26" s="187">
        <v>0.89956626144611251</v>
      </c>
      <c r="K26" s="185">
        <v>7.1126660217828763E-2</v>
      </c>
      <c r="L26" s="185">
        <v>2.9307078336058601E-2</v>
      </c>
      <c r="M26" s="188"/>
      <c r="N26" s="188"/>
      <c r="O26" s="188"/>
      <c r="P26" s="174">
        <f t="shared" si="2"/>
        <v>0.99999999999999989</v>
      </c>
    </row>
    <row r="27" spans="1:16" x14ac:dyDescent="0.25">
      <c r="A27" t="str">
        <f>+'Persisting Savings by Year&amp;Prog'!B131</f>
        <v>Save on Energy Small Business Lighting Program (future IESO activity - 2024)</v>
      </c>
      <c r="B27" s="85">
        <f>+'Persisting Savings by Year&amp;Prog'!G131</f>
        <v>0</v>
      </c>
      <c r="C27" s="85">
        <f>+'Persisting Savings by Year&amp;Prog'!H131</f>
        <v>0</v>
      </c>
      <c r="D27" s="85">
        <f>+'Persisting Savings by Year&amp;Prog'!I131</f>
        <v>0</v>
      </c>
      <c r="E27" s="85">
        <f>+'Persisting Savings by Year&amp;Prog'!J131</f>
        <v>0</v>
      </c>
      <c r="F27" s="85">
        <f>+'Persisting Savings by Year&amp;Prog'!K131</f>
        <v>1185901.8108919736</v>
      </c>
      <c r="G27" s="85">
        <f>+'Persisting Savings by Year&amp;Prog'!L131</f>
        <v>1044188.1179978386</v>
      </c>
      <c r="I27" s="188"/>
      <c r="J27" s="187">
        <v>0.89956626144611251</v>
      </c>
      <c r="K27" s="185">
        <v>7.1126660217828763E-2</v>
      </c>
      <c r="L27" s="185">
        <v>2.9307078336058601E-2</v>
      </c>
      <c r="M27" s="188"/>
      <c r="N27" s="188"/>
      <c r="O27" s="188"/>
      <c r="P27" s="174">
        <f t="shared" si="2"/>
        <v>0.99999999999999989</v>
      </c>
    </row>
    <row r="28" spans="1:16" x14ac:dyDescent="0.25">
      <c r="A28" t="str">
        <f>+'Persisting Savings by Year&amp;Prog'!B132</f>
        <v>Save on Energy Small Business Lighting Program (future IESO activity - 2025)</v>
      </c>
      <c r="B28" s="85">
        <f>+'Persisting Savings by Year&amp;Prog'!G132</f>
        <v>0</v>
      </c>
      <c r="C28" s="85">
        <f>+'Persisting Savings by Year&amp;Prog'!H132</f>
        <v>0</v>
      </c>
      <c r="D28" s="85">
        <f>+'Persisting Savings by Year&amp;Prog'!I132</f>
        <v>0</v>
      </c>
      <c r="E28" s="85">
        <f>+'Persisting Savings by Year&amp;Prog'!J132</f>
        <v>0</v>
      </c>
      <c r="F28" s="85">
        <f>+'Persisting Savings by Year&amp;Prog'!K132</f>
        <v>0</v>
      </c>
      <c r="G28" s="85">
        <f>+'Persisting Savings by Year&amp;Prog'!L132</f>
        <v>1185901.8108919736</v>
      </c>
      <c r="I28" s="188"/>
      <c r="J28" s="187">
        <v>0.89956626144611251</v>
      </c>
      <c r="K28" s="185">
        <v>7.1126660217828763E-2</v>
      </c>
      <c r="L28" s="185">
        <v>2.9307078336058601E-2</v>
      </c>
      <c r="M28" s="188"/>
      <c r="N28" s="188"/>
      <c r="O28" s="188"/>
      <c r="P28" s="174">
        <f t="shared" si="2"/>
        <v>0.99999999999999989</v>
      </c>
    </row>
    <row r="29" spans="1:16" x14ac:dyDescent="0.25">
      <c r="A29" s="4" t="str">
        <f>+'Persisting Savings by Year&amp;Prog'!B135</f>
        <v>CATEGORY 3: Future RATE BASED CDM ACTIVITY as per Table 1 within Exhibit 4-1-6</v>
      </c>
      <c r="B29" s="176">
        <f>+'Persisting Savings by Year&amp;Prog'!G135</f>
        <v>0</v>
      </c>
      <c r="C29" s="176">
        <f>+'Persisting Savings by Year&amp;Prog'!H135</f>
        <v>2000000</v>
      </c>
      <c r="D29" s="176">
        <f>+'Persisting Savings by Year&amp;Prog'!I135-SUM(D30:D33)</f>
        <v>2000000</v>
      </c>
      <c r="E29" s="176">
        <f>+'Persisting Savings by Year&amp;Prog'!J135-SUM(E30:E33)</f>
        <v>2000000</v>
      </c>
      <c r="F29" s="176">
        <f>+'Persisting Savings by Year&amp;Prog'!K135-SUM(F30:F33)</f>
        <v>2000000</v>
      </c>
      <c r="G29" s="176">
        <f>+'Persisting Savings by Year&amp;Prog'!L135-SUM(G30:G33)</f>
        <v>2000000</v>
      </c>
      <c r="H29" s="4"/>
      <c r="I29" s="194"/>
      <c r="J29" s="185">
        <v>0.10669465238089942</v>
      </c>
      <c r="K29" s="185">
        <v>0.67297746993391017</v>
      </c>
      <c r="L29" s="185">
        <v>0.14887201035683345</v>
      </c>
      <c r="M29" s="185">
        <v>7.1455867328357098E-2</v>
      </c>
      <c r="N29" s="185">
        <v>0</v>
      </c>
      <c r="O29" s="185">
        <v>0</v>
      </c>
      <c r="P29" s="174">
        <f t="shared" si="2"/>
        <v>1.0000000000000002</v>
      </c>
    </row>
    <row r="30" spans="1:16" x14ac:dyDescent="0.25">
      <c r="A30" s="4" t="str">
        <f>A29</f>
        <v>CATEGORY 3: Future RATE BASED CDM ACTIVITY as per Table 1 within Exhibit 4-1-6</v>
      </c>
      <c r="B30" s="176"/>
      <c r="C30" s="176"/>
      <c r="D30" s="196">
        <v>2000000</v>
      </c>
      <c r="E30" s="196">
        <v>2000000</v>
      </c>
      <c r="F30" s="196">
        <v>2000000</v>
      </c>
      <c r="G30" s="196">
        <v>2000000</v>
      </c>
      <c r="H30" s="4"/>
      <c r="I30" s="194"/>
      <c r="J30" s="185">
        <v>0.10669465238089942</v>
      </c>
      <c r="K30" s="185">
        <v>0.67297746993391017</v>
      </c>
      <c r="L30" s="185">
        <v>0.14887201035683345</v>
      </c>
      <c r="M30" s="185">
        <v>7.1455867328357098E-2</v>
      </c>
      <c r="N30" s="185">
        <v>0</v>
      </c>
      <c r="O30" s="185">
        <v>0</v>
      </c>
      <c r="P30" s="174">
        <f t="shared" si="2"/>
        <v>1.0000000000000002</v>
      </c>
    </row>
    <row r="31" spans="1:16" x14ac:dyDescent="0.25">
      <c r="A31" s="4" t="str">
        <f t="shared" ref="A31:A33" si="3">A30</f>
        <v>CATEGORY 3: Future RATE BASED CDM ACTIVITY as per Table 1 within Exhibit 4-1-6</v>
      </c>
      <c r="B31" s="176"/>
      <c r="C31" s="176"/>
      <c r="D31" s="196"/>
      <c r="E31" s="196">
        <v>2000000</v>
      </c>
      <c r="F31" s="196">
        <v>2000000</v>
      </c>
      <c r="G31" s="196">
        <v>2000000</v>
      </c>
      <c r="H31" s="4"/>
      <c r="I31" s="194"/>
      <c r="J31" s="185">
        <v>0.10669465238089942</v>
      </c>
      <c r="K31" s="185">
        <v>0.67297746993391017</v>
      </c>
      <c r="L31" s="185">
        <v>0.14887201035683345</v>
      </c>
      <c r="M31" s="185">
        <v>7.1455867328357098E-2</v>
      </c>
      <c r="N31" s="185">
        <v>0</v>
      </c>
      <c r="O31" s="185">
        <v>0</v>
      </c>
      <c r="P31" s="174">
        <f t="shared" si="2"/>
        <v>1.0000000000000002</v>
      </c>
    </row>
    <row r="32" spans="1:16" x14ac:dyDescent="0.25">
      <c r="A32" s="4" t="str">
        <f t="shared" si="3"/>
        <v>CATEGORY 3: Future RATE BASED CDM ACTIVITY as per Table 1 within Exhibit 4-1-6</v>
      </c>
      <c r="B32" s="176"/>
      <c r="C32" s="176"/>
      <c r="D32" s="196"/>
      <c r="E32" s="196"/>
      <c r="F32" s="196">
        <v>2000000</v>
      </c>
      <c r="G32" s="196">
        <v>2000000</v>
      </c>
      <c r="H32" s="4"/>
      <c r="I32" s="194"/>
      <c r="J32" s="185">
        <v>0.10669465238089942</v>
      </c>
      <c r="K32" s="185">
        <v>0.67297746993391017</v>
      </c>
      <c r="L32" s="185">
        <v>0.14887201035683345</v>
      </c>
      <c r="M32" s="185">
        <v>7.1455867328357098E-2</v>
      </c>
      <c r="N32" s="185">
        <v>0</v>
      </c>
      <c r="O32" s="185">
        <v>0</v>
      </c>
      <c r="P32" s="174">
        <f t="shared" si="2"/>
        <v>1.0000000000000002</v>
      </c>
    </row>
    <row r="33" spans="1:16" x14ac:dyDescent="0.25">
      <c r="A33" s="4" t="str">
        <f t="shared" si="3"/>
        <v>CATEGORY 3: Future RATE BASED CDM ACTIVITY as per Table 1 within Exhibit 4-1-6</v>
      </c>
      <c r="B33" s="176"/>
      <c r="C33" s="176"/>
      <c r="D33" s="196"/>
      <c r="E33" s="196"/>
      <c r="F33" s="196"/>
      <c r="G33" s="196">
        <v>2000000</v>
      </c>
      <c r="H33" s="4"/>
      <c r="I33" s="194"/>
      <c r="J33" s="185">
        <v>0.10669465238089942</v>
      </c>
      <c r="K33" s="185">
        <v>0.67297746993391017</v>
      </c>
      <c r="L33" s="185">
        <v>0.14887201035683345</v>
      </c>
      <c r="M33" s="185">
        <v>7.1455867328357098E-2</v>
      </c>
      <c r="N33" s="185">
        <v>0</v>
      </c>
      <c r="O33" s="185">
        <v>0</v>
      </c>
      <c r="P33" s="174">
        <f t="shared" si="2"/>
        <v>1.0000000000000002</v>
      </c>
    </row>
    <row r="34" spans="1:16" x14ac:dyDescent="0.25">
      <c r="A34" t="str">
        <f>+'Persisting Savings by Year&amp;Prog'!B137</f>
        <v>Affordability Fund Trust - 2018</v>
      </c>
      <c r="B34" s="85">
        <f>+'Persisting Savings by Year&amp;Prog'!G137</f>
        <v>230828.80000000002</v>
      </c>
      <c r="C34" s="85">
        <f>+'Persisting Savings by Year&amp;Prog'!H137</f>
        <v>206176.51779293068</v>
      </c>
      <c r="D34" s="85">
        <f>+'Persisting Savings by Year&amp;Prog'!I137</f>
        <v>201572.13293292857</v>
      </c>
      <c r="E34" s="85">
        <f>+'Persisting Savings by Year&amp;Prog'!J137</f>
        <v>196967.74552611486</v>
      </c>
      <c r="F34" s="85">
        <f>+'Persisting Savings by Year&amp;Prog'!K137</f>
        <v>196569.73653281125</v>
      </c>
      <c r="G34" s="85">
        <f>+'Persisting Savings by Year&amp;Prog'!L137</f>
        <v>196569.73653281125</v>
      </c>
      <c r="I34" s="175">
        <v>1</v>
      </c>
      <c r="P34" s="174">
        <f t="shared" si="2"/>
        <v>1</v>
      </c>
    </row>
    <row r="35" spans="1:16" x14ac:dyDescent="0.25">
      <c r="A35" t="str">
        <f>+'Persisting Savings by Year&amp;Prog'!B138</f>
        <v>Affordability Fund Trust - 2019</v>
      </c>
      <c r="B35" s="85">
        <f>+'Persisting Savings by Year&amp;Prog'!G138</f>
        <v>492000</v>
      </c>
      <c r="C35" s="85">
        <f>+'Persisting Savings by Year&amp;Prog'!H138</f>
        <v>439454.89797686378</v>
      </c>
      <c r="D35" s="85">
        <f>+'Persisting Savings by Year&amp;Prog'!I138</f>
        <v>429640.8827797955</v>
      </c>
      <c r="E35" s="85">
        <f>+'Persisting Savings by Year&amp;Prog'!J138</f>
        <v>419826.86215432605</v>
      </c>
      <c r="F35" s="85">
        <f>+'Persisting Savings by Year&amp;Prog'!K138</f>
        <v>418978.52596445126</v>
      </c>
      <c r="G35" s="85">
        <f>+'Persisting Savings by Year&amp;Prog'!L138</f>
        <v>418978.52596445126</v>
      </c>
      <c r="I35" s="175">
        <v>1</v>
      </c>
      <c r="P35" s="174">
        <f t="shared" si="2"/>
        <v>1</v>
      </c>
    </row>
    <row r="36" spans="1:16" x14ac:dyDescent="0.25">
      <c r="A36" t="str">
        <f>+'Persisting Savings by Year&amp;Prog'!B139</f>
        <v>Affordability Fund Trust - 2020</v>
      </c>
      <c r="B36" s="85">
        <f>+'Persisting Savings by Year&amp;Prog'!G139</f>
        <v>492000</v>
      </c>
      <c r="C36" s="85">
        <f>+'Persisting Savings by Year&amp;Prog'!H139</f>
        <v>439454.89797686378</v>
      </c>
      <c r="D36" s="85">
        <f>+'Persisting Savings by Year&amp;Prog'!I139</f>
        <v>429640.8827797955</v>
      </c>
      <c r="E36" s="85">
        <f>+'Persisting Savings by Year&amp;Prog'!J139</f>
        <v>419826.86215432605</v>
      </c>
      <c r="F36" s="85">
        <f>+'Persisting Savings by Year&amp;Prog'!K139</f>
        <v>418978.52596445126</v>
      </c>
      <c r="G36" s="85">
        <f>+'Persisting Savings by Year&amp;Prog'!L139</f>
        <v>418978.52596445126</v>
      </c>
      <c r="I36" s="175">
        <v>1</v>
      </c>
      <c r="P36" s="174">
        <f t="shared" si="2"/>
        <v>1</v>
      </c>
    </row>
    <row r="37" spans="1:16" x14ac:dyDescent="0.25">
      <c r="A37" t="str">
        <f>+'Persisting Savings by Year&amp;Prog'!B140</f>
        <v>Affordability Fund Trust - 2021</v>
      </c>
      <c r="B37" s="85">
        <f>+'Persisting Savings by Year&amp;Prog'!G140</f>
        <v>0</v>
      </c>
      <c r="C37" s="85">
        <f>+'Persisting Savings by Year&amp;Prog'!H140</f>
        <v>492000</v>
      </c>
      <c r="D37" s="85">
        <f>+'Persisting Savings by Year&amp;Prog'!I140</f>
        <v>439454.89797686378</v>
      </c>
      <c r="E37" s="85">
        <f>+'Persisting Savings by Year&amp;Prog'!J140</f>
        <v>429640.8827797955</v>
      </c>
      <c r="F37" s="85">
        <f>+'Persisting Savings by Year&amp;Prog'!K140</f>
        <v>419826.86215432605</v>
      </c>
      <c r="G37" s="85">
        <f>+'Persisting Savings by Year&amp;Prog'!L140</f>
        <v>418978.52596445126</v>
      </c>
      <c r="I37" s="175">
        <v>1</v>
      </c>
      <c r="P37" s="174">
        <f t="shared" si="2"/>
        <v>1</v>
      </c>
    </row>
    <row r="38" spans="1:16" x14ac:dyDescent="0.25">
      <c r="A38" t="str">
        <f>+'Persisting Savings by Year&amp;Prog'!B141</f>
        <v>Affordability Fund Trust - 2022</v>
      </c>
      <c r="B38" s="85">
        <f>+'Persisting Savings by Year&amp;Prog'!G141</f>
        <v>0</v>
      </c>
      <c r="C38" s="85">
        <f>+'Persisting Savings by Year&amp;Prog'!H141</f>
        <v>0</v>
      </c>
      <c r="D38" s="85">
        <f>+'Persisting Savings by Year&amp;Prog'!I141</f>
        <v>492000</v>
      </c>
      <c r="E38" s="85">
        <f>+'Persisting Savings by Year&amp;Prog'!J141</f>
        <v>439454.89797686378</v>
      </c>
      <c r="F38" s="85">
        <f>+'Persisting Savings by Year&amp;Prog'!K141</f>
        <v>429640.8827797955</v>
      </c>
      <c r="G38" s="85">
        <f>+'Persisting Savings by Year&amp;Prog'!L141</f>
        <v>419826.86215432605</v>
      </c>
      <c r="I38" s="175">
        <v>1</v>
      </c>
      <c r="P38" s="174">
        <f t="shared" si="2"/>
        <v>1</v>
      </c>
    </row>
    <row r="39" spans="1:16" x14ac:dyDescent="0.25">
      <c r="A39" t="str">
        <f>+'Persisting Savings by Year&amp;Prog'!B142</f>
        <v>Affordability Fund Trust - 2023</v>
      </c>
      <c r="B39" s="85">
        <f>+'Persisting Savings by Year&amp;Prog'!G142</f>
        <v>0</v>
      </c>
      <c r="C39" s="85">
        <f>+'Persisting Savings by Year&amp;Prog'!H142</f>
        <v>0</v>
      </c>
      <c r="D39" s="85">
        <f>+'Persisting Savings by Year&amp;Prog'!I142</f>
        <v>0</v>
      </c>
      <c r="E39" s="85">
        <f>+'Persisting Savings by Year&amp;Prog'!J142</f>
        <v>492000</v>
      </c>
      <c r="F39" s="85">
        <f>+'Persisting Savings by Year&amp;Prog'!K142</f>
        <v>439454.89797686378</v>
      </c>
      <c r="G39" s="85">
        <f>+'Persisting Savings by Year&amp;Prog'!L142</f>
        <v>429640.8827797955</v>
      </c>
      <c r="I39" s="175">
        <v>1</v>
      </c>
      <c r="P39" s="174">
        <f t="shared" si="2"/>
        <v>1</v>
      </c>
    </row>
    <row r="40" spans="1:16" x14ac:dyDescent="0.25">
      <c r="A40" t="str">
        <f>+'Persisting Savings by Year&amp;Prog'!B143</f>
        <v>Affordability Fund Trust - 2024</v>
      </c>
      <c r="B40" s="85">
        <f>+'Persisting Savings by Year&amp;Prog'!G143</f>
        <v>0</v>
      </c>
      <c r="C40" s="85">
        <f>+'Persisting Savings by Year&amp;Prog'!H143</f>
        <v>0</v>
      </c>
      <c r="D40" s="85">
        <f>+'Persisting Savings by Year&amp;Prog'!I143</f>
        <v>0</v>
      </c>
      <c r="E40" s="85">
        <f>+'Persisting Savings by Year&amp;Prog'!J143</f>
        <v>0</v>
      </c>
      <c r="F40" s="85">
        <f>+'Persisting Savings by Year&amp;Prog'!K143</f>
        <v>492000</v>
      </c>
      <c r="G40" s="85">
        <f>+'Persisting Savings by Year&amp;Prog'!L143</f>
        <v>439454.89797686378</v>
      </c>
      <c r="I40" s="175">
        <v>1</v>
      </c>
      <c r="P40" s="174">
        <f t="shared" si="2"/>
        <v>1</v>
      </c>
    </row>
    <row r="41" spans="1:16" x14ac:dyDescent="0.25">
      <c r="A41" t="str">
        <f>+'Persisting Savings by Year&amp;Prog'!B144</f>
        <v>Affordability Fund Trust - 2025</v>
      </c>
      <c r="B41" s="177">
        <f>+'Persisting Savings by Year&amp;Prog'!G144</f>
        <v>0</v>
      </c>
      <c r="C41" s="177">
        <f>+'Persisting Savings by Year&amp;Prog'!H144</f>
        <v>0</v>
      </c>
      <c r="D41" s="177">
        <f>+'Persisting Savings by Year&amp;Prog'!I144</f>
        <v>0</v>
      </c>
      <c r="E41" s="177">
        <f>+'Persisting Savings by Year&amp;Prog'!J144</f>
        <v>0</v>
      </c>
      <c r="F41" s="177">
        <f>+'Persisting Savings by Year&amp;Prog'!K144</f>
        <v>0</v>
      </c>
      <c r="G41" s="177">
        <f>+'Persisting Savings by Year&amp;Prog'!L144</f>
        <v>492000</v>
      </c>
      <c r="I41" s="175">
        <v>1</v>
      </c>
      <c r="P41" s="174">
        <f t="shared" si="2"/>
        <v>1</v>
      </c>
    </row>
    <row r="42" spans="1:16" x14ac:dyDescent="0.25">
      <c r="A42" s="1" t="s">
        <v>151</v>
      </c>
      <c r="B42" s="173">
        <f>SUM(B4:B41)</f>
        <v>164186154.32767531</v>
      </c>
      <c r="C42" s="173">
        <f t="shared" ref="C42:G42" si="4">SUM(C4:C41)</f>
        <v>188761147.76223746</v>
      </c>
      <c r="D42" s="173">
        <f t="shared" si="4"/>
        <v>209451249.60794941</v>
      </c>
      <c r="E42" s="173">
        <f t="shared" si="4"/>
        <v>230064872.31410259</v>
      </c>
      <c r="F42" s="173">
        <f t="shared" si="4"/>
        <v>250607554.56716892</v>
      </c>
      <c r="G42" s="173">
        <f t="shared" si="4"/>
        <v>271067746.04339123</v>
      </c>
    </row>
    <row r="43" spans="1:16" x14ac:dyDescent="0.25">
      <c r="B43" s="88"/>
      <c r="C43" s="88"/>
      <c r="D43" s="88"/>
      <c r="E43" s="88"/>
      <c r="F43" s="88"/>
      <c r="G43" s="88"/>
    </row>
    <row r="44" spans="1:16" x14ac:dyDescent="0.25">
      <c r="A44" s="1" t="s">
        <v>292</v>
      </c>
      <c r="C44" s="173"/>
      <c r="D44" s="173"/>
      <c r="E44" s="173"/>
      <c r="F44" s="173"/>
      <c r="G44" s="173"/>
    </row>
    <row r="45" spans="1:16" x14ac:dyDescent="0.25">
      <c r="A45" s="4" t="s">
        <v>348</v>
      </c>
      <c r="B45" s="173">
        <f t="shared" ref="B45:G45" si="5">SUMPRODUCT(B4:B41,$I$4:$I$41)</f>
        <v>11137406.800000001</v>
      </c>
      <c r="C45" s="173">
        <f t="shared" si="5"/>
        <v>14617194.313746659</v>
      </c>
      <c r="D45" s="173">
        <f t="shared" si="5"/>
        <v>15032416.796469385</v>
      </c>
      <c r="E45" s="173">
        <f t="shared" si="5"/>
        <v>15437825.250591425</v>
      </c>
      <c r="F45" s="173">
        <f t="shared" si="5"/>
        <v>15855557.4313727</v>
      </c>
      <c r="G45" s="173">
        <f t="shared" si="5"/>
        <v>16274535.957337152</v>
      </c>
    </row>
    <row r="46" spans="1:16" x14ac:dyDescent="0.25">
      <c r="A46" s="4" t="s">
        <v>293</v>
      </c>
      <c r="B46" s="173">
        <f>SUMPRODUCT(B4:B41,$J$4:$J$41)</f>
        <v>19563972.273896154</v>
      </c>
      <c r="C46" s="173">
        <f t="shared" ref="C46:G46" si="6">SUMPRODUCT(C4:C41,$J$4:$J$41)</f>
        <v>23820961.81760953</v>
      </c>
      <c r="D46" s="173">
        <f t="shared" si="6"/>
        <v>27733524.889076706</v>
      </c>
      <c r="E46" s="173">
        <f t="shared" si="6"/>
        <v>31629528.530779108</v>
      </c>
      <c r="F46" s="173">
        <f t="shared" si="6"/>
        <v>35511125.100737624</v>
      </c>
      <c r="G46" s="173">
        <f t="shared" si="6"/>
        <v>39377903.514629714</v>
      </c>
    </row>
    <row r="47" spans="1:16" x14ac:dyDescent="0.25">
      <c r="A47" s="4" t="s">
        <v>349</v>
      </c>
      <c r="B47" s="173">
        <f>SUMPRODUCT(B4:B41,$K$4:$K$41)</f>
        <v>52275074.768120751</v>
      </c>
      <c r="C47" s="173">
        <f t="shared" ref="C47:G47" si="7">SUMPRODUCT(C4:C41,$K$4:$K$41)</f>
        <v>62445165.771549217</v>
      </c>
      <c r="D47" s="173">
        <f t="shared" si="7"/>
        <v>72331969.149398401</v>
      </c>
      <c r="E47" s="173">
        <f t="shared" si="7"/>
        <v>82194828.067983598</v>
      </c>
      <c r="F47" s="173">
        <f t="shared" si="7"/>
        <v>92017703.613106281</v>
      </c>
      <c r="G47" s="173">
        <f t="shared" si="7"/>
        <v>101801069.91204743</v>
      </c>
    </row>
    <row r="48" spans="1:16" x14ac:dyDescent="0.25">
      <c r="A48" s="4" t="s">
        <v>350</v>
      </c>
      <c r="B48" s="173">
        <f>SUMPRODUCT(B4:B41,$L$4:$L$41)</f>
        <v>46104441.738977611</v>
      </c>
      <c r="C48" s="173">
        <f t="shared" ref="C48:G48" si="8">SUMPRODUCT(C4:C41,$L$4:$L$41)</f>
        <v>51088903.153089531</v>
      </c>
      <c r="D48" s="173">
        <f t="shared" si="8"/>
        <v>55925495.87454357</v>
      </c>
      <c r="E48" s="173">
        <f t="shared" si="8"/>
        <v>60743042.606318317</v>
      </c>
      <c r="F48" s="173">
        <f t="shared" si="8"/>
        <v>65538795.650238916</v>
      </c>
      <c r="G48" s="173">
        <f t="shared" si="8"/>
        <v>70312421.039647371</v>
      </c>
    </row>
    <row r="49" spans="1:7" x14ac:dyDescent="0.25">
      <c r="A49" s="4" t="s">
        <v>294</v>
      </c>
      <c r="B49" s="173">
        <f>SUMPRODUCT(B4:B41,$M$4:$M$41)</f>
        <v>30055159.740456719</v>
      </c>
      <c r="C49" s="173">
        <f t="shared" ref="C49:G49" si="9">SUMPRODUCT(C4:C41,$M$4:$M$41)</f>
        <v>30910774.845483188</v>
      </c>
      <c r="D49" s="173">
        <f t="shared" si="9"/>
        <v>31746619.448660474</v>
      </c>
      <c r="E49" s="173">
        <f t="shared" si="9"/>
        <v>32579320.112006359</v>
      </c>
      <c r="F49" s="173">
        <f t="shared" si="9"/>
        <v>33408892.382630713</v>
      </c>
      <c r="G49" s="173">
        <f t="shared" si="9"/>
        <v>34235246.996509217</v>
      </c>
    </row>
    <row r="50" spans="1:7" x14ac:dyDescent="0.25">
      <c r="A50" s="4" t="s">
        <v>351</v>
      </c>
      <c r="B50" s="173">
        <f>SUMPRODUCT(B4:B41,$N$4:$N$41)</f>
        <v>4944888.6102610454</v>
      </c>
      <c r="C50" s="173">
        <f t="shared" ref="C50:G50" si="10">SUMPRODUCT(C4:C41,$N$4:$N$41)</f>
        <v>5755686.4469934748</v>
      </c>
      <c r="D50" s="173">
        <f t="shared" si="10"/>
        <v>6542031.2945966497</v>
      </c>
      <c r="E50" s="173">
        <f t="shared" si="10"/>
        <v>7324487.585039936</v>
      </c>
      <c r="F50" s="173">
        <f t="shared" si="10"/>
        <v>8103074.5476434352</v>
      </c>
      <c r="G50" s="173">
        <f t="shared" si="10"/>
        <v>8877681.7769033816</v>
      </c>
    </row>
    <row r="51" spans="1:7" x14ac:dyDescent="0.25">
      <c r="A51" s="4" t="s">
        <v>352</v>
      </c>
      <c r="B51" s="178">
        <f>SUMPRODUCT(B4:B41,$O$4:$O$41)</f>
        <v>105210.39596300096</v>
      </c>
      <c r="C51" s="178">
        <f t="shared" ref="C51:G51" si="11">SUMPRODUCT(C4:C41,$O$4:$O$41)</f>
        <v>122461.41376581861</v>
      </c>
      <c r="D51" s="178">
        <f t="shared" si="11"/>
        <v>139192.15520418403</v>
      </c>
      <c r="E51" s="178">
        <f t="shared" si="11"/>
        <v>155840.16138382844</v>
      </c>
      <c r="F51" s="178">
        <f t="shared" si="11"/>
        <v>172405.84143922204</v>
      </c>
      <c r="G51" s="178">
        <f t="shared" si="11"/>
        <v>188886.84631709318</v>
      </c>
    </row>
    <row r="52" spans="1:7" x14ac:dyDescent="0.25">
      <c r="B52" s="88">
        <f>SUM(B45:B51)</f>
        <v>164186154.32767531</v>
      </c>
      <c r="C52" s="88">
        <f t="shared" ref="C52:G52" si="12">SUM(C45:C51)</f>
        <v>188761147.7622374</v>
      </c>
      <c r="D52" s="88">
        <f t="shared" si="12"/>
        <v>209451249.60794935</v>
      </c>
      <c r="E52" s="88">
        <f t="shared" si="12"/>
        <v>230064872.31410259</v>
      </c>
      <c r="F52" s="88">
        <f t="shared" si="12"/>
        <v>250607554.56716886</v>
      </c>
      <c r="G52" s="88">
        <f t="shared" si="12"/>
        <v>271067746.04339141</v>
      </c>
    </row>
    <row r="53" spans="1:7" x14ac:dyDescent="0.25">
      <c r="A53" s="179" t="s">
        <v>295</v>
      </c>
      <c r="B53" s="180">
        <f>B52-B42</f>
        <v>0</v>
      </c>
      <c r="C53" s="180">
        <f t="shared" ref="C53:G53" si="13">C52-C42</f>
        <v>0</v>
      </c>
      <c r="D53" s="180">
        <f t="shared" si="13"/>
        <v>0</v>
      </c>
      <c r="E53" s="180">
        <f t="shared" si="13"/>
        <v>0</v>
      </c>
      <c r="F53" s="180">
        <f t="shared" si="13"/>
        <v>0</v>
      </c>
      <c r="G53" s="180">
        <f t="shared" si="13"/>
        <v>0</v>
      </c>
    </row>
    <row r="54" spans="1:7" x14ac:dyDescent="0.25">
      <c r="A54" t="s">
        <v>296</v>
      </c>
      <c r="B54" s="195">
        <v>6702</v>
      </c>
      <c r="C54" s="180"/>
      <c r="D54" s="180"/>
      <c r="E54" s="180"/>
      <c r="F54" s="180"/>
      <c r="G54" s="180"/>
    </row>
    <row r="55" spans="1:7" x14ac:dyDescent="0.25">
      <c r="A55" s="1" t="s">
        <v>297</v>
      </c>
    </row>
    <row r="56" spans="1:7" x14ac:dyDescent="0.25">
      <c r="A56" s="4" t="s">
        <v>348</v>
      </c>
      <c r="B56" s="173">
        <f t="shared" ref="B56:G62" si="14">B45/$B$54</f>
        <v>1661.8034616532379</v>
      </c>
      <c r="C56" s="173">
        <f t="shared" si="14"/>
        <v>2181.019742427135</v>
      </c>
      <c r="D56" s="173">
        <f t="shared" si="14"/>
        <v>2242.9747532780343</v>
      </c>
      <c r="E56" s="173">
        <f t="shared" si="14"/>
        <v>2303.4654208581655</v>
      </c>
      <c r="F56" s="173">
        <f t="shared" si="14"/>
        <v>2365.7949017267533</v>
      </c>
      <c r="G56" s="173">
        <f t="shared" si="14"/>
        <v>2428.3103487521862</v>
      </c>
    </row>
    <row r="57" spans="1:7" x14ac:dyDescent="0.25">
      <c r="A57" s="4" t="s">
        <v>293</v>
      </c>
      <c r="B57" s="173">
        <f t="shared" si="14"/>
        <v>2919.1244813333565</v>
      </c>
      <c r="C57" s="173">
        <f t="shared" si="14"/>
        <v>3554.3064484645674</v>
      </c>
      <c r="D57" s="173">
        <f t="shared" si="14"/>
        <v>4138.0968202143695</v>
      </c>
      <c r="E57" s="173">
        <f t="shared" si="14"/>
        <v>4719.4163728408103</v>
      </c>
      <c r="F57" s="173">
        <f t="shared" si="14"/>
        <v>5298.5862579435425</v>
      </c>
      <c r="G57" s="173">
        <f t="shared" si="14"/>
        <v>5875.5451379632523</v>
      </c>
    </row>
    <row r="58" spans="1:7" x14ac:dyDescent="0.25">
      <c r="A58" s="4" t="s">
        <v>349</v>
      </c>
      <c r="B58" s="181">
        <f t="shared" si="14"/>
        <v>7799.9216305760592</v>
      </c>
      <c r="C58" s="181">
        <f t="shared" si="14"/>
        <v>9317.392684504508</v>
      </c>
      <c r="D58" s="181">
        <f t="shared" si="14"/>
        <v>10792.59462091889</v>
      </c>
      <c r="E58" s="181">
        <f t="shared" si="14"/>
        <v>12264.223823930706</v>
      </c>
      <c r="F58" s="181">
        <f t="shared" si="14"/>
        <v>13729.887140123288</v>
      </c>
      <c r="G58" s="181">
        <f t="shared" si="14"/>
        <v>15189.655313644796</v>
      </c>
    </row>
    <row r="59" spans="1:7" x14ac:dyDescent="0.25">
      <c r="A59" s="4" t="s">
        <v>350</v>
      </c>
      <c r="B59" s="181">
        <f t="shared" si="14"/>
        <v>6879.2064665738008</v>
      </c>
      <c r="C59" s="181">
        <f t="shared" si="14"/>
        <v>7622.9339231706253</v>
      </c>
      <c r="D59" s="181">
        <f t="shared" si="14"/>
        <v>8344.5980117194231</v>
      </c>
      <c r="E59" s="181">
        <f t="shared" si="14"/>
        <v>9063.4202635509282</v>
      </c>
      <c r="F59" s="181">
        <f t="shared" si="14"/>
        <v>9778.9906968425712</v>
      </c>
      <c r="G59" s="181">
        <f t="shared" si="14"/>
        <v>10491.259480699398</v>
      </c>
    </row>
    <row r="60" spans="1:7" x14ac:dyDescent="0.25">
      <c r="A60" s="4" t="s">
        <v>294</v>
      </c>
      <c r="B60" s="181">
        <f t="shared" si="14"/>
        <v>4484.5060788505998</v>
      </c>
      <c r="C60" s="181">
        <f t="shared" si="14"/>
        <v>4612.1717167238421</v>
      </c>
      <c r="D60" s="181">
        <f t="shared" si="14"/>
        <v>4736.8874140048456</v>
      </c>
      <c r="E60" s="181">
        <f t="shared" si="14"/>
        <v>4861.1340065661534</v>
      </c>
      <c r="F60" s="181">
        <f t="shared" si="14"/>
        <v>4984.9138141794556</v>
      </c>
      <c r="G60" s="181">
        <f t="shared" si="14"/>
        <v>5108.213517831874</v>
      </c>
    </row>
    <row r="61" spans="1:7" x14ac:dyDescent="0.25">
      <c r="A61" s="4" t="s">
        <v>351</v>
      </c>
      <c r="B61" s="181">
        <f t="shared" si="14"/>
        <v>737.82283053730907</v>
      </c>
      <c r="C61" s="181">
        <f t="shared" si="14"/>
        <v>858.80132005274174</v>
      </c>
      <c r="D61" s="181">
        <f t="shared" si="14"/>
        <v>976.13119883566844</v>
      </c>
      <c r="E61" s="181">
        <f t="shared" si="14"/>
        <v>1092.880869149498</v>
      </c>
      <c r="F61" s="181">
        <f t="shared" si="14"/>
        <v>1209.053200185532</v>
      </c>
      <c r="G61" s="181">
        <f t="shared" si="14"/>
        <v>1324.6317184278396</v>
      </c>
    </row>
    <row r="62" spans="1:7" x14ac:dyDescent="0.25">
      <c r="A62" s="4" t="s">
        <v>352</v>
      </c>
      <c r="B62" s="182">
        <f t="shared" si="14"/>
        <v>15.69835809653849</v>
      </c>
      <c r="C62" s="182">
        <f t="shared" si="14"/>
        <v>18.272368511760462</v>
      </c>
      <c r="D62" s="182">
        <f t="shared" si="14"/>
        <v>20.7687489113972</v>
      </c>
      <c r="E62" s="182">
        <f t="shared" si="14"/>
        <v>23.252784449989324</v>
      </c>
      <c r="F62" s="182">
        <f t="shared" si="14"/>
        <v>25.724536174160257</v>
      </c>
      <c r="G62" s="182">
        <f t="shared" si="14"/>
        <v>28.183653583571051</v>
      </c>
    </row>
    <row r="63" spans="1:7" x14ac:dyDescent="0.25">
      <c r="A63" t="s">
        <v>298</v>
      </c>
      <c r="B63" s="173">
        <f>SUM(B56:B62)</f>
        <v>24498.083307620898</v>
      </c>
      <c r="C63" s="173">
        <f t="shared" ref="C63:G63" si="15">SUM(C56:C62)</f>
        <v>28164.89820385518</v>
      </c>
      <c r="D63" s="173">
        <f t="shared" si="15"/>
        <v>31252.051567882627</v>
      </c>
      <c r="E63" s="173">
        <f t="shared" si="15"/>
        <v>34327.793541346255</v>
      </c>
      <c r="F63" s="173">
        <f t="shared" si="15"/>
        <v>37392.9505471753</v>
      </c>
      <c r="G63" s="173">
        <f t="shared" si="15"/>
        <v>40445.799170902916</v>
      </c>
    </row>
    <row r="64" spans="1:7" x14ac:dyDescent="0.25">
      <c r="A64" s="1" t="s">
        <v>299</v>
      </c>
      <c r="B64" s="183">
        <f>SUM(B58:B62)</f>
        <v>19917.155364634305</v>
      </c>
      <c r="C64" s="183">
        <f t="shared" ref="C64:G64" si="16">SUM(C58:C62)</f>
        <v>22429.572012963476</v>
      </c>
      <c r="D64" s="183">
        <f t="shared" si="16"/>
        <v>24870.979994390222</v>
      </c>
      <c r="E64" s="183">
        <f t="shared" si="16"/>
        <v>27304.911747647275</v>
      </c>
      <c r="F64" s="183">
        <f t="shared" si="16"/>
        <v>29728.569387505006</v>
      </c>
      <c r="G64" s="183">
        <f t="shared" si="16"/>
        <v>32141.943684187481</v>
      </c>
    </row>
    <row r="65" spans="1:9" x14ac:dyDescent="0.25">
      <c r="A65" s="179" t="s">
        <v>295</v>
      </c>
      <c r="B65" s="85">
        <f>B52/B63</f>
        <v>6702.0000000000018</v>
      </c>
      <c r="C65" s="85">
        <f t="shared" ref="C65:G65" si="17">C52/C63</f>
        <v>6701.9999999999991</v>
      </c>
      <c r="D65" s="85">
        <f t="shared" si="17"/>
        <v>6701.9999999999991</v>
      </c>
      <c r="E65" s="85">
        <f t="shared" si="17"/>
        <v>6702</v>
      </c>
      <c r="F65" s="85">
        <f t="shared" si="17"/>
        <v>6702</v>
      </c>
      <c r="G65" s="85">
        <f t="shared" si="17"/>
        <v>6702.0000000000018</v>
      </c>
    </row>
    <row r="66" spans="1:9" x14ac:dyDescent="0.25">
      <c r="B66" s="85"/>
      <c r="C66" s="85"/>
      <c r="D66" s="85"/>
      <c r="E66" s="85"/>
      <c r="F66" s="85"/>
      <c r="G66" s="85"/>
    </row>
    <row r="67" spans="1:9" x14ac:dyDescent="0.25">
      <c r="A67" s="1" t="s">
        <v>300</v>
      </c>
    </row>
    <row r="68" spans="1:9" x14ac:dyDescent="0.25">
      <c r="A68" s="4" t="s">
        <v>348</v>
      </c>
      <c r="B68" s="173">
        <f>B56*12</f>
        <v>19941.641539838856</v>
      </c>
      <c r="C68" s="173">
        <f t="shared" ref="C68:G68" si="18">C56*12</f>
        <v>26172.236909125619</v>
      </c>
      <c r="D68" s="173">
        <f t="shared" si="18"/>
        <v>26915.69703933641</v>
      </c>
      <c r="E68" s="173">
        <f t="shared" si="18"/>
        <v>27641.585050297988</v>
      </c>
      <c r="F68" s="173">
        <f t="shared" si="18"/>
        <v>28389.538820721042</v>
      </c>
      <c r="G68" s="173">
        <f t="shared" si="18"/>
        <v>29139.724185026236</v>
      </c>
      <c r="I68" s="184"/>
    </row>
    <row r="69" spans="1:9" x14ac:dyDescent="0.25">
      <c r="A69" s="4" t="s">
        <v>293</v>
      </c>
      <c r="B69" s="173">
        <f t="shared" ref="B69:G74" si="19">B57*12</f>
        <v>35029.493776000279</v>
      </c>
      <c r="C69" s="173">
        <f t="shared" si="19"/>
        <v>42651.677381574809</v>
      </c>
      <c r="D69" s="173">
        <f t="shared" si="19"/>
        <v>49657.16184257243</v>
      </c>
      <c r="E69" s="173">
        <f t="shared" si="19"/>
        <v>56632.996474089727</v>
      </c>
      <c r="F69" s="173">
        <f t="shared" si="19"/>
        <v>63583.035095322513</v>
      </c>
      <c r="G69" s="173">
        <f t="shared" si="19"/>
        <v>70506.541655559035</v>
      </c>
      <c r="I69" s="184"/>
    </row>
    <row r="70" spans="1:9" x14ac:dyDescent="0.25">
      <c r="A70" s="4" t="s">
        <v>349</v>
      </c>
      <c r="B70" s="181">
        <f t="shared" si="19"/>
        <v>93599.059566912707</v>
      </c>
      <c r="C70" s="181">
        <f t="shared" si="19"/>
        <v>111808.7122140541</v>
      </c>
      <c r="D70" s="181">
        <f t="shared" si="19"/>
        <v>129511.13545102667</v>
      </c>
      <c r="E70" s="181">
        <f t="shared" si="19"/>
        <v>147170.68588716848</v>
      </c>
      <c r="F70" s="181">
        <f t="shared" si="19"/>
        <v>164758.64568147945</v>
      </c>
      <c r="G70" s="181">
        <f t="shared" si="19"/>
        <v>182275.86376373755</v>
      </c>
      <c r="I70" s="184"/>
    </row>
    <row r="71" spans="1:9" x14ac:dyDescent="0.25">
      <c r="A71" s="4" t="s">
        <v>350</v>
      </c>
      <c r="B71" s="181">
        <f t="shared" si="19"/>
        <v>82550.477598885613</v>
      </c>
      <c r="C71" s="181">
        <f t="shared" si="19"/>
        <v>91475.207078047504</v>
      </c>
      <c r="D71" s="181">
        <f t="shared" si="19"/>
        <v>100135.17614063308</v>
      </c>
      <c r="E71" s="181">
        <f t="shared" si="19"/>
        <v>108761.04316261114</v>
      </c>
      <c r="F71" s="181">
        <f t="shared" si="19"/>
        <v>117347.88836211085</v>
      </c>
      <c r="G71" s="181">
        <f t="shared" si="19"/>
        <v>125895.11376839278</v>
      </c>
      <c r="I71" s="184"/>
    </row>
    <row r="72" spans="1:9" x14ac:dyDescent="0.25">
      <c r="A72" s="4" t="s">
        <v>294</v>
      </c>
      <c r="B72" s="181">
        <f t="shared" si="19"/>
        <v>53814.072946207198</v>
      </c>
      <c r="C72" s="181">
        <f t="shared" si="19"/>
        <v>55346.060600686105</v>
      </c>
      <c r="D72" s="181">
        <f t="shared" si="19"/>
        <v>56842.648968058144</v>
      </c>
      <c r="E72" s="181">
        <f t="shared" si="19"/>
        <v>58333.608078793841</v>
      </c>
      <c r="F72" s="181">
        <f t="shared" si="19"/>
        <v>59818.965770153467</v>
      </c>
      <c r="G72" s="181">
        <f t="shared" si="19"/>
        <v>61298.562213982485</v>
      </c>
      <c r="I72" s="184"/>
    </row>
    <row r="73" spans="1:9" x14ac:dyDescent="0.25">
      <c r="A73" s="4" t="s">
        <v>351</v>
      </c>
      <c r="B73" s="181">
        <f t="shared" si="19"/>
        <v>8853.8739664477089</v>
      </c>
      <c r="C73" s="181">
        <f t="shared" si="19"/>
        <v>10305.615840632901</v>
      </c>
      <c r="D73" s="181">
        <f t="shared" si="19"/>
        <v>11713.574386028022</v>
      </c>
      <c r="E73" s="181">
        <f t="shared" si="19"/>
        <v>13114.570429793977</v>
      </c>
      <c r="F73" s="181">
        <f t="shared" si="19"/>
        <v>14508.638402226385</v>
      </c>
      <c r="G73" s="181">
        <f t="shared" si="19"/>
        <v>15895.580621134075</v>
      </c>
      <c r="I73" s="184"/>
    </row>
    <row r="74" spans="1:9" x14ac:dyDescent="0.25">
      <c r="A74" s="4" t="s">
        <v>352</v>
      </c>
      <c r="B74" s="182">
        <f t="shared" si="19"/>
        <v>188.38029715846187</v>
      </c>
      <c r="C74" s="182">
        <f t="shared" si="19"/>
        <v>219.26842214112554</v>
      </c>
      <c r="D74" s="182">
        <f t="shared" si="19"/>
        <v>249.22498693676641</v>
      </c>
      <c r="E74" s="182">
        <f t="shared" si="19"/>
        <v>279.0334133998719</v>
      </c>
      <c r="F74" s="182">
        <f t="shared" si="19"/>
        <v>308.69443408992311</v>
      </c>
      <c r="G74" s="182">
        <f t="shared" si="19"/>
        <v>338.20384300285264</v>
      </c>
      <c r="I74" s="184"/>
    </row>
    <row r="75" spans="1:9" x14ac:dyDescent="0.25">
      <c r="A75" t="s">
        <v>298</v>
      </c>
      <c r="B75" s="173">
        <f>SUM(B68:B74)</f>
        <v>293976.99969145079</v>
      </c>
      <c r="C75" s="173">
        <f t="shared" ref="C75:G75" si="20">SUM(C68:C74)</f>
        <v>337978.77844626218</v>
      </c>
      <c r="D75" s="173">
        <f t="shared" si="20"/>
        <v>375024.61881459161</v>
      </c>
      <c r="E75" s="173">
        <f t="shared" si="20"/>
        <v>411933.52249615506</v>
      </c>
      <c r="F75" s="173">
        <f t="shared" si="20"/>
        <v>448715.40656610363</v>
      </c>
      <c r="G75" s="173">
        <f t="shared" si="20"/>
        <v>485349.59005083505</v>
      </c>
      <c r="I75" s="184"/>
    </row>
    <row r="76" spans="1:9" x14ac:dyDescent="0.25">
      <c r="A76" s="1" t="s">
        <v>299</v>
      </c>
      <c r="B76" s="183">
        <f>SUM(B70:B74)</f>
        <v>239005.86437561168</v>
      </c>
      <c r="C76" s="183">
        <f t="shared" ref="C76:G76" si="21">SUM(C70:C74)</f>
        <v>269154.86415556172</v>
      </c>
      <c r="D76" s="183">
        <f t="shared" si="21"/>
        <v>298451.75993268267</v>
      </c>
      <c r="E76" s="183">
        <f t="shared" si="21"/>
        <v>327658.9409717673</v>
      </c>
      <c r="F76" s="183">
        <f t="shared" si="21"/>
        <v>356742.83265006007</v>
      </c>
      <c r="G76" s="183">
        <f t="shared" si="21"/>
        <v>385703.3242102497</v>
      </c>
      <c r="I76" s="184"/>
    </row>
    <row r="77" spans="1:9" x14ac:dyDescent="0.25">
      <c r="A77" s="179"/>
      <c r="B77" s="184"/>
      <c r="C77" s="184"/>
      <c r="D77" s="184"/>
      <c r="E77" s="184"/>
      <c r="F77" s="184"/>
      <c r="G77" s="184"/>
    </row>
  </sheetData>
  <mergeCells count="3">
    <mergeCell ref="B2:G2"/>
    <mergeCell ref="I2:O2"/>
    <mergeCell ref="A1:P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09"/>
  <sheetViews>
    <sheetView topLeftCell="A55" zoomScale="85" zoomScaleNormal="85" workbookViewId="0">
      <selection activeCell="A96" sqref="A96"/>
    </sheetView>
  </sheetViews>
  <sheetFormatPr defaultRowHeight="15" x14ac:dyDescent="0.25"/>
  <cols>
    <col min="1" max="1" width="115.42578125" bestFit="1" customWidth="1"/>
    <col min="2" max="2" width="18.5703125" bestFit="1" customWidth="1"/>
    <col min="3" max="4" width="18.85546875" bestFit="1" customWidth="1"/>
    <col min="5" max="5" width="18.140625" bestFit="1" customWidth="1"/>
    <col min="6" max="6" width="18.85546875" bestFit="1" customWidth="1"/>
    <col min="7" max="7" width="18.5703125" bestFit="1" customWidth="1"/>
  </cols>
  <sheetData>
    <row r="1" spans="1:16" s="198" customFormat="1" ht="102.95" customHeight="1" x14ac:dyDescent="0.35">
      <c r="A1" s="206" t="s">
        <v>304</v>
      </c>
      <c r="B1" s="206"/>
      <c r="C1" s="206"/>
      <c r="D1" s="206"/>
      <c r="E1" s="206"/>
      <c r="F1" s="206"/>
      <c r="G1" s="206"/>
      <c r="H1" s="206"/>
      <c r="I1" s="206"/>
      <c r="J1" s="206"/>
      <c r="K1" s="206"/>
      <c r="L1" s="206"/>
      <c r="M1" s="206"/>
      <c r="N1" s="206"/>
      <c r="O1" s="206"/>
      <c r="P1" s="206"/>
    </row>
    <row r="2" spans="1:16" ht="14.45" x14ac:dyDescent="0.35">
      <c r="B2" s="205" t="s">
        <v>301</v>
      </c>
      <c r="C2" s="205"/>
      <c r="D2" s="205"/>
      <c r="E2" s="205"/>
      <c r="F2" s="205"/>
      <c r="G2" s="205"/>
      <c r="I2" s="205" t="s">
        <v>303</v>
      </c>
      <c r="J2" s="205"/>
      <c r="K2" s="205"/>
      <c r="L2" s="205"/>
      <c r="M2" s="205"/>
      <c r="N2" s="205"/>
      <c r="O2" s="205"/>
    </row>
    <row r="3" spans="1:16" x14ac:dyDescent="0.25">
      <c r="A3" s="1" t="s">
        <v>283</v>
      </c>
      <c r="B3" s="1">
        <v>2020</v>
      </c>
      <c r="C3" s="1">
        <v>2021</v>
      </c>
      <c r="D3" s="1">
        <v>2022</v>
      </c>
      <c r="E3" s="1">
        <v>2023</v>
      </c>
      <c r="F3" s="1">
        <v>2024</v>
      </c>
      <c r="G3" s="1">
        <v>2025</v>
      </c>
      <c r="I3" t="s">
        <v>284</v>
      </c>
      <c r="J3" t="s">
        <v>285</v>
      </c>
      <c r="K3" t="s">
        <v>286</v>
      </c>
      <c r="L3" t="s">
        <v>287</v>
      </c>
      <c r="M3" t="s">
        <v>288</v>
      </c>
      <c r="N3" t="s">
        <v>289</v>
      </c>
      <c r="O3" t="s">
        <v>290</v>
      </c>
      <c r="P3" t="s">
        <v>20</v>
      </c>
    </row>
    <row r="4" spans="1:16" x14ac:dyDescent="0.25">
      <c r="A4" s="4" t="str">
        <f>+'Persisting Savings by Year&amp;Prog'!B84</f>
        <v>Save on Energy Process &amp; Systems Upgrades Program (future estimate of gross HOL progress from Dec 3, 2019 to Dec 31, 2020)</v>
      </c>
      <c r="B4" s="89">
        <f>+'Persisting Savings by Year&amp;Prog'!G84</f>
        <v>44000000</v>
      </c>
      <c r="C4" s="89"/>
      <c r="D4" s="89"/>
      <c r="E4" s="89"/>
      <c r="F4" s="89"/>
      <c r="G4" s="89"/>
      <c r="I4" s="185"/>
      <c r="J4" s="186"/>
      <c r="K4" s="186"/>
      <c r="L4" s="186">
        <v>0.40909090909090912</v>
      </c>
      <c r="M4" s="186">
        <v>0.59090909090909094</v>
      </c>
      <c r="N4" s="186"/>
      <c r="O4" s="186"/>
      <c r="P4" s="174">
        <f t="shared" ref="P4:P15" si="0">SUM(I4:O4)</f>
        <v>1</v>
      </c>
    </row>
    <row r="5" spans="1:16" x14ac:dyDescent="0.25">
      <c r="A5" s="4" t="str">
        <f>+'Persisting Savings by Year&amp;Prog'!B85</f>
        <v>Save on Energy Retrofit Program (future estimate of gross HOL progress from Dec 3, 2019 to Dec 31, 2020)</v>
      </c>
      <c r="B5" s="89">
        <f>+'Persisting Savings by Year&amp;Prog'!G85</f>
        <v>75021114.808070078</v>
      </c>
      <c r="C5" s="89"/>
      <c r="D5" s="89"/>
      <c r="E5" s="89"/>
      <c r="F5" s="89"/>
      <c r="G5" s="89"/>
      <c r="I5" s="187"/>
      <c r="J5" s="186">
        <v>0.17499999999999999</v>
      </c>
      <c r="K5" s="186">
        <v>0.47599999999999998</v>
      </c>
      <c r="L5" s="186">
        <v>0.26300000000000001</v>
      </c>
      <c r="M5" s="186">
        <v>3.7999999999999999E-2</v>
      </c>
      <c r="N5" s="186">
        <v>4.7E-2</v>
      </c>
      <c r="O5" s="186">
        <v>1E-3</v>
      </c>
      <c r="P5" s="174">
        <f t="shared" si="0"/>
        <v>1</v>
      </c>
    </row>
    <row r="6" spans="1:16" x14ac:dyDescent="0.25">
      <c r="A6" s="4" t="str">
        <f>+'Persisting Savings by Year&amp;Prog'!B99</f>
        <v>Save on Energy Retrofit Program (future estimate of IESO's regional delivery agent for North + East region. This is forecasted persisting savings from projects between April 1, 2019 to Dec 31, 2020)</v>
      </c>
      <c r="B6" s="89">
        <f>+'Persisting Savings by Year&amp;Prog'!G99</f>
        <v>30189281.154930882</v>
      </c>
      <c r="C6" s="89"/>
      <c r="D6" s="89"/>
      <c r="E6" s="89"/>
      <c r="F6" s="89"/>
      <c r="G6" s="89"/>
      <c r="I6" s="188"/>
      <c r="J6" s="186">
        <v>0.17499999999999999</v>
      </c>
      <c r="K6" s="186">
        <v>0.47599999999999998</v>
      </c>
      <c r="L6" s="186">
        <v>0.26300000000000001</v>
      </c>
      <c r="M6" s="186">
        <v>3.7999999999999999E-2</v>
      </c>
      <c r="N6" s="186">
        <v>4.7E-2</v>
      </c>
      <c r="O6" s="186">
        <v>1E-3</v>
      </c>
      <c r="P6" s="174">
        <f t="shared" si="0"/>
        <v>1</v>
      </c>
    </row>
    <row r="7" spans="1:16" x14ac:dyDescent="0.25">
      <c r="A7" s="4" t="str">
        <f>+'Persisting Savings by Year&amp;Prog'!B108</f>
        <v>Save on Energy Retrofit Program (future estimate of gross third party achievement in 2021)</v>
      </c>
      <c r="B7" s="85">
        <f>+'Persisting Savings by Year&amp;Prog'!G108</f>
        <v>0</v>
      </c>
      <c r="C7" s="85">
        <f>+'Persisting Savings by Year&amp;Prog'!H108</f>
        <v>17251017.802817646</v>
      </c>
      <c r="D7" s="85"/>
      <c r="E7" s="85"/>
      <c r="F7" s="85"/>
      <c r="G7" s="85"/>
      <c r="I7" s="189"/>
      <c r="J7" s="186">
        <v>0.17499999999999999</v>
      </c>
      <c r="K7" s="186">
        <v>0.47599999999999998</v>
      </c>
      <c r="L7" s="186">
        <v>0.26300000000000001</v>
      </c>
      <c r="M7" s="186">
        <v>3.7999999999999999E-2</v>
      </c>
      <c r="N7" s="186">
        <v>4.7E-2</v>
      </c>
      <c r="O7" s="186">
        <v>1E-3</v>
      </c>
      <c r="P7" s="174">
        <f t="shared" si="0"/>
        <v>1</v>
      </c>
    </row>
    <row r="8" spans="1:16" x14ac:dyDescent="0.25">
      <c r="A8" s="4" t="str">
        <f>+'Persisting Savings by Year&amp;Prog'!B109</f>
        <v>Save on Energy Retrofit Program (future estimate of gross third party achievement in 2022)</v>
      </c>
      <c r="B8" s="85">
        <f>+'Persisting Savings by Year&amp;Prog'!G109</f>
        <v>0</v>
      </c>
      <c r="C8" s="85">
        <f>+'Persisting Savings by Year&amp;Prog'!H109</f>
        <v>0</v>
      </c>
      <c r="D8" s="85">
        <f>+'Persisting Savings by Year&amp;Prog'!I109</f>
        <v>17251017.802817646</v>
      </c>
      <c r="E8" s="85"/>
      <c r="F8" s="85"/>
      <c r="G8" s="85"/>
      <c r="I8" s="190"/>
      <c r="J8" s="186">
        <v>0.17499999999999999</v>
      </c>
      <c r="K8" s="186">
        <v>0.47599999999999998</v>
      </c>
      <c r="L8" s="186">
        <v>0.26300000000000001</v>
      </c>
      <c r="M8" s="186">
        <v>3.7999999999999999E-2</v>
      </c>
      <c r="N8" s="186">
        <v>4.7E-2</v>
      </c>
      <c r="O8" s="186">
        <v>1E-3</v>
      </c>
      <c r="P8" s="174">
        <f t="shared" si="0"/>
        <v>1</v>
      </c>
    </row>
    <row r="9" spans="1:16" x14ac:dyDescent="0.25">
      <c r="A9" s="4" t="str">
        <f>+'Persisting Savings by Year&amp;Prog'!B110</f>
        <v>Save on Energy Retrofit Program (future estimate of gross third party achievement in 2023)</v>
      </c>
      <c r="B9" s="85">
        <f>+'Persisting Savings by Year&amp;Prog'!G110</f>
        <v>0</v>
      </c>
      <c r="C9" s="85">
        <f>+'Persisting Savings by Year&amp;Prog'!H110</f>
        <v>0</v>
      </c>
      <c r="D9" s="85">
        <f>+'Persisting Savings by Year&amp;Prog'!I110</f>
        <v>0</v>
      </c>
      <c r="E9" s="85">
        <f>+'Persisting Savings by Year&amp;Prog'!J110</f>
        <v>17251017.802817646</v>
      </c>
      <c r="F9" s="85"/>
      <c r="G9" s="85"/>
      <c r="I9" s="189"/>
      <c r="J9" s="186">
        <v>0.17499999999999999</v>
      </c>
      <c r="K9" s="186">
        <v>0.47599999999999998</v>
      </c>
      <c r="L9" s="186">
        <v>0.26300000000000001</v>
      </c>
      <c r="M9" s="186">
        <v>3.7999999999999999E-2</v>
      </c>
      <c r="N9" s="186">
        <v>4.7E-2</v>
      </c>
      <c r="O9" s="186">
        <v>1E-3</v>
      </c>
      <c r="P9" s="174">
        <f t="shared" si="0"/>
        <v>1</v>
      </c>
    </row>
    <row r="10" spans="1:16" x14ac:dyDescent="0.25">
      <c r="A10" s="4" t="str">
        <f>+'Persisting Savings by Year&amp;Prog'!B111</f>
        <v>Save on Energy Retrofit Program (future estimate of gross third party achievement in 2024)</v>
      </c>
      <c r="B10" s="85">
        <f>+'Persisting Savings by Year&amp;Prog'!G111</f>
        <v>0</v>
      </c>
      <c r="C10" s="85">
        <f>+'Persisting Savings by Year&amp;Prog'!H111</f>
        <v>0</v>
      </c>
      <c r="D10" s="85">
        <f>+'Persisting Savings by Year&amp;Prog'!I111</f>
        <v>0</v>
      </c>
      <c r="E10" s="85">
        <f>+'Persisting Savings by Year&amp;Prog'!J111</f>
        <v>0</v>
      </c>
      <c r="F10" s="85">
        <f>+'Persisting Savings by Year&amp;Prog'!K111</f>
        <v>17251017.802817646</v>
      </c>
      <c r="G10" s="85"/>
      <c r="I10" s="191"/>
      <c r="J10" s="186">
        <v>0.17499999999999999</v>
      </c>
      <c r="K10" s="186">
        <v>0.47599999999999998</v>
      </c>
      <c r="L10" s="186">
        <v>0.26300000000000001</v>
      </c>
      <c r="M10" s="186">
        <v>3.7999999999999999E-2</v>
      </c>
      <c r="N10" s="186">
        <v>4.7E-2</v>
      </c>
      <c r="O10" s="186">
        <v>1E-3</v>
      </c>
      <c r="P10" s="174">
        <f t="shared" si="0"/>
        <v>1</v>
      </c>
    </row>
    <row r="11" spans="1:16" x14ac:dyDescent="0.25">
      <c r="A11" s="4" t="str">
        <f>+'Persisting Savings by Year&amp;Prog'!B112</f>
        <v>Save on Energy Retrofit Program (future estimate of gross third party achievement in 2025)</v>
      </c>
      <c r="B11" s="85">
        <f>+'Persisting Savings by Year&amp;Prog'!G112</f>
        <v>0</v>
      </c>
      <c r="C11" s="85">
        <f>+'Persisting Savings by Year&amp;Prog'!H112</f>
        <v>0</v>
      </c>
      <c r="D11" s="85">
        <f>+'Persisting Savings by Year&amp;Prog'!I112</f>
        <v>0</v>
      </c>
      <c r="E11" s="85">
        <f>+'Persisting Savings by Year&amp;Prog'!J112</f>
        <v>0</v>
      </c>
      <c r="F11" s="85">
        <f>+'Persisting Savings by Year&amp;Prog'!K112</f>
        <v>0</v>
      </c>
      <c r="G11" s="85">
        <f>+'Persisting Savings by Year&amp;Prog'!L112</f>
        <v>17251017.802817646</v>
      </c>
      <c r="I11" s="190"/>
      <c r="J11" s="186">
        <v>0.17499999999999999</v>
      </c>
      <c r="K11" s="186">
        <v>0.47599999999999998</v>
      </c>
      <c r="L11" s="186">
        <v>0.26300000000000001</v>
      </c>
      <c r="M11" s="186">
        <v>3.7999999999999999E-2</v>
      </c>
      <c r="N11" s="186">
        <v>4.7E-2</v>
      </c>
      <c r="O11" s="186">
        <v>1E-3</v>
      </c>
      <c r="P11" s="174">
        <f t="shared" si="0"/>
        <v>1</v>
      </c>
    </row>
    <row r="12" spans="1:16" x14ac:dyDescent="0.25">
      <c r="A12" t="s">
        <v>14</v>
      </c>
      <c r="B12" s="85">
        <f>+'Persisting Savings by Year&amp;Prog'!G96</f>
        <v>3259378</v>
      </c>
      <c r="C12" s="85"/>
      <c r="D12" s="85"/>
      <c r="E12" s="85"/>
      <c r="F12" s="85"/>
      <c r="G12" s="85"/>
      <c r="I12" s="187">
        <v>1</v>
      </c>
      <c r="J12" s="189"/>
      <c r="K12" s="192"/>
      <c r="L12" s="192"/>
      <c r="M12" s="190"/>
      <c r="N12" s="190"/>
      <c r="O12" s="190"/>
      <c r="P12" s="174">
        <f t="shared" si="0"/>
        <v>1</v>
      </c>
    </row>
    <row r="13" spans="1:16" x14ac:dyDescent="0.25">
      <c r="A13" t="s">
        <v>291</v>
      </c>
      <c r="B13" s="85">
        <f>+'Persisting Savings by Year&amp;Prog'!G97</f>
        <v>1363399</v>
      </c>
      <c r="C13" s="85"/>
      <c r="D13" s="85"/>
      <c r="E13" s="85"/>
      <c r="F13" s="85"/>
      <c r="G13" s="85"/>
      <c r="I13" s="187">
        <v>1</v>
      </c>
      <c r="J13" s="190"/>
      <c r="K13" s="190"/>
      <c r="L13" s="190"/>
      <c r="M13" s="190"/>
      <c r="N13" s="190"/>
      <c r="O13" s="190"/>
      <c r="P13" s="174">
        <f t="shared" si="0"/>
        <v>1</v>
      </c>
    </row>
    <row r="14" spans="1:16" x14ac:dyDescent="0.25">
      <c r="A14" t="str">
        <f>+'Persisting Savings by Year&amp;Prog'!B98</f>
        <v>Kanata North Retrofit Top-Up Program (since approved by IESO)</v>
      </c>
      <c r="B14" s="85">
        <f>+'Persisting Savings by Year&amp;Prog'!G98</f>
        <v>5299801</v>
      </c>
      <c r="C14" s="85"/>
      <c r="D14" s="85"/>
      <c r="E14" s="85"/>
      <c r="F14" s="85"/>
      <c r="G14" s="85"/>
      <c r="I14" s="187">
        <v>1</v>
      </c>
      <c r="J14" s="190"/>
      <c r="K14" s="190"/>
      <c r="L14" s="190"/>
      <c r="M14" s="190"/>
      <c r="N14" s="190"/>
      <c r="O14" s="190"/>
      <c r="P14" s="174">
        <f t="shared" si="0"/>
        <v>1</v>
      </c>
    </row>
    <row r="15" spans="1:16" x14ac:dyDescent="0.25">
      <c r="A15" t="str">
        <f>A14</f>
        <v>Kanata North Retrofit Top-Up Program (since approved by IESO)</v>
      </c>
      <c r="B15" s="85"/>
      <c r="C15" s="85">
        <f>'Persisting Savings by Year&amp;Prog'!H98-B14</f>
        <v>3117530</v>
      </c>
      <c r="D15" s="85"/>
      <c r="E15" s="85"/>
      <c r="F15" s="85"/>
      <c r="G15" s="85"/>
      <c r="I15" s="187">
        <v>1</v>
      </c>
      <c r="J15" s="193"/>
      <c r="K15" s="193"/>
      <c r="L15" s="193"/>
      <c r="M15" s="193"/>
      <c r="N15" s="193"/>
      <c r="O15" s="193"/>
      <c r="P15" s="174">
        <f t="shared" si="0"/>
        <v>1</v>
      </c>
    </row>
    <row r="16" spans="1:16" x14ac:dyDescent="0.25">
      <c r="A16" t="str">
        <f>+'Persisting Savings by Year&amp;Prog'!B100</f>
        <v>Save on Energy Energy Manager Program (future activity delivered by IESO - 2020)</v>
      </c>
      <c r="B16" s="85">
        <f>+'Persisting Savings by Year&amp;Prog'!G100</f>
        <v>800000</v>
      </c>
      <c r="C16" s="85"/>
      <c r="D16" s="85"/>
      <c r="E16" s="85"/>
      <c r="F16" s="85"/>
      <c r="G16" s="85"/>
      <c r="I16" s="188"/>
      <c r="J16" s="185">
        <v>0.10669465238089942</v>
      </c>
      <c r="K16" s="185">
        <v>0.67297746993391017</v>
      </c>
      <c r="L16" s="185">
        <v>0.14887201035683345</v>
      </c>
      <c r="M16" s="185">
        <v>7.1455867328357098E-2</v>
      </c>
      <c r="N16" s="185">
        <v>0</v>
      </c>
      <c r="O16" s="185">
        <v>0</v>
      </c>
      <c r="P16" s="174">
        <f t="shared" ref="P16:P41" si="1">SUM(I16:O16)</f>
        <v>1.0000000000000002</v>
      </c>
    </row>
    <row r="17" spans="1:16" x14ac:dyDescent="0.25">
      <c r="A17" t="str">
        <f>+'Persisting Savings by Year&amp;Prog'!B113</f>
        <v>Save on Energy Energy Manager Program (future IESO activity - 2021)</v>
      </c>
      <c r="B17" s="85">
        <f>+'Persisting Savings by Year&amp;Prog'!G113</f>
        <v>0</v>
      </c>
      <c r="C17" s="85">
        <f>+'Persisting Savings by Year&amp;Prog'!H113</f>
        <v>800000</v>
      </c>
      <c r="D17" s="85"/>
      <c r="E17" s="85"/>
      <c r="F17" s="85"/>
      <c r="G17" s="85"/>
      <c r="I17" s="188"/>
      <c r="J17" s="185">
        <v>0.10669465238089942</v>
      </c>
      <c r="K17" s="185">
        <v>0.67297746993391017</v>
      </c>
      <c r="L17" s="185">
        <v>0.14887201035683345</v>
      </c>
      <c r="M17" s="185">
        <v>7.1455867328357098E-2</v>
      </c>
      <c r="N17" s="185">
        <v>0</v>
      </c>
      <c r="O17" s="185">
        <v>0</v>
      </c>
      <c r="P17" s="174">
        <f t="shared" si="1"/>
        <v>1.0000000000000002</v>
      </c>
    </row>
    <row r="18" spans="1:16" x14ac:dyDescent="0.25">
      <c r="A18" t="str">
        <f>+'Persisting Savings by Year&amp;Prog'!B114</f>
        <v>Save on Energy Energy Manager Program (future IESO activity - 2022)</v>
      </c>
      <c r="B18" s="85">
        <f>+'Persisting Savings by Year&amp;Prog'!G114</f>
        <v>0</v>
      </c>
      <c r="C18" s="85">
        <f>+'Persisting Savings by Year&amp;Prog'!H114</f>
        <v>0</v>
      </c>
      <c r="D18" s="85">
        <f>+'Persisting Savings by Year&amp;Prog'!I114</f>
        <v>800000</v>
      </c>
      <c r="E18" s="85"/>
      <c r="F18" s="85"/>
      <c r="G18" s="85"/>
      <c r="I18" s="188"/>
      <c r="J18" s="185">
        <v>0.10669465238089942</v>
      </c>
      <c r="K18" s="185">
        <v>0.67297746993391017</v>
      </c>
      <c r="L18" s="185">
        <v>0.14887201035683345</v>
      </c>
      <c r="M18" s="185">
        <v>7.1455867328357098E-2</v>
      </c>
      <c r="N18" s="185">
        <v>0</v>
      </c>
      <c r="O18" s="185">
        <v>0</v>
      </c>
      <c r="P18" s="174">
        <f t="shared" si="1"/>
        <v>1.0000000000000002</v>
      </c>
    </row>
    <row r="19" spans="1:16" x14ac:dyDescent="0.25">
      <c r="A19" t="str">
        <f>+'Persisting Savings by Year&amp;Prog'!B115</f>
        <v>Save on Energy Energy Manager Program (future IESO activity - 2023)</v>
      </c>
      <c r="B19" s="85">
        <f>+'Persisting Savings by Year&amp;Prog'!G115</f>
        <v>0</v>
      </c>
      <c r="C19" s="85">
        <f>+'Persisting Savings by Year&amp;Prog'!H115</f>
        <v>0</v>
      </c>
      <c r="D19" s="85">
        <f>+'Persisting Savings by Year&amp;Prog'!I115</f>
        <v>0</v>
      </c>
      <c r="E19" s="85">
        <f>+'Persisting Savings by Year&amp;Prog'!J115</f>
        <v>800000</v>
      </c>
      <c r="F19" s="85"/>
      <c r="G19" s="85"/>
      <c r="I19" s="188"/>
      <c r="J19" s="185">
        <v>0.10669465238089942</v>
      </c>
      <c r="K19" s="185">
        <v>0.67297746993391017</v>
      </c>
      <c r="L19" s="185">
        <v>0.14887201035683345</v>
      </c>
      <c r="M19" s="185">
        <v>7.1455867328357098E-2</v>
      </c>
      <c r="N19" s="185">
        <v>0</v>
      </c>
      <c r="O19" s="185">
        <v>0</v>
      </c>
      <c r="P19" s="174">
        <f t="shared" si="1"/>
        <v>1.0000000000000002</v>
      </c>
    </row>
    <row r="20" spans="1:16" x14ac:dyDescent="0.25">
      <c r="A20" t="str">
        <f>+'Persisting Savings by Year&amp;Prog'!B116</f>
        <v>Save on Energy Energy Manager Program (future IESO activity - 2024)</v>
      </c>
      <c r="B20" s="85">
        <f>+'Persisting Savings by Year&amp;Prog'!G116</f>
        <v>0</v>
      </c>
      <c r="C20" s="85">
        <f>+'Persisting Savings by Year&amp;Prog'!H116</f>
        <v>0</v>
      </c>
      <c r="D20" s="85">
        <f>+'Persisting Savings by Year&amp;Prog'!I116</f>
        <v>0</v>
      </c>
      <c r="E20" s="85">
        <f>+'Persisting Savings by Year&amp;Prog'!J116</f>
        <v>0</v>
      </c>
      <c r="F20" s="85">
        <f>+'Persisting Savings by Year&amp;Prog'!K116</f>
        <v>800000</v>
      </c>
      <c r="G20" s="85"/>
      <c r="I20" s="188"/>
      <c r="J20" s="185">
        <v>0.10669465238089942</v>
      </c>
      <c r="K20" s="185">
        <v>0.67297746993391017</v>
      </c>
      <c r="L20" s="185">
        <v>0.14887201035683345</v>
      </c>
      <c r="M20" s="185">
        <v>7.1455867328357098E-2</v>
      </c>
      <c r="N20" s="185">
        <v>0</v>
      </c>
      <c r="O20" s="185">
        <v>0</v>
      </c>
      <c r="P20" s="174">
        <f t="shared" si="1"/>
        <v>1.0000000000000002</v>
      </c>
    </row>
    <row r="21" spans="1:16" x14ac:dyDescent="0.25">
      <c r="A21" t="str">
        <f>+'Persisting Savings by Year&amp;Prog'!B117</f>
        <v>Save on Energy Energy Manager Program (future IESO activity - 2025)</v>
      </c>
      <c r="B21" s="85">
        <f>+'Persisting Savings by Year&amp;Prog'!G117</f>
        <v>0</v>
      </c>
      <c r="C21" s="85">
        <f>+'Persisting Savings by Year&amp;Prog'!H117</f>
        <v>0</v>
      </c>
      <c r="D21" s="85">
        <f>+'Persisting Savings by Year&amp;Prog'!I117</f>
        <v>0</v>
      </c>
      <c r="E21" s="85">
        <f>+'Persisting Savings by Year&amp;Prog'!J117</f>
        <v>0</v>
      </c>
      <c r="F21" s="85">
        <f>+'Persisting Savings by Year&amp;Prog'!K117</f>
        <v>0</v>
      </c>
      <c r="G21" s="85">
        <f>+'Persisting Savings by Year&amp;Prog'!L117</f>
        <v>800000</v>
      </c>
      <c r="I21" s="188"/>
      <c r="J21" s="185">
        <v>0.10669465238089942</v>
      </c>
      <c r="K21" s="185">
        <v>0.67297746993391017</v>
      </c>
      <c r="L21" s="185">
        <v>0.14887201035683345</v>
      </c>
      <c r="M21" s="185">
        <v>7.1455867328357098E-2</v>
      </c>
      <c r="N21" s="185">
        <v>0</v>
      </c>
      <c r="O21" s="185">
        <v>0</v>
      </c>
      <c r="P21" s="174">
        <f t="shared" si="1"/>
        <v>1.0000000000000002</v>
      </c>
    </row>
    <row r="22" spans="1:16" x14ac:dyDescent="0.25">
      <c r="A22" t="str">
        <f>+'Persisting Savings by Year&amp;Prog'!B87</f>
        <v>Save on Energy High Performance New Construction Program (Remaining HOL pipeline)</v>
      </c>
      <c r="B22" s="85">
        <f>+'Persisting Savings by Year&amp;Prog'!G87</f>
        <v>1852449.7537823543</v>
      </c>
      <c r="C22" s="85"/>
      <c r="D22" s="85"/>
      <c r="E22" s="85"/>
      <c r="F22" s="85"/>
      <c r="G22" s="85"/>
      <c r="I22" s="188"/>
      <c r="J22" s="188"/>
      <c r="K22" s="186">
        <v>0.84871132154597695</v>
      </c>
      <c r="L22" s="186">
        <v>0.15128867845402305</v>
      </c>
      <c r="M22" s="188"/>
      <c r="N22" s="188"/>
      <c r="O22" s="188"/>
      <c r="P22" s="174">
        <f t="shared" si="1"/>
        <v>1</v>
      </c>
    </row>
    <row r="23" spans="1:16" x14ac:dyDescent="0.25">
      <c r="A23" t="str">
        <f>+'Persisting Savings by Year&amp;Prog'!B102</f>
        <v>Save on Energy Small Business Lighting Program (future activity delivered by IESO - 2020)</v>
      </c>
      <c r="B23" s="85">
        <f>+'Persisting Savings by Year&amp;Prog'!G102</f>
        <v>1185901.8108919736</v>
      </c>
      <c r="C23" s="85"/>
      <c r="D23" s="85"/>
      <c r="E23" s="85"/>
      <c r="F23" s="85"/>
      <c r="G23" s="85"/>
      <c r="I23" s="188"/>
      <c r="J23" s="187">
        <v>0.89956626144611251</v>
      </c>
      <c r="K23" s="185">
        <v>7.1126660217828763E-2</v>
      </c>
      <c r="L23" s="185">
        <v>2.9307078336058601E-2</v>
      </c>
      <c r="M23" s="188"/>
      <c r="N23" s="188"/>
      <c r="O23" s="188"/>
      <c r="P23" s="174">
        <f t="shared" si="1"/>
        <v>0.99999999999999989</v>
      </c>
    </row>
    <row r="24" spans="1:16" x14ac:dyDescent="0.25">
      <c r="A24" t="str">
        <f>+'Persisting Savings by Year&amp;Prog'!B128</f>
        <v>Save on Energy Small Business Lighting Program (future IESO activity - 2021)</v>
      </c>
      <c r="B24" s="85">
        <f>+'Persisting Savings by Year&amp;Prog'!G128</f>
        <v>0</v>
      </c>
      <c r="C24" s="85">
        <f>+'Persisting Savings by Year&amp;Prog'!H128</f>
        <v>1185901.8108919736</v>
      </c>
      <c r="D24" s="85"/>
      <c r="E24" s="85"/>
      <c r="F24" s="85"/>
      <c r="G24" s="85"/>
      <c r="I24" s="188"/>
      <c r="J24" s="187">
        <v>0.89956626144611251</v>
      </c>
      <c r="K24" s="185">
        <v>7.1126660217828763E-2</v>
      </c>
      <c r="L24" s="185">
        <v>2.9307078336058601E-2</v>
      </c>
      <c r="M24" s="188"/>
      <c r="N24" s="188"/>
      <c r="O24" s="188"/>
      <c r="P24" s="174">
        <f t="shared" si="1"/>
        <v>0.99999999999999989</v>
      </c>
    </row>
    <row r="25" spans="1:16" x14ac:dyDescent="0.25">
      <c r="A25" t="str">
        <f>+'Persisting Savings by Year&amp;Prog'!B129</f>
        <v>Save on Energy Small Business Lighting Program (future IESO activity - 2022)</v>
      </c>
      <c r="B25" s="85">
        <f>+'Persisting Savings by Year&amp;Prog'!G129</f>
        <v>0</v>
      </c>
      <c r="C25" s="85">
        <f>+'Persisting Savings by Year&amp;Prog'!H129</f>
        <v>0</v>
      </c>
      <c r="D25" s="85">
        <f>+'Persisting Savings by Year&amp;Prog'!I129</f>
        <v>1185901.8108919736</v>
      </c>
      <c r="E25" s="85"/>
      <c r="F25" s="85"/>
      <c r="G25" s="85"/>
      <c r="I25" s="188"/>
      <c r="J25" s="187">
        <v>0.89956626144611251</v>
      </c>
      <c r="K25" s="185">
        <v>7.1126660217828763E-2</v>
      </c>
      <c r="L25" s="185">
        <v>2.9307078336058601E-2</v>
      </c>
      <c r="M25" s="188"/>
      <c r="N25" s="188"/>
      <c r="O25" s="188"/>
      <c r="P25" s="174">
        <f t="shared" si="1"/>
        <v>0.99999999999999989</v>
      </c>
    </row>
    <row r="26" spans="1:16" x14ac:dyDescent="0.25">
      <c r="A26" t="str">
        <f>+'Persisting Savings by Year&amp;Prog'!B130</f>
        <v>Save on Energy Small Business Lighting Program (future IESO activity - 2023)</v>
      </c>
      <c r="B26" s="85">
        <f>+'Persisting Savings by Year&amp;Prog'!G130</f>
        <v>0</v>
      </c>
      <c r="C26" s="85">
        <f>+'Persisting Savings by Year&amp;Prog'!H130</f>
        <v>0</v>
      </c>
      <c r="D26" s="85">
        <f>+'Persisting Savings by Year&amp;Prog'!I130</f>
        <v>0</v>
      </c>
      <c r="E26" s="85">
        <f>+'Persisting Savings by Year&amp;Prog'!J130</f>
        <v>1185901.8108919736</v>
      </c>
      <c r="F26" s="85"/>
      <c r="G26" s="85"/>
      <c r="I26" s="188"/>
      <c r="J26" s="187">
        <v>0.89956626144611251</v>
      </c>
      <c r="K26" s="185">
        <v>7.1126660217828763E-2</v>
      </c>
      <c r="L26" s="185">
        <v>2.9307078336058601E-2</v>
      </c>
      <c r="M26" s="188"/>
      <c r="N26" s="188"/>
      <c r="O26" s="188"/>
      <c r="P26" s="174">
        <f t="shared" si="1"/>
        <v>0.99999999999999989</v>
      </c>
    </row>
    <row r="27" spans="1:16" x14ac:dyDescent="0.25">
      <c r="A27" t="str">
        <f>+'Persisting Savings by Year&amp;Prog'!B131</f>
        <v>Save on Energy Small Business Lighting Program (future IESO activity - 2024)</v>
      </c>
      <c r="B27" s="85">
        <f>+'Persisting Savings by Year&amp;Prog'!G131</f>
        <v>0</v>
      </c>
      <c r="C27" s="85">
        <f>+'Persisting Savings by Year&amp;Prog'!H131</f>
        <v>0</v>
      </c>
      <c r="D27" s="85">
        <f>+'Persisting Savings by Year&amp;Prog'!I131</f>
        <v>0</v>
      </c>
      <c r="E27" s="85">
        <f>+'Persisting Savings by Year&amp;Prog'!J131</f>
        <v>0</v>
      </c>
      <c r="F27" s="85">
        <f>+'Persisting Savings by Year&amp;Prog'!K131</f>
        <v>1185901.8108919736</v>
      </c>
      <c r="G27" s="85"/>
      <c r="I27" s="188"/>
      <c r="J27" s="187">
        <v>0.89956626144611251</v>
      </c>
      <c r="K27" s="185">
        <v>7.1126660217828763E-2</v>
      </c>
      <c r="L27" s="185">
        <v>2.9307078336058601E-2</v>
      </c>
      <c r="M27" s="188"/>
      <c r="N27" s="188"/>
      <c r="O27" s="188"/>
      <c r="P27" s="174">
        <f t="shared" si="1"/>
        <v>0.99999999999999989</v>
      </c>
    </row>
    <row r="28" spans="1:16" x14ac:dyDescent="0.25">
      <c r="A28" t="str">
        <f>+'Persisting Savings by Year&amp;Prog'!B132</f>
        <v>Save on Energy Small Business Lighting Program (future IESO activity - 2025)</v>
      </c>
      <c r="B28" s="85">
        <f>+'Persisting Savings by Year&amp;Prog'!G132</f>
        <v>0</v>
      </c>
      <c r="C28" s="85">
        <f>+'Persisting Savings by Year&amp;Prog'!H132</f>
        <v>0</v>
      </c>
      <c r="D28" s="85">
        <f>+'Persisting Savings by Year&amp;Prog'!I132</f>
        <v>0</v>
      </c>
      <c r="E28" s="85">
        <f>+'Persisting Savings by Year&amp;Prog'!J132</f>
        <v>0</v>
      </c>
      <c r="F28" s="85">
        <f>+'Persisting Savings by Year&amp;Prog'!K132</f>
        <v>0</v>
      </c>
      <c r="G28" s="85">
        <f>+'Persisting Savings by Year&amp;Prog'!L132</f>
        <v>1185901.8108919736</v>
      </c>
      <c r="I28" s="188"/>
      <c r="J28" s="187">
        <v>0.89956626144611251</v>
      </c>
      <c r="K28" s="185">
        <v>7.1126660217828763E-2</v>
      </c>
      <c r="L28" s="185">
        <v>2.9307078336058601E-2</v>
      </c>
      <c r="M28" s="188"/>
      <c r="N28" s="188"/>
      <c r="O28" s="188"/>
      <c r="P28" s="174">
        <f t="shared" si="1"/>
        <v>0.99999999999999989</v>
      </c>
    </row>
    <row r="29" spans="1:16" x14ac:dyDescent="0.25">
      <c r="A29" s="4" t="str">
        <f>+'Persisting Savings by Year&amp;Prog'!B135</f>
        <v>CATEGORY 3: Future RATE BASED CDM ACTIVITY as per Table 1 within Exhibit 4-1-6</v>
      </c>
      <c r="B29" s="176">
        <f>+'Persisting Savings by Year&amp;Prog'!G135</f>
        <v>0</v>
      </c>
      <c r="C29" s="176">
        <f>+'Persisting Savings by Year&amp;Prog'!H135</f>
        <v>2000000</v>
      </c>
      <c r="D29" s="176"/>
      <c r="E29" s="176"/>
      <c r="F29" s="176"/>
      <c r="G29" s="176"/>
      <c r="H29" s="4"/>
      <c r="I29" s="194"/>
      <c r="J29" s="185">
        <v>0.10669465238089942</v>
      </c>
      <c r="K29" s="185">
        <v>0.67297746993391017</v>
      </c>
      <c r="L29" s="185">
        <v>0.14887201035683345</v>
      </c>
      <c r="M29" s="185">
        <v>7.1455867328357098E-2</v>
      </c>
      <c r="N29" s="185">
        <v>0</v>
      </c>
      <c r="O29" s="185">
        <v>0</v>
      </c>
      <c r="P29" s="174">
        <f t="shared" si="1"/>
        <v>1.0000000000000002</v>
      </c>
    </row>
    <row r="30" spans="1:16" x14ac:dyDescent="0.25">
      <c r="A30" s="4" t="str">
        <f>A29</f>
        <v>CATEGORY 3: Future RATE BASED CDM ACTIVITY as per Table 1 within Exhibit 4-1-6</v>
      </c>
      <c r="B30" s="176"/>
      <c r="C30" s="176"/>
      <c r="D30" s="196">
        <v>2000000</v>
      </c>
      <c r="E30" s="196"/>
      <c r="F30" s="196"/>
      <c r="G30" s="196"/>
      <c r="H30" s="4"/>
      <c r="I30" s="194"/>
      <c r="J30" s="185">
        <v>0.10669465238089942</v>
      </c>
      <c r="K30" s="185">
        <v>0.67297746993391017</v>
      </c>
      <c r="L30" s="185">
        <v>0.14887201035683345</v>
      </c>
      <c r="M30" s="185">
        <v>7.1455867328357098E-2</v>
      </c>
      <c r="N30" s="185">
        <v>0</v>
      </c>
      <c r="O30" s="185">
        <v>0</v>
      </c>
      <c r="P30" s="174">
        <f t="shared" si="1"/>
        <v>1.0000000000000002</v>
      </c>
    </row>
    <row r="31" spans="1:16" x14ac:dyDescent="0.25">
      <c r="A31" s="4" t="str">
        <f t="shared" ref="A31:A33" si="2">A30</f>
        <v>CATEGORY 3: Future RATE BASED CDM ACTIVITY as per Table 1 within Exhibit 4-1-6</v>
      </c>
      <c r="B31" s="176"/>
      <c r="C31" s="176"/>
      <c r="D31" s="196"/>
      <c r="E31" s="196">
        <v>2000000</v>
      </c>
      <c r="F31" s="196"/>
      <c r="G31" s="196"/>
      <c r="H31" s="4"/>
      <c r="I31" s="194"/>
      <c r="J31" s="185">
        <v>0.10669465238089942</v>
      </c>
      <c r="K31" s="185">
        <v>0.67297746993391017</v>
      </c>
      <c r="L31" s="185">
        <v>0.14887201035683345</v>
      </c>
      <c r="M31" s="185">
        <v>7.1455867328357098E-2</v>
      </c>
      <c r="N31" s="185">
        <v>0</v>
      </c>
      <c r="O31" s="185">
        <v>0</v>
      </c>
      <c r="P31" s="174">
        <f t="shared" si="1"/>
        <v>1.0000000000000002</v>
      </c>
    </row>
    <row r="32" spans="1:16" x14ac:dyDescent="0.25">
      <c r="A32" s="4" t="str">
        <f t="shared" si="2"/>
        <v>CATEGORY 3: Future RATE BASED CDM ACTIVITY as per Table 1 within Exhibit 4-1-6</v>
      </c>
      <c r="B32" s="176"/>
      <c r="C32" s="176"/>
      <c r="D32" s="196"/>
      <c r="E32" s="196"/>
      <c r="F32" s="196">
        <v>2000000</v>
      </c>
      <c r="G32" s="196"/>
      <c r="H32" s="4"/>
      <c r="I32" s="194"/>
      <c r="J32" s="185">
        <v>0.10669465238089942</v>
      </c>
      <c r="K32" s="185">
        <v>0.67297746993391017</v>
      </c>
      <c r="L32" s="185">
        <v>0.14887201035683345</v>
      </c>
      <c r="M32" s="185">
        <v>7.1455867328357098E-2</v>
      </c>
      <c r="N32" s="185">
        <v>0</v>
      </c>
      <c r="O32" s="185">
        <v>0</v>
      </c>
      <c r="P32" s="174">
        <f t="shared" si="1"/>
        <v>1.0000000000000002</v>
      </c>
    </row>
    <row r="33" spans="1:16" x14ac:dyDescent="0.25">
      <c r="A33" s="4" t="str">
        <f t="shared" si="2"/>
        <v>CATEGORY 3: Future RATE BASED CDM ACTIVITY as per Table 1 within Exhibit 4-1-6</v>
      </c>
      <c r="B33" s="176"/>
      <c r="C33" s="176"/>
      <c r="D33" s="196"/>
      <c r="E33" s="196"/>
      <c r="F33" s="196"/>
      <c r="G33" s="196">
        <v>2000000</v>
      </c>
      <c r="H33" s="4"/>
      <c r="I33" s="194"/>
      <c r="J33" s="185">
        <v>0.10669465238089942</v>
      </c>
      <c r="K33" s="185">
        <v>0.67297746993391017</v>
      </c>
      <c r="L33" s="185">
        <v>0.14887201035683345</v>
      </c>
      <c r="M33" s="185">
        <v>7.1455867328357098E-2</v>
      </c>
      <c r="N33" s="185">
        <v>0</v>
      </c>
      <c r="O33" s="185">
        <v>0</v>
      </c>
      <c r="P33" s="174">
        <f t="shared" si="1"/>
        <v>1.0000000000000002</v>
      </c>
    </row>
    <row r="34" spans="1:16" x14ac:dyDescent="0.25">
      <c r="A34" t="str">
        <f>+'Persisting Savings by Year&amp;Prog'!B137</f>
        <v>Affordability Fund Trust - 2018</v>
      </c>
      <c r="B34" s="85">
        <f>+'Persisting Savings by Year&amp;Prog'!G137</f>
        <v>230828.80000000002</v>
      </c>
      <c r="C34" s="85"/>
      <c r="D34" s="85"/>
      <c r="E34" s="85"/>
      <c r="F34" s="85"/>
      <c r="G34" s="85"/>
      <c r="I34" s="175">
        <v>1</v>
      </c>
      <c r="P34" s="174">
        <f t="shared" si="1"/>
        <v>1</v>
      </c>
    </row>
    <row r="35" spans="1:16" x14ac:dyDescent="0.25">
      <c r="A35" t="str">
        <f>+'Persisting Savings by Year&amp;Prog'!B138</f>
        <v>Affordability Fund Trust - 2019</v>
      </c>
      <c r="B35" s="85">
        <f>+'Persisting Savings by Year&amp;Prog'!G138</f>
        <v>492000</v>
      </c>
      <c r="C35" s="85"/>
      <c r="D35" s="85"/>
      <c r="E35" s="85"/>
      <c r="F35" s="85"/>
      <c r="G35" s="85"/>
      <c r="I35" s="175">
        <v>1</v>
      </c>
      <c r="P35" s="174">
        <f t="shared" si="1"/>
        <v>1</v>
      </c>
    </row>
    <row r="36" spans="1:16" x14ac:dyDescent="0.25">
      <c r="A36" t="str">
        <f>+'Persisting Savings by Year&amp;Prog'!B139</f>
        <v>Affordability Fund Trust - 2020</v>
      </c>
      <c r="B36" s="85">
        <f>+'Persisting Savings by Year&amp;Prog'!G139</f>
        <v>492000</v>
      </c>
      <c r="C36" s="85"/>
      <c r="D36" s="85"/>
      <c r="E36" s="85"/>
      <c r="F36" s="85"/>
      <c r="G36" s="85"/>
      <c r="I36" s="175">
        <v>1</v>
      </c>
      <c r="P36" s="174">
        <f t="shared" si="1"/>
        <v>1</v>
      </c>
    </row>
    <row r="37" spans="1:16" x14ac:dyDescent="0.25">
      <c r="A37" t="str">
        <f>+'Persisting Savings by Year&amp;Prog'!B140</f>
        <v>Affordability Fund Trust - 2021</v>
      </c>
      <c r="B37" s="85">
        <f>+'Persisting Savings by Year&amp;Prog'!G140</f>
        <v>0</v>
      </c>
      <c r="C37" s="85">
        <f>+'Persisting Savings by Year&amp;Prog'!H140</f>
        <v>492000</v>
      </c>
      <c r="D37" s="85"/>
      <c r="E37" s="85"/>
      <c r="F37" s="85"/>
      <c r="G37" s="85"/>
      <c r="I37" s="175">
        <v>1</v>
      </c>
      <c r="P37" s="174">
        <f t="shared" si="1"/>
        <v>1</v>
      </c>
    </row>
    <row r="38" spans="1:16" x14ac:dyDescent="0.25">
      <c r="A38" t="str">
        <f>+'Persisting Savings by Year&amp;Prog'!B141</f>
        <v>Affordability Fund Trust - 2022</v>
      </c>
      <c r="B38" s="85">
        <f>+'Persisting Savings by Year&amp;Prog'!G141</f>
        <v>0</v>
      </c>
      <c r="C38" s="85">
        <f>+'Persisting Savings by Year&amp;Prog'!H141</f>
        <v>0</v>
      </c>
      <c r="D38" s="85">
        <f>+'Persisting Savings by Year&amp;Prog'!I141</f>
        <v>492000</v>
      </c>
      <c r="E38" s="85"/>
      <c r="F38" s="85"/>
      <c r="G38" s="85"/>
      <c r="I38" s="175">
        <v>1</v>
      </c>
      <c r="P38" s="174">
        <f t="shared" si="1"/>
        <v>1</v>
      </c>
    </row>
    <row r="39" spans="1:16" x14ac:dyDescent="0.25">
      <c r="A39" t="str">
        <f>+'Persisting Savings by Year&amp;Prog'!B142</f>
        <v>Affordability Fund Trust - 2023</v>
      </c>
      <c r="B39" s="85">
        <f>+'Persisting Savings by Year&amp;Prog'!G142</f>
        <v>0</v>
      </c>
      <c r="C39" s="85">
        <f>+'Persisting Savings by Year&amp;Prog'!H142</f>
        <v>0</v>
      </c>
      <c r="D39" s="85">
        <f>+'Persisting Savings by Year&amp;Prog'!I142</f>
        <v>0</v>
      </c>
      <c r="E39" s="85">
        <f>+'Persisting Savings by Year&amp;Prog'!J142</f>
        <v>492000</v>
      </c>
      <c r="F39" s="85"/>
      <c r="G39" s="85"/>
      <c r="I39" s="175">
        <v>1</v>
      </c>
      <c r="P39" s="174">
        <f t="shared" si="1"/>
        <v>1</v>
      </c>
    </row>
    <row r="40" spans="1:16" x14ac:dyDescent="0.25">
      <c r="A40" t="str">
        <f>+'Persisting Savings by Year&amp;Prog'!B143</f>
        <v>Affordability Fund Trust - 2024</v>
      </c>
      <c r="B40" s="85">
        <f>+'Persisting Savings by Year&amp;Prog'!G143</f>
        <v>0</v>
      </c>
      <c r="C40" s="85">
        <f>+'Persisting Savings by Year&amp;Prog'!H143</f>
        <v>0</v>
      </c>
      <c r="D40" s="85">
        <f>+'Persisting Savings by Year&amp;Prog'!I143</f>
        <v>0</v>
      </c>
      <c r="E40" s="85">
        <f>+'Persisting Savings by Year&amp;Prog'!J143</f>
        <v>0</v>
      </c>
      <c r="F40" s="85">
        <f>+'Persisting Savings by Year&amp;Prog'!K143</f>
        <v>492000</v>
      </c>
      <c r="G40" s="85"/>
      <c r="I40" s="175">
        <v>1</v>
      </c>
      <c r="P40" s="174">
        <f t="shared" si="1"/>
        <v>1</v>
      </c>
    </row>
    <row r="41" spans="1:16" x14ac:dyDescent="0.25">
      <c r="A41" t="str">
        <f>+'Persisting Savings by Year&amp;Prog'!B144</f>
        <v>Affordability Fund Trust - 2025</v>
      </c>
      <c r="B41" s="177">
        <f>+'Persisting Savings by Year&amp;Prog'!G144</f>
        <v>0</v>
      </c>
      <c r="C41" s="177">
        <f>+'Persisting Savings by Year&amp;Prog'!H144</f>
        <v>0</v>
      </c>
      <c r="D41" s="177">
        <f>+'Persisting Savings by Year&amp;Prog'!I144</f>
        <v>0</v>
      </c>
      <c r="E41" s="177">
        <f>+'Persisting Savings by Year&amp;Prog'!J144</f>
        <v>0</v>
      </c>
      <c r="F41" s="177">
        <f>+'Persisting Savings by Year&amp;Prog'!K144</f>
        <v>0</v>
      </c>
      <c r="G41" s="177">
        <f>+'Persisting Savings by Year&amp;Prog'!L144</f>
        <v>492000</v>
      </c>
      <c r="I41" s="175">
        <v>1</v>
      </c>
      <c r="P41" s="174">
        <f t="shared" si="1"/>
        <v>1</v>
      </c>
    </row>
    <row r="42" spans="1:16" x14ac:dyDescent="0.25">
      <c r="A42" s="1" t="s">
        <v>151</v>
      </c>
      <c r="B42" s="88">
        <f>SUM(B4:B41)</f>
        <v>164186154.32767531</v>
      </c>
      <c r="C42" s="88">
        <f t="shared" ref="C42:G42" si="3">SUM(C4:C41)</f>
        <v>24846449.613709621</v>
      </c>
      <c r="D42" s="88">
        <f t="shared" si="3"/>
        <v>21728919.613709621</v>
      </c>
      <c r="E42" s="88">
        <f t="shared" si="3"/>
        <v>21728919.613709621</v>
      </c>
      <c r="F42" s="88">
        <f t="shared" si="3"/>
        <v>21728919.613709621</v>
      </c>
      <c r="G42" s="88">
        <f t="shared" si="3"/>
        <v>21728919.613709621</v>
      </c>
    </row>
    <row r="43" spans="1:16" x14ac:dyDescent="0.25">
      <c r="B43" s="88"/>
      <c r="C43" s="88"/>
      <c r="D43" s="88"/>
      <c r="E43" s="88"/>
      <c r="F43" s="88"/>
      <c r="G43" s="88"/>
    </row>
    <row r="44" spans="1:16" x14ac:dyDescent="0.25">
      <c r="A44" s="1" t="s">
        <v>292</v>
      </c>
      <c r="C44" s="173"/>
      <c r="D44" s="173"/>
      <c r="E44" s="173"/>
      <c r="F44" s="173"/>
      <c r="G44" s="173"/>
    </row>
    <row r="45" spans="1:16" x14ac:dyDescent="0.25">
      <c r="A45" s="4" t="s">
        <v>348</v>
      </c>
      <c r="B45" s="173">
        <f t="shared" ref="B45:G45" si="4">SUMPRODUCT(B4:B41,$I$4:$I$41)</f>
        <v>11137406.800000001</v>
      </c>
      <c r="C45" s="173">
        <f t="shared" si="4"/>
        <v>3609530</v>
      </c>
      <c r="D45" s="173">
        <f t="shared" si="4"/>
        <v>492000</v>
      </c>
      <c r="E45" s="173">
        <f t="shared" si="4"/>
        <v>492000</v>
      </c>
      <c r="F45" s="173">
        <f t="shared" si="4"/>
        <v>492000</v>
      </c>
      <c r="G45" s="173">
        <f t="shared" si="4"/>
        <v>492000</v>
      </c>
    </row>
    <row r="46" spans="1:16" x14ac:dyDescent="0.25">
      <c r="A46" s="4" t="s">
        <v>293</v>
      </c>
      <c r="B46" s="173">
        <f>SUMPRODUCT(B4:B41,$J$4:$J$41)</f>
        <v>19563972.273896154</v>
      </c>
      <c r="C46" s="173">
        <f t="shared" ref="C46:G46" si="5">SUMPRODUCT(C4:C41,$J$4:$J$41)</f>
        <v>4384470.4006258743</v>
      </c>
      <c r="D46" s="173">
        <f t="shared" si="5"/>
        <v>4384470.4006258743</v>
      </c>
      <c r="E46" s="173">
        <f t="shared" si="5"/>
        <v>4384470.4006258743</v>
      </c>
      <c r="F46" s="173">
        <f t="shared" si="5"/>
        <v>4384470.4006258743</v>
      </c>
      <c r="G46" s="173">
        <f t="shared" si="5"/>
        <v>4384470.4006258743</v>
      </c>
    </row>
    <row r="47" spans="1:16" x14ac:dyDescent="0.25">
      <c r="A47" s="4" t="s">
        <v>349</v>
      </c>
      <c r="B47" s="173">
        <f>SUMPRODUCT(B4:B41,$K$4:$K$41)</f>
        <v>52275074.768120751</v>
      </c>
      <c r="C47" s="173">
        <f t="shared" ref="C47:G47" si="6">SUMPRODUCT(C4:C41,$K$4:$K$41)</f>
        <v>10180170.62511117</v>
      </c>
      <c r="D47" s="173">
        <f t="shared" si="6"/>
        <v>10180170.62511117</v>
      </c>
      <c r="E47" s="173">
        <f t="shared" si="6"/>
        <v>10180170.62511117</v>
      </c>
      <c r="F47" s="173">
        <f t="shared" si="6"/>
        <v>10180170.62511117</v>
      </c>
      <c r="G47" s="173">
        <f t="shared" si="6"/>
        <v>10180170.62511117</v>
      </c>
    </row>
    <row r="48" spans="1:16" x14ac:dyDescent="0.25">
      <c r="A48" s="4" t="s">
        <v>350</v>
      </c>
      <c r="B48" s="173">
        <f>SUMPRODUCT(B4:B41,$L$4:$L$41)</f>
        <v>46104441.738977611</v>
      </c>
      <c r="C48" s="173">
        <f t="shared" ref="C48:G48" si="7">SUMPRODUCT(C4:C41,$L$4:$L$41)</f>
        <v>4988614.6284108609</v>
      </c>
      <c r="D48" s="173">
        <f t="shared" si="7"/>
        <v>4988614.6284108609</v>
      </c>
      <c r="E48" s="173">
        <f t="shared" si="7"/>
        <v>4988614.6284108609</v>
      </c>
      <c r="F48" s="173">
        <f t="shared" si="7"/>
        <v>4988614.6284108609</v>
      </c>
      <c r="G48" s="173">
        <f t="shared" si="7"/>
        <v>4988614.6284108609</v>
      </c>
    </row>
    <row r="49" spans="1:7" x14ac:dyDescent="0.25">
      <c r="A49" s="4" t="s">
        <v>294</v>
      </c>
      <c r="B49" s="173">
        <f>SUMPRODUCT(B4:B41,$M$4:$M$41)</f>
        <v>30055159.740456719</v>
      </c>
      <c r="C49" s="173">
        <f t="shared" ref="C49:G49" si="8">SUMPRODUCT(C4:C41,$M$4:$M$41)</f>
        <v>855615.1050264705</v>
      </c>
      <c r="D49" s="173">
        <f t="shared" si="8"/>
        <v>855615.1050264705</v>
      </c>
      <c r="E49" s="173">
        <f t="shared" si="8"/>
        <v>855615.1050264705</v>
      </c>
      <c r="F49" s="173">
        <f t="shared" si="8"/>
        <v>855615.1050264705</v>
      </c>
      <c r="G49" s="173">
        <f t="shared" si="8"/>
        <v>855615.1050264705</v>
      </c>
    </row>
    <row r="50" spans="1:7" x14ac:dyDescent="0.25">
      <c r="A50" s="4" t="s">
        <v>351</v>
      </c>
      <c r="B50" s="173">
        <f>SUMPRODUCT(B4:B41,$N$4:$N$41)</f>
        <v>4944888.6102610454</v>
      </c>
      <c r="C50" s="173">
        <f t="shared" ref="C50:G50" si="9">SUMPRODUCT(C4:C41,$N$4:$N$41)</f>
        <v>810797.83673242934</v>
      </c>
      <c r="D50" s="173">
        <f t="shared" si="9"/>
        <v>810797.83673242934</v>
      </c>
      <c r="E50" s="173">
        <f t="shared" si="9"/>
        <v>810797.83673242934</v>
      </c>
      <c r="F50" s="173">
        <f t="shared" si="9"/>
        <v>810797.83673242934</v>
      </c>
      <c r="G50" s="173">
        <f t="shared" si="9"/>
        <v>810797.83673242934</v>
      </c>
    </row>
    <row r="51" spans="1:7" x14ac:dyDescent="0.25">
      <c r="A51" s="4" t="s">
        <v>352</v>
      </c>
      <c r="B51" s="178">
        <f>SUMPRODUCT(B4:B41,$O$4:$O$41)</f>
        <v>105210.39596300096</v>
      </c>
      <c r="C51" s="178">
        <f t="shared" ref="C51:G51" si="10">SUMPRODUCT(C4:C41,$O$4:$O$41)</f>
        <v>17251.017802817645</v>
      </c>
      <c r="D51" s="178">
        <f t="shared" si="10"/>
        <v>17251.017802817645</v>
      </c>
      <c r="E51" s="178">
        <f t="shared" si="10"/>
        <v>17251.017802817645</v>
      </c>
      <c r="F51" s="178">
        <f t="shared" si="10"/>
        <v>17251.017802817645</v>
      </c>
      <c r="G51" s="178">
        <f t="shared" si="10"/>
        <v>17251.017802817645</v>
      </c>
    </row>
    <row r="52" spans="1:7" x14ac:dyDescent="0.25">
      <c r="B52" s="88">
        <f>SUM(B45:B51)</f>
        <v>164186154.32767531</v>
      </c>
      <c r="C52" s="88">
        <f t="shared" ref="C52:G52" si="11">SUM(C45:C51)</f>
        <v>24846449.613709621</v>
      </c>
      <c r="D52" s="88">
        <f t="shared" si="11"/>
        <v>21728919.613709621</v>
      </c>
      <c r="E52" s="88">
        <f t="shared" si="11"/>
        <v>21728919.613709621</v>
      </c>
      <c r="F52" s="88">
        <f t="shared" si="11"/>
        <v>21728919.613709621</v>
      </c>
      <c r="G52" s="88">
        <f t="shared" si="11"/>
        <v>21728919.613709621</v>
      </c>
    </row>
    <row r="53" spans="1:7" x14ac:dyDescent="0.25">
      <c r="A53" s="179" t="s">
        <v>295</v>
      </c>
      <c r="B53" s="180">
        <f>B52-B42</f>
        <v>0</v>
      </c>
      <c r="C53" s="180">
        <f t="shared" ref="C53:G53" si="12">C52-C42</f>
        <v>0</v>
      </c>
      <c r="D53" s="180">
        <f t="shared" si="12"/>
        <v>0</v>
      </c>
      <c r="E53" s="180">
        <f t="shared" si="12"/>
        <v>0</v>
      </c>
      <c r="F53" s="180">
        <f t="shared" si="12"/>
        <v>0</v>
      </c>
      <c r="G53" s="180">
        <f t="shared" si="12"/>
        <v>0</v>
      </c>
    </row>
    <row r="54" spans="1:7" x14ac:dyDescent="0.25">
      <c r="A54" t="s">
        <v>296</v>
      </c>
      <c r="B54" s="195">
        <v>6702</v>
      </c>
      <c r="C54" s="180"/>
      <c r="D54" s="180"/>
      <c r="E54" s="180"/>
      <c r="F54" s="180"/>
      <c r="G54" s="180"/>
    </row>
    <row r="55" spans="1:7" x14ac:dyDescent="0.25">
      <c r="A55" s="1" t="s">
        <v>297</v>
      </c>
    </row>
    <row r="56" spans="1:7" x14ac:dyDescent="0.25">
      <c r="A56" s="4" t="s">
        <v>348</v>
      </c>
      <c r="B56" s="173">
        <f t="shared" ref="B56:G62" si="13">B45/$B$54</f>
        <v>1661.8034616532379</v>
      </c>
      <c r="C56" s="173">
        <f t="shared" si="13"/>
        <v>538.57505222321697</v>
      </c>
      <c r="D56" s="173">
        <f t="shared" si="13"/>
        <v>73.410922112802155</v>
      </c>
      <c r="E56" s="173">
        <f t="shared" si="13"/>
        <v>73.410922112802155</v>
      </c>
      <c r="F56" s="173">
        <f t="shared" si="13"/>
        <v>73.410922112802155</v>
      </c>
      <c r="G56" s="173">
        <f t="shared" si="13"/>
        <v>73.410922112802155</v>
      </c>
    </row>
    <row r="57" spans="1:7" x14ac:dyDescent="0.25">
      <c r="A57" s="4" t="s">
        <v>293</v>
      </c>
      <c r="B57" s="173">
        <f t="shared" si="13"/>
        <v>2919.1244813333565</v>
      </c>
      <c r="C57" s="173">
        <f t="shared" si="13"/>
        <v>654.20328269559445</v>
      </c>
      <c r="D57" s="173">
        <f t="shared" si="13"/>
        <v>654.20328269559445</v>
      </c>
      <c r="E57" s="173">
        <f t="shared" si="13"/>
        <v>654.20328269559445</v>
      </c>
      <c r="F57" s="173">
        <f t="shared" si="13"/>
        <v>654.20328269559445</v>
      </c>
      <c r="G57" s="173">
        <f t="shared" si="13"/>
        <v>654.20328269559445</v>
      </c>
    </row>
    <row r="58" spans="1:7" x14ac:dyDescent="0.25">
      <c r="A58" s="4" t="s">
        <v>349</v>
      </c>
      <c r="B58" s="181">
        <f t="shared" si="13"/>
        <v>7799.9216305760592</v>
      </c>
      <c r="C58" s="181">
        <f t="shared" si="13"/>
        <v>1518.9750261281961</v>
      </c>
      <c r="D58" s="181">
        <f t="shared" si="13"/>
        <v>1518.9750261281961</v>
      </c>
      <c r="E58" s="181">
        <f t="shared" si="13"/>
        <v>1518.9750261281961</v>
      </c>
      <c r="F58" s="181">
        <f t="shared" si="13"/>
        <v>1518.9750261281961</v>
      </c>
      <c r="G58" s="181">
        <f t="shared" si="13"/>
        <v>1518.9750261281961</v>
      </c>
    </row>
    <row r="59" spans="1:7" x14ac:dyDescent="0.25">
      <c r="A59" s="4" t="s">
        <v>350</v>
      </c>
      <c r="B59" s="181">
        <f t="shared" si="13"/>
        <v>6879.2064665738008</v>
      </c>
      <c r="C59" s="181">
        <f t="shared" si="13"/>
        <v>744.34715434360805</v>
      </c>
      <c r="D59" s="181">
        <f t="shared" si="13"/>
        <v>744.34715434360805</v>
      </c>
      <c r="E59" s="181">
        <f t="shared" si="13"/>
        <v>744.34715434360805</v>
      </c>
      <c r="F59" s="181">
        <f t="shared" si="13"/>
        <v>744.34715434360805</v>
      </c>
      <c r="G59" s="181">
        <f t="shared" si="13"/>
        <v>744.34715434360805</v>
      </c>
    </row>
    <row r="60" spans="1:7" x14ac:dyDescent="0.25">
      <c r="A60" s="4" t="s">
        <v>294</v>
      </c>
      <c r="B60" s="181">
        <f t="shared" si="13"/>
        <v>4484.5060788505998</v>
      </c>
      <c r="C60" s="181">
        <f t="shared" si="13"/>
        <v>127.66563787324239</v>
      </c>
      <c r="D60" s="181">
        <f t="shared" si="13"/>
        <v>127.66563787324239</v>
      </c>
      <c r="E60" s="181">
        <f t="shared" si="13"/>
        <v>127.66563787324239</v>
      </c>
      <c r="F60" s="181">
        <f t="shared" si="13"/>
        <v>127.66563787324239</v>
      </c>
      <c r="G60" s="181">
        <f t="shared" si="13"/>
        <v>127.66563787324239</v>
      </c>
    </row>
    <row r="61" spans="1:7" x14ac:dyDescent="0.25">
      <c r="A61" s="4" t="s">
        <v>351</v>
      </c>
      <c r="B61" s="181">
        <f t="shared" si="13"/>
        <v>737.82283053730907</v>
      </c>
      <c r="C61" s="181">
        <f t="shared" si="13"/>
        <v>120.97848951543261</v>
      </c>
      <c r="D61" s="181">
        <f t="shared" si="13"/>
        <v>120.97848951543261</v>
      </c>
      <c r="E61" s="181">
        <f t="shared" si="13"/>
        <v>120.97848951543261</v>
      </c>
      <c r="F61" s="181">
        <f t="shared" si="13"/>
        <v>120.97848951543261</v>
      </c>
      <c r="G61" s="181">
        <f t="shared" si="13"/>
        <v>120.97848951543261</v>
      </c>
    </row>
    <row r="62" spans="1:7" x14ac:dyDescent="0.25">
      <c r="A62" s="4" t="s">
        <v>352</v>
      </c>
      <c r="B62" s="182">
        <f t="shared" si="13"/>
        <v>15.69835809653849</v>
      </c>
      <c r="C62" s="182">
        <f t="shared" si="13"/>
        <v>2.5740104152219705</v>
      </c>
      <c r="D62" s="182">
        <f t="shared" si="13"/>
        <v>2.5740104152219705</v>
      </c>
      <c r="E62" s="182">
        <f t="shared" si="13"/>
        <v>2.5740104152219705</v>
      </c>
      <c r="F62" s="182">
        <f t="shared" si="13"/>
        <v>2.5740104152219705</v>
      </c>
      <c r="G62" s="182">
        <f t="shared" si="13"/>
        <v>2.5740104152219705</v>
      </c>
    </row>
    <row r="63" spans="1:7" x14ac:dyDescent="0.25">
      <c r="A63" t="s">
        <v>298</v>
      </c>
      <c r="B63" s="173">
        <f>SUM(B56:B62)</f>
        <v>24498.083307620898</v>
      </c>
      <c r="C63" s="173">
        <f t="shared" ref="C63:G63" si="14">SUM(C56:C62)</f>
        <v>3707.3186531945121</v>
      </c>
      <c r="D63" s="173">
        <f t="shared" si="14"/>
        <v>3242.1545230840975</v>
      </c>
      <c r="E63" s="173">
        <f t="shared" si="14"/>
        <v>3242.1545230840975</v>
      </c>
      <c r="F63" s="173">
        <f t="shared" si="14"/>
        <v>3242.1545230840975</v>
      </c>
      <c r="G63" s="173">
        <f t="shared" si="14"/>
        <v>3242.1545230840975</v>
      </c>
    </row>
    <row r="64" spans="1:7" x14ac:dyDescent="0.25">
      <c r="A64" s="1" t="s">
        <v>299</v>
      </c>
      <c r="B64" s="183">
        <f>SUM(B58:B62)</f>
        <v>19917.155364634305</v>
      </c>
      <c r="C64" s="183">
        <f t="shared" ref="C64:G64" si="15">SUM(C58:C62)</f>
        <v>2514.5403182757009</v>
      </c>
      <c r="D64" s="183">
        <f t="shared" si="15"/>
        <v>2514.5403182757009</v>
      </c>
      <c r="E64" s="183">
        <f t="shared" si="15"/>
        <v>2514.5403182757009</v>
      </c>
      <c r="F64" s="183">
        <f t="shared" si="15"/>
        <v>2514.5403182757009</v>
      </c>
      <c r="G64" s="183">
        <f t="shared" si="15"/>
        <v>2514.5403182757009</v>
      </c>
    </row>
    <row r="65" spans="1:9" x14ac:dyDescent="0.25">
      <c r="A65" s="179" t="s">
        <v>295</v>
      </c>
      <c r="B65" s="85">
        <f>B52/B63</f>
        <v>6702.0000000000018</v>
      </c>
      <c r="C65" s="85">
        <f t="shared" ref="C65:G65" si="16">C52/C63</f>
        <v>6702</v>
      </c>
      <c r="D65" s="85">
        <f t="shared" si="16"/>
        <v>6702</v>
      </c>
      <c r="E65" s="85">
        <f t="shared" si="16"/>
        <v>6702</v>
      </c>
      <c r="F65" s="85">
        <f t="shared" si="16"/>
        <v>6702</v>
      </c>
      <c r="G65" s="85">
        <f t="shared" si="16"/>
        <v>6702</v>
      </c>
    </row>
    <row r="66" spans="1:9" x14ac:dyDescent="0.25">
      <c r="B66" s="85"/>
      <c r="C66" s="85"/>
      <c r="D66" s="85"/>
      <c r="E66" s="85"/>
      <c r="F66" s="85"/>
      <c r="G66" s="85"/>
    </row>
    <row r="67" spans="1:9" x14ac:dyDescent="0.25">
      <c r="A67" s="1" t="s">
        <v>300</v>
      </c>
    </row>
    <row r="68" spans="1:9" x14ac:dyDescent="0.25">
      <c r="A68" s="4" t="s">
        <v>348</v>
      </c>
      <c r="B68" s="173">
        <f>B56*12</f>
        <v>19941.641539838856</v>
      </c>
      <c r="C68" s="173">
        <f t="shared" ref="C68:G68" si="17">C56*12</f>
        <v>6462.9006266786037</v>
      </c>
      <c r="D68" s="173">
        <f t="shared" si="17"/>
        <v>880.93106535362585</v>
      </c>
      <c r="E68" s="173">
        <f t="shared" si="17"/>
        <v>880.93106535362585</v>
      </c>
      <c r="F68" s="173">
        <f t="shared" si="17"/>
        <v>880.93106535362585</v>
      </c>
      <c r="G68" s="173">
        <f t="shared" si="17"/>
        <v>880.93106535362585</v>
      </c>
      <c r="I68" s="184"/>
    </row>
    <row r="69" spans="1:9" x14ac:dyDescent="0.25">
      <c r="A69" s="4" t="s">
        <v>293</v>
      </c>
      <c r="B69" s="173">
        <f t="shared" ref="B69:G74" si="18">B57*12</f>
        <v>35029.493776000279</v>
      </c>
      <c r="C69" s="173">
        <f t="shared" si="18"/>
        <v>7850.4393923471334</v>
      </c>
      <c r="D69" s="173">
        <f t="shared" si="18"/>
        <v>7850.4393923471334</v>
      </c>
      <c r="E69" s="173">
        <f t="shared" si="18"/>
        <v>7850.4393923471334</v>
      </c>
      <c r="F69" s="173">
        <f t="shared" si="18"/>
        <v>7850.4393923471334</v>
      </c>
      <c r="G69" s="173">
        <f t="shared" si="18"/>
        <v>7850.4393923471334</v>
      </c>
      <c r="I69" s="184"/>
    </row>
    <row r="70" spans="1:9" x14ac:dyDescent="0.25">
      <c r="A70" s="4" t="s">
        <v>349</v>
      </c>
      <c r="B70" s="181">
        <f t="shared" si="18"/>
        <v>93599.059566912707</v>
      </c>
      <c r="C70" s="181">
        <f t="shared" si="18"/>
        <v>18227.700313538353</v>
      </c>
      <c r="D70" s="181">
        <f t="shared" si="18"/>
        <v>18227.700313538353</v>
      </c>
      <c r="E70" s="181">
        <f t="shared" si="18"/>
        <v>18227.700313538353</v>
      </c>
      <c r="F70" s="181">
        <f t="shared" si="18"/>
        <v>18227.700313538353</v>
      </c>
      <c r="G70" s="181">
        <f t="shared" si="18"/>
        <v>18227.700313538353</v>
      </c>
      <c r="I70" s="184"/>
    </row>
    <row r="71" spans="1:9" x14ac:dyDescent="0.25">
      <c r="A71" s="4" t="s">
        <v>350</v>
      </c>
      <c r="B71" s="181">
        <f t="shared" si="18"/>
        <v>82550.477598885613</v>
      </c>
      <c r="C71" s="181">
        <f t="shared" si="18"/>
        <v>8932.1658521232966</v>
      </c>
      <c r="D71" s="181">
        <f t="shared" si="18"/>
        <v>8932.1658521232966</v>
      </c>
      <c r="E71" s="181">
        <f t="shared" si="18"/>
        <v>8932.1658521232966</v>
      </c>
      <c r="F71" s="181">
        <f t="shared" si="18"/>
        <v>8932.1658521232966</v>
      </c>
      <c r="G71" s="181">
        <f t="shared" si="18"/>
        <v>8932.1658521232966</v>
      </c>
      <c r="I71" s="184"/>
    </row>
    <row r="72" spans="1:9" x14ac:dyDescent="0.25">
      <c r="A72" s="4" t="s">
        <v>294</v>
      </c>
      <c r="B72" s="181">
        <f t="shared" si="18"/>
        <v>53814.072946207198</v>
      </c>
      <c r="C72" s="181">
        <f t="shared" si="18"/>
        <v>1531.9876544789086</v>
      </c>
      <c r="D72" s="181">
        <f t="shared" si="18"/>
        <v>1531.9876544789086</v>
      </c>
      <c r="E72" s="181">
        <f t="shared" si="18"/>
        <v>1531.9876544789086</v>
      </c>
      <c r="F72" s="181">
        <f t="shared" si="18"/>
        <v>1531.9876544789086</v>
      </c>
      <c r="G72" s="181">
        <f t="shared" si="18"/>
        <v>1531.9876544789086</v>
      </c>
      <c r="I72" s="184"/>
    </row>
    <row r="73" spans="1:9" x14ac:dyDescent="0.25">
      <c r="A73" s="4" t="s">
        <v>351</v>
      </c>
      <c r="B73" s="181">
        <f t="shared" si="18"/>
        <v>8853.8739664477089</v>
      </c>
      <c r="C73" s="181">
        <f t="shared" si="18"/>
        <v>1451.7418741851914</v>
      </c>
      <c r="D73" s="181">
        <f t="shared" si="18"/>
        <v>1451.7418741851914</v>
      </c>
      <c r="E73" s="181">
        <f t="shared" si="18"/>
        <v>1451.7418741851914</v>
      </c>
      <c r="F73" s="181">
        <f t="shared" si="18"/>
        <v>1451.7418741851914</v>
      </c>
      <c r="G73" s="181">
        <f t="shared" si="18"/>
        <v>1451.7418741851914</v>
      </c>
      <c r="I73" s="184"/>
    </row>
    <row r="74" spans="1:9" x14ac:dyDescent="0.25">
      <c r="A74" s="4" t="s">
        <v>352</v>
      </c>
      <c r="B74" s="182">
        <f t="shared" si="18"/>
        <v>188.38029715846187</v>
      </c>
      <c r="C74" s="182">
        <f t="shared" si="18"/>
        <v>30.888124982663648</v>
      </c>
      <c r="D74" s="182">
        <f t="shared" si="18"/>
        <v>30.888124982663648</v>
      </c>
      <c r="E74" s="182">
        <f t="shared" si="18"/>
        <v>30.888124982663648</v>
      </c>
      <c r="F74" s="182">
        <f t="shared" si="18"/>
        <v>30.888124982663648</v>
      </c>
      <c r="G74" s="182">
        <f t="shared" si="18"/>
        <v>30.888124982663648</v>
      </c>
      <c r="I74" s="184"/>
    </row>
    <row r="75" spans="1:9" x14ac:dyDescent="0.25">
      <c r="A75" t="s">
        <v>298</v>
      </c>
      <c r="B75" s="173">
        <f>SUM(B68:B74)</f>
        <v>293976.99969145079</v>
      </c>
      <c r="C75" s="173">
        <f t="shared" ref="C75:G75" si="19">SUM(C68:C74)</f>
        <v>44487.823838334152</v>
      </c>
      <c r="D75" s="173">
        <f t="shared" si="19"/>
        <v>38905.854277009174</v>
      </c>
      <c r="E75" s="173">
        <f t="shared" si="19"/>
        <v>38905.854277009174</v>
      </c>
      <c r="F75" s="173">
        <f t="shared" si="19"/>
        <v>38905.854277009174</v>
      </c>
      <c r="G75" s="173">
        <f t="shared" si="19"/>
        <v>38905.854277009174</v>
      </c>
      <c r="I75" s="184"/>
    </row>
    <row r="76" spans="1:9" x14ac:dyDescent="0.25">
      <c r="A76" s="1" t="s">
        <v>299</v>
      </c>
      <c r="B76" s="183">
        <f>SUM(B70:B74)</f>
        <v>239005.86437561168</v>
      </c>
      <c r="C76" s="183">
        <f t="shared" ref="C76:G76" si="20">SUM(C70:C74)</f>
        <v>30174.483819308411</v>
      </c>
      <c r="D76" s="183">
        <f t="shared" si="20"/>
        <v>30174.483819308411</v>
      </c>
      <c r="E76" s="183">
        <f t="shared" si="20"/>
        <v>30174.483819308411</v>
      </c>
      <c r="F76" s="183">
        <f t="shared" si="20"/>
        <v>30174.483819308411</v>
      </c>
      <c r="G76" s="183">
        <f t="shared" si="20"/>
        <v>30174.483819308411</v>
      </c>
      <c r="I76" s="184"/>
    </row>
    <row r="77" spans="1:9" x14ac:dyDescent="0.25">
      <c r="A77" s="179"/>
      <c r="B77" s="184"/>
      <c r="C77" s="184"/>
      <c r="D77" s="184"/>
      <c r="E77" s="184"/>
      <c r="F77" s="184"/>
      <c r="G77" s="184"/>
    </row>
    <row r="79" spans="1:9" x14ac:dyDescent="0.25">
      <c r="A79" s="1" t="s">
        <v>347</v>
      </c>
      <c r="C79" s="289">
        <f>+'New&amp;Per By Rate Class'!C3</f>
        <v>2021</v>
      </c>
      <c r="D79" s="289">
        <f>+'New&amp;Per By Rate Class'!D3</f>
        <v>2022</v>
      </c>
      <c r="E79" s="289">
        <f>+'New&amp;Per By Rate Class'!E3</f>
        <v>2023</v>
      </c>
      <c r="F79" s="289">
        <f>+'New&amp;Per By Rate Class'!F3</f>
        <v>2024</v>
      </c>
      <c r="G79" s="289">
        <f>+'New&amp;Per By Rate Class'!G3</f>
        <v>2025</v>
      </c>
    </row>
    <row r="80" spans="1:9" x14ac:dyDescent="0.25">
      <c r="A80" s="4" t="s">
        <v>348</v>
      </c>
      <c r="C80" s="85">
        <f>+Residential!P263</f>
        <v>8477.8439915435756</v>
      </c>
      <c r="D80" s="85">
        <f>+Residential!Q263</f>
        <v>9134.4646097679961</v>
      </c>
      <c r="E80" s="85">
        <f>+Residential!R263</f>
        <v>9217.9696884012792</v>
      </c>
      <c r="F80" s="85">
        <f>+Residential!S263</f>
        <v>9299.3226111420518</v>
      </c>
      <c r="G80" s="85">
        <f>+Residential!T263</f>
        <v>9380.0987656369962</v>
      </c>
    </row>
    <row r="81" spans="1:8" x14ac:dyDescent="0.25">
      <c r="A81" s="4" t="s">
        <v>353</v>
      </c>
      <c r="C81" s="85">
        <f>+'Small Com'!P263</f>
        <v>18360.06225805157</v>
      </c>
      <c r="D81" s="85">
        <f>+'Small Com'!Q263</f>
        <v>24220.317563023164</v>
      </c>
      <c r="E81" s="85">
        <f>+'Small Com'!R263</f>
        <v>28604.787963649032</v>
      </c>
      <c r="F81" s="85">
        <f>+'Small Com'!S263</f>
        <v>32989.258364274894</v>
      </c>
      <c r="G81" s="85">
        <f>+'Small Com'!T263</f>
        <v>36349.925977453568</v>
      </c>
    </row>
    <row r="82" spans="1:8" x14ac:dyDescent="0.25">
      <c r="A82" s="4" t="s">
        <v>349</v>
      </c>
      <c r="C82" s="85">
        <f>+'&gt;50 KW  &lt; 1500 KW'!P264+'&gt;50 KW  &lt; 1500 KW'!P265</f>
        <v>54456.871589841401</v>
      </c>
      <c r="D82" s="85">
        <f>+'&gt;50 KW  &lt; 1500 KW'!Q264+'&gt;50 KW  &lt; 1500 KW'!Q265</f>
        <v>65424.073008224659</v>
      </c>
      <c r="E82" s="85">
        <f>+'&gt;50 KW  &lt; 1500 KW'!R264+'&gt;50 KW  &lt; 1500 KW'!R265</f>
        <v>75604.24363333582</v>
      </c>
      <c r="F82" s="85">
        <f>+'&gt;50 KW  &lt; 1500 KW'!S264+'&gt;50 KW  &lt; 1500 KW'!S265</f>
        <v>85784.414258446981</v>
      </c>
      <c r="G82" s="85">
        <f>+'&gt;50 KW  &lt; 1500 KW'!T264+'&gt;50 KW  &lt; 1500 KW'!T265</f>
        <v>95165.180459470896</v>
      </c>
    </row>
    <row r="83" spans="1:8" x14ac:dyDescent="0.25">
      <c r="A83" s="4" t="s">
        <v>350</v>
      </c>
      <c r="C83" s="85">
        <f>+'&gt;1500 KW &lt; 5,000'!P263</f>
        <v>48037.882595996183</v>
      </c>
      <c r="D83" s="85">
        <f>+'&gt;1500 KW &lt; 5,000'!Q263</f>
        <v>53795.222624444352</v>
      </c>
      <c r="E83" s="85">
        <f>+'&gt;1500 KW &lt; 5,000'!R263</f>
        <v>58783.837252855206</v>
      </c>
      <c r="F83" s="85">
        <f>+'&gt;1500 KW &lt; 5,000'!S263</f>
        <v>63772.451881266068</v>
      </c>
      <c r="G83" s="85">
        <f>+'&gt;1500 KW &lt; 5,000'!T263</f>
        <v>68369.332348151074</v>
      </c>
    </row>
    <row r="84" spans="1:8" x14ac:dyDescent="0.25">
      <c r="A84" s="4" t="s">
        <v>294</v>
      </c>
      <c r="C84" s="85">
        <f>+LU!P263</f>
        <v>29972.68626516654</v>
      </c>
      <c r="D84" s="85">
        <f>+LU!Q263</f>
        <v>31374.233027372527</v>
      </c>
      <c r="E84" s="85">
        <f>+LU!R263</f>
        <v>32229.848132398998</v>
      </c>
      <c r="F84" s="85">
        <f>+LU!S263</f>
        <v>33085.463237425465</v>
      </c>
      <c r="G84" s="85">
        <f>+LU!T263</f>
        <v>33873.890617858517</v>
      </c>
    </row>
    <row r="85" spans="1:8" x14ac:dyDescent="0.25">
      <c r="A85" s="4" t="s">
        <v>351</v>
      </c>
      <c r="C85" s="85">
        <f>+SL!P263</f>
        <v>5306.7774080031304</v>
      </c>
      <c r="D85" s="85">
        <f>+SL!Q263</f>
        <v>6194.8686085568734</v>
      </c>
      <c r="E85" s="85">
        <f>+SL!R263</f>
        <v>7005.6664452893037</v>
      </c>
      <c r="F85" s="85">
        <f>+SL!S263</f>
        <v>7816.4642820217341</v>
      </c>
      <c r="G85" s="85">
        <f>+SL!T263</f>
        <v>8563.593698882547</v>
      </c>
    </row>
    <row r="86" spans="1:8" x14ac:dyDescent="0.25">
      <c r="A86" s="4" t="s">
        <v>352</v>
      </c>
      <c r="C86" s="85">
        <f>+UM!P263</f>
        <v>112.91015761708786</v>
      </c>
      <c r="D86" s="85">
        <f>+UM!Q263</f>
        <v>131.80571507567814</v>
      </c>
      <c r="E86" s="85">
        <f>+UM!R263</f>
        <v>149.05673287849581</v>
      </c>
      <c r="F86" s="85">
        <f>+UM!S263</f>
        <v>166.30775068131345</v>
      </c>
      <c r="G86" s="85">
        <f>+UM!T263</f>
        <v>182.20412125282004</v>
      </c>
    </row>
    <row r="87" spans="1:8" x14ac:dyDescent="0.25">
      <c r="A87" s="1" t="s">
        <v>43</v>
      </c>
      <c r="C87" s="290">
        <f>SUM(C80:C86)</f>
        <v>164725.0342662195</v>
      </c>
      <c r="D87" s="290">
        <f>SUM(D80:D86)</f>
        <v>190274.98515646523</v>
      </c>
      <c r="E87" s="290">
        <f>SUM(E80:E86)</f>
        <v>211595.40984880814</v>
      </c>
      <c r="F87" s="290">
        <f>SUM(F80:F86)</f>
        <v>232913.68238525852</v>
      </c>
      <c r="G87" s="290">
        <f>SUM(G80:G86)</f>
        <v>251884.2259887064</v>
      </c>
    </row>
    <row r="90" spans="1:8" x14ac:dyDescent="0.25">
      <c r="B90" s="299"/>
      <c r="C90" s="299"/>
      <c r="D90" s="299"/>
      <c r="E90" s="299"/>
      <c r="F90" s="299"/>
      <c r="G90" s="299"/>
      <c r="H90" s="299"/>
    </row>
    <row r="91" spans="1:8" x14ac:dyDescent="0.25">
      <c r="B91" s="299"/>
      <c r="C91" s="299"/>
      <c r="D91" s="299"/>
      <c r="E91" s="299"/>
      <c r="F91" s="299"/>
      <c r="G91" s="299"/>
      <c r="H91" s="299"/>
    </row>
    <row r="92" spans="1:8" x14ac:dyDescent="0.25">
      <c r="B92" s="299"/>
      <c r="C92" s="299"/>
      <c r="D92" s="299"/>
      <c r="E92" s="299"/>
      <c r="F92" s="299"/>
      <c r="G92" s="299"/>
      <c r="H92" s="299"/>
    </row>
    <row r="93" spans="1:8" x14ac:dyDescent="0.25">
      <c r="B93" s="299"/>
      <c r="C93" s="299"/>
      <c r="D93" s="299"/>
      <c r="E93" s="299"/>
      <c r="F93" s="299"/>
      <c r="G93" s="299"/>
      <c r="H93" s="299"/>
    </row>
    <row r="94" spans="1:8" x14ac:dyDescent="0.25">
      <c r="B94" s="299"/>
      <c r="C94" s="299"/>
      <c r="D94" s="299"/>
      <c r="E94" s="299"/>
      <c r="F94" s="299"/>
      <c r="G94" s="299"/>
      <c r="H94" s="299"/>
    </row>
    <row r="95" spans="1:8" x14ac:dyDescent="0.25">
      <c r="B95" s="299"/>
      <c r="C95" s="299"/>
      <c r="D95" s="299"/>
      <c r="E95" s="299"/>
      <c r="F95" s="299"/>
      <c r="G95" s="299"/>
      <c r="H95" s="299"/>
    </row>
    <row r="96" spans="1:8" x14ac:dyDescent="0.25">
      <c r="B96" s="299"/>
      <c r="C96" s="299"/>
      <c r="D96" s="299"/>
      <c r="E96" s="299"/>
      <c r="F96" s="299"/>
      <c r="G96" s="299"/>
      <c r="H96" s="299"/>
    </row>
    <row r="97" spans="2:8" x14ac:dyDescent="0.25">
      <c r="B97" s="299"/>
      <c r="C97" s="299"/>
      <c r="D97" s="299"/>
      <c r="E97" s="299"/>
      <c r="F97" s="299"/>
      <c r="G97" s="299"/>
      <c r="H97" s="299"/>
    </row>
    <row r="98" spans="2:8" x14ac:dyDescent="0.25">
      <c r="B98" s="299"/>
      <c r="C98" s="299"/>
      <c r="D98" s="299"/>
      <c r="E98" s="299"/>
      <c r="F98" s="299"/>
      <c r="G98" s="299"/>
      <c r="H98" s="299"/>
    </row>
    <row r="99" spans="2:8" x14ac:dyDescent="0.25">
      <c r="B99" s="299"/>
      <c r="C99" s="299"/>
      <c r="D99" s="299"/>
      <c r="E99" s="299"/>
      <c r="F99" s="299"/>
      <c r="G99" s="299"/>
      <c r="H99" s="299"/>
    </row>
    <row r="100" spans="2:8" x14ac:dyDescent="0.25">
      <c r="B100" s="299"/>
      <c r="C100" s="299"/>
      <c r="D100" s="299"/>
      <c r="E100" s="299"/>
      <c r="F100" s="299"/>
      <c r="G100" s="299"/>
      <c r="H100" s="299"/>
    </row>
    <row r="101" spans="2:8" x14ac:dyDescent="0.25">
      <c r="B101" s="299"/>
      <c r="C101" s="299"/>
      <c r="D101" s="299"/>
      <c r="E101" s="299"/>
      <c r="F101" s="299"/>
      <c r="G101" s="299"/>
      <c r="H101" s="299"/>
    </row>
    <row r="102" spans="2:8" x14ac:dyDescent="0.25">
      <c r="B102" s="299"/>
      <c r="C102" s="299"/>
      <c r="D102" s="299"/>
      <c r="E102" s="299"/>
      <c r="F102" s="299"/>
      <c r="G102" s="299"/>
      <c r="H102" s="299"/>
    </row>
    <row r="103" spans="2:8" x14ac:dyDescent="0.25">
      <c r="B103" s="299"/>
      <c r="C103" s="299"/>
      <c r="D103" s="299"/>
      <c r="E103" s="299"/>
      <c r="F103" s="299"/>
      <c r="G103" s="299"/>
      <c r="H103" s="299"/>
    </row>
    <row r="104" spans="2:8" x14ac:dyDescent="0.25">
      <c r="B104" s="299"/>
      <c r="C104" s="299"/>
      <c r="D104" s="299"/>
      <c r="E104" s="299"/>
      <c r="F104" s="299"/>
      <c r="G104" s="299"/>
      <c r="H104" s="299"/>
    </row>
    <row r="105" spans="2:8" x14ac:dyDescent="0.25">
      <c r="B105" s="299"/>
      <c r="C105" s="299"/>
      <c r="D105" s="299"/>
      <c r="E105" s="299"/>
      <c r="F105" s="299"/>
      <c r="G105" s="299"/>
      <c r="H105" s="299"/>
    </row>
    <row r="106" spans="2:8" x14ac:dyDescent="0.25">
      <c r="B106" s="299"/>
      <c r="C106" s="299"/>
      <c r="D106" s="299"/>
      <c r="E106" s="299"/>
      <c r="F106" s="299"/>
      <c r="G106" s="299"/>
      <c r="H106" s="299"/>
    </row>
    <row r="107" spans="2:8" x14ac:dyDescent="0.25">
      <c r="B107" s="299"/>
      <c r="C107" s="299"/>
      <c r="D107" s="299"/>
      <c r="E107" s="299"/>
      <c r="F107" s="299"/>
      <c r="G107" s="299"/>
      <c r="H107" s="299"/>
    </row>
    <row r="108" spans="2:8" x14ac:dyDescent="0.25">
      <c r="B108" s="299"/>
      <c r="C108" s="299"/>
      <c r="D108" s="299"/>
      <c r="E108" s="299"/>
      <c r="F108" s="299"/>
      <c r="G108" s="299"/>
      <c r="H108" s="299"/>
    </row>
    <row r="109" spans="2:8" x14ac:dyDescent="0.25">
      <c r="B109" s="299"/>
      <c r="C109" s="299"/>
      <c r="D109" s="299"/>
      <c r="E109" s="299"/>
      <c r="F109" s="299"/>
      <c r="G109" s="299"/>
      <c r="H109" s="299"/>
    </row>
  </sheetData>
  <mergeCells count="3">
    <mergeCell ref="B2:G2"/>
    <mergeCell ref="I2:O2"/>
    <mergeCell ref="A1:P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5"/>
  <sheetViews>
    <sheetView workbookViewId="0">
      <selection sqref="A1:M1"/>
    </sheetView>
  </sheetViews>
  <sheetFormatPr defaultRowHeight="15" x14ac:dyDescent="0.25"/>
  <cols>
    <col min="1" max="1" width="51.85546875" customWidth="1"/>
    <col min="2" max="2" width="48.7109375" customWidth="1"/>
    <col min="4" max="13" width="9.5703125" bestFit="1" customWidth="1"/>
  </cols>
  <sheetData>
    <row r="1" spans="1:13" ht="87" customHeight="1" x14ac:dyDescent="0.35">
      <c r="A1" s="200" t="s">
        <v>304</v>
      </c>
      <c r="B1" s="201"/>
      <c r="C1" s="201"/>
      <c r="D1" s="201"/>
      <c r="E1" s="201"/>
      <c r="F1" s="201"/>
      <c r="G1" s="201"/>
      <c r="H1" s="201"/>
      <c r="I1" s="201"/>
      <c r="J1" s="201"/>
      <c r="K1" s="201"/>
      <c r="L1" s="201"/>
      <c r="M1" s="201"/>
    </row>
    <row r="2" spans="1:13" x14ac:dyDescent="0.25">
      <c r="A2" s="1" t="s">
        <v>237</v>
      </c>
    </row>
    <row r="3" spans="1:13" x14ac:dyDescent="0.25">
      <c r="A3" s="1"/>
    </row>
    <row r="4" spans="1:13" s="58" customFormat="1" ht="15" customHeight="1" x14ac:dyDescent="0.25">
      <c r="A4" s="208" t="s">
        <v>46</v>
      </c>
      <c r="B4" s="59"/>
      <c r="C4" s="55" t="s">
        <v>69</v>
      </c>
      <c r="D4" s="56"/>
      <c r="E4" s="56"/>
      <c r="F4" s="56"/>
      <c r="G4" s="56"/>
      <c r="H4" s="56"/>
      <c r="I4" s="56"/>
      <c r="J4" s="56"/>
      <c r="K4" s="56"/>
      <c r="L4" s="56"/>
      <c r="M4" s="56"/>
    </row>
    <row r="5" spans="1:13" s="58" customFormat="1" ht="23.25" x14ac:dyDescent="0.25">
      <c r="A5" s="209"/>
      <c r="B5" s="50"/>
      <c r="C5" s="57">
        <v>2015</v>
      </c>
      <c r="D5" s="57">
        <v>2016</v>
      </c>
      <c r="E5" s="57">
        <v>2017</v>
      </c>
      <c r="F5" s="57">
        <v>2018</v>
      </c>
      <c r="G5" s="57">
        <v>2019</v>
      </c>
      <c r="H5" s="57">
        <v>2020</v>
      </c>
      <c r="I5" s="57">
        <v>2021</v>
      </c>
      <c r="J5" s="57">
        <v>2022</v>
      </c>
      <c r="K5" s="57">
        <v>2023</v>
      </c>
      <c r="L5" s="57">
        <v>2024</v>
      </c>
      <c r="M5" s="57">
        <v>2025</v>
      </c>
    </row>
    <row r="6" spans="1:13" x14ac:dyDescent="0.25">
      <c r="A6" s="9"/>
      <c r="B6" s="9"/>
      <c r="C6" s="10"/>
      <c r="D6" s="10"/>
      <c r="E6" s="10"/>
      <c r="F6" s="10"/>
      <c r="G6" s="10"/>
      <c r="H6" s="10"/>
      <c r="I6" s="10"/>
      <c r="J6" s="10"/>
      <c r="K6" s="10"/>
      <c r="L6" s="10"/>
      <c r="M6" s="10"/>
    </row>
    <row r="7" spans="1:13" x14ac:dyDescent="0.25">
      <c r="A7" s="51" t="s">
        <v>59</v>
      </c>
      <c r="B7" s="51"/>
      <c r="C7" s="11"/>
      <c r="D7" s="12"/>
      <c r="E7" s="12"/>
      <c r="F7" s="12"/>
      <c r="G7" s="12"/>
      <c r="H7" s="12"/>
      <c r="I7" s="12"/>
      <c r="J7" s="12"/>
      <c r="K7" s="12"/>
      <c r="L7" s="12"/>
      <c r="M7" s="12"/>
    </row>
    <row r="8" spans="1:13" x14ac:dyDescent="0.25">
      <c r="A8" s="13" t="s">
        <v>6</v>
      </c>
      <c r="B8" s="60"/>
      <c r="C8" s="14">
        <v>1541118</v>
      </c>
      <c r="D8" s="15">
        <v>1541118</v>
      </c>
      <c r="E8" s="16">
        <v>1524334</v>
      </c>
      <c r="F8" s="15">
        <v>1524334</v>
      </c>
      <c r="G8" s="16">
        <v>1524334</v>
      </c>
      <c r="H8" s="15">
        <v>1523822</v>
      </c>
      <c r="I8" s="16">
        <v>1464713</v>
      </c>
      <c r="J8" s="15">
        <v>1464713</v>
      </c>
      <c r="K8" s="16">
        <v>1449370</v>
      </c>
      <c r="L8" s="15">
        <v>1252271</v>
      </c>
      <c r="M8" s="16">
        <v>720567</v>
      </c>
    </row>
    <row r="9" spans="1:13" x14ac:dyDescent="0.25">
      <c r="A9" s="17" t="s">
        <v>47</v>
      </c>
      <c r="B9" s="61"/>
      <c r="C9" s="18">
        <v>1137198</v>
      </c>
      <c r="D9" s="19">
        <v>1137198</v>
      </c>
      <c r="E9" s="20">
        <v>1137198</v>
      </c>
      <c r="F9" s="19">
        <v>1137198</v>
      </c>
      <c r="G9" s="20">
        <v>1137198</v>
      </c>
      <c r="H9" s="19">
        <v>1137198</v>
      </c>
      <c r="I9" s="20">
        <v>1137198</v>
      </c>
      <c r="J9" s="19">
        <v>1137198</v>
      </c>
      <c r="K9" s="20">
        <v>1137198</v>
      </c>
      <c r="L9" s="19">
        <v>1137198</v>
      </c>
      <c r="M9" s="20">
        <v>0</v>
      </c>
    </row>
    <row r="10" spans="1:13" x14ac:dyDescent="0.25">
      <c r="A10" s="21" t="s">
        <v>48</v>
      </c>
      <c r="B10" s="62"/>
      <c r="C10" s="22">
        <v>373322</v>
      </c>
      <c r="D10" s="23">
        <v>373322</v>
      </c>
      <c r="E10" s="24">
        <v>373322</v>
      </c>
      <c r="F10" s="23">
        <v>372278</v>
      </c>
      <c r="G10" s="24">
        <v>220987</v>
      </c>
      <c r="H10" s="23">
        <v>0</v>
      </c>
      <c r="I10" s="24">
        <v>0</v>
      </c>
      <c r="J10" s="23">
        <v>0</v>
      </c>
      <c r="K10" s="24">
        <v>0</v>
      </c>
      <c r="L10" s="23">
        <v>0</v>
      </c>
      <c r="M10" s="24">
        <v>0</v>
      </c>
    </row>
    <row r="11" spans="1:13" x14ac:dyDescent="0.25">
      <c r="A11" s="25" t="s">
        <v>49</v>
      </c>
      <c r="B11" s="63"/>
      <c r="C11" s="18">
        <v>4706527</v>
      </c>
      <c r="D11" s="19">
        <v>4669408</v>
      </c>
      <c r="E11" s="20">
        <v>4669408</v>
      </c>
      <c r="F11" s="19">
        <v>4669408</v>
      </c>
      <c r="G11" s="20">
        <v>4669408</v>
      </c>
      <c r="H11" s="19">
        <v>4669408</v>
      </c>
      <c r="I11" s="20">
        <v>4669408</v>
      </c>
      <c r="J11" s="19">
        <v>4667743</v>
      </c>
      <c r="K11" s="20">
        <v>4667743</v>
      </c>
      <c r="L11" s="19">
        <v>4667743</v>
      </c>
      <c r="M11" s="20">
        <v>4439997</v>
      </c>
    </row>
    <row r="12" spans="1:13" x14ac:dyDescent="0.25">
      <c r="A12" s="26" t="s">
        <v>50</v>
      </c>
      <c r="B12" s="64"/>
      <c r="C12" s="14">
        <v>5004917</v>
      </c>
      <c r="D12" s="15">
        <v>4915968</v>
      </c>
      <c r="E12" s="16">
        <v>4915968</v>
      </c>
      <c r="F12" s="15">
        <v>4915968</v>
      </c>
      <c r="G12" s="16">
        <v>4915968</v>
      </c>
      <c r="H12" s="15">
        <v>4915968</v>
      </c>
      <c r="I12" s="16">
        <v>4915968</v>
      </c>
      <c r="J12" s="15">
        <v>4913394</v>
      </c>
      <c r="K12" s="16">
        <v>4913394</v>
      </c>
      <c r="L12" s="15">
        <v>4913394</v>
      </c>
      <c r="M12" s="16">
        <v>4530855</v>
      </c>
    </row>
    <row r="13" spans="1:13" x14ac:dyDescent="0.25">
      <c r="A13" s="17" t="s">
        <v>51</v>
      </c>
      <c r="B13" s="61"/>
      <c r="C13" s="18">
        <v>4351035</v>
      </c>
      <c r="D13" s="19">
        <v>4351035</v>
      </c>
      <c r="E13" s="20">
        <v>4351035</v>
      </c>
      <c r="F13" s="19">
        <v>4351035</v>
      </c>
      <c r="G13" s="20">
        <v>4351035</v>
      </c>
      <c r="H13" s="19">
        <v>4351035</v>
      </c>
      <c r="I13" s="20">
        <v>4351035</v>
      </c>
      <c r="J13" s="19">
        <v>4351035</v>
      </c>
      <c r="K13" s="20">
        <v>4351035</v>
      </c>
      <c r="L13" s="19">
        <v>4351035</v>
      </c>
      <c r="M13" s="20">
        <v>4351035</v>
      </c>
    </row>
    <row r="14" spans="1:13" x14ac:dyDescent="0.25">
      <c r="A14" s="27" t="s">
        <v>52</v>
      </c>
      <c r="B14" s="65"/>
      <c r="C14" s="28">
        <v>656805</v>
      </c>
      <c r="D14" s="29">
        <v>656805</v>
      </c>
      <c r="E14" s="30">
        <v>656805</v>
      </c>
      <c r="F14" s="29">
        <v>656805</v>
      </c>
      <c r="G14" s="30">
        <v>656805</v>
      </c>
      <c r="H14" s="29">
        <v>656805</v>
      </c>
      <c r="I14" s="30">
        <v>656805</v>
      </c>
      <c r="J14" s="29">
        <v>656805</v>
      </c>
      <c r="K14" s="30">
        <v>656805</v>
      </c>
      <c r="L14" s="29">
        <v>656805</v>
      </c>
      <c r="M14" s="30">
        <v>654830</v>
      </c>
    </row>
    <row r="15" spans="1:13" x14ac:dyDescent="0.25">
      <c r="A15" s="31" t="s">
        <v>53</v>
      </c>
      <c r="B15" s="66"/>
      <c r="C15" s="32">
        <v>3452201</v>
      </c>
      <c r="D15" s="33">
        <v>3452201</v>
      </c>
      <c r="E15" s="34">
        <v>3452201</v>
      </c>
      <c r="F15" s="33">
        <v>3452201</v>
      </c>
      <c r="G15" s="34">
        <v>0</v>
      </c>
      <c r="H15" s="33">
        <v>0</v>
      </c>
      <c r="I15" s="34">
        <v>0</v>
      </c>
      <c r="J15" s="33">
        <v>0</v>
      </c>
      <c r="K15" s="34">
        <v>0</v>
      </c>
      <c r="L15" s="33">
        <v>0</v>
      </c>
      <c r="M15" s="34">
        <v>0</v>
      </c>
    </row>
    <row r="16" spans="1:13" x14ac:dyDescent="0.25">
      <c r="A16" s="13" t="s">
        <v>54</v>
      </c>
      <c r="B16" s="60"/>
      <c r="C16" s="14">
        <v>30836699</v>
      </c>
      <c r="D16" s="15">
        <v>30836699</v>
      </c>
      <c r="E16" s="16">
        <v>30156595</v>
      </c>
      <c r="F16" s="15">
        <v>30156595</v>
      </c>
      <c r="G16" s="16">
        <v>30156595</v>
      </c>
      <c r="H16" s="15">
        <v>30154348</v>
      </c>
      <c r="I16" s="16">
        <v>29373060</v>
      </c>
      <c r="J16" s="15">
        <v>29373060</v>
      </c>
      <c r="K16" s="16">
        <v>28560818</v>
      </c>
      <c r="L16" s="15">
        <v>25918135</v>
      </c>
      <c r="M16" s="16">
        <v>18838218</v>
      </c>
    </row>
    <row r="17" spans="1:13" x14ac:dyDescent="0.25">
      <c r="A17" s="25" t="s">
        <v>55</v>
      </c>
      <c r="B17" s="63"/>
      <c r="C17" s="18">
        <v>5000195</v>
      </c>
      <c r="D17" s="19">
        <v>3617310</v>
      </c>
      <c r="E17" s="20">
        <v>2777250</v>
      </c>
      <c r="F17" s="19">
        <v>2775365</v>
      </c>
      <c r="G17" s="20">
        <v>2775365</v>
      </c>
      <c r="H17" s="19">
        <v>2775365</v>
      </c>
      <c r="I17" s="20">
        <v>2775365</v>
      </c>
      <c r="J17" s="19">
        <v>2775214</v>
      </c>
      <c r="K17" s="20">
        <v>2775214</v>
      </c>
      <c r="L17" s="19">
        <v>2775214</v>
      </c>
      <c r="M17" s="20">
        <v>2705723</v>
      </c>
    </row>
    <row r="18" spans="1:13" x14ac:dyDescent="0.25">
      <c r="A18" s="13" t="s">
        <v>56</v>
      </c>
      <c r="B18" s="60"/>
      <c r="C18" s="14">
        <v>328413</v>
      </c>
      <c r="D18" s="15">
        <v>328413</v>
      </c>
      <c r="E18" s="16">
        <v>328413</v>
      </c>
      <c r="F18" s="15">
        <v>328413</v>
      </c>
      <c r="G18" s="16">
        <v>328413</v>
      </c>
      <c r="H18" s="15">
        <v>328413</v>
      </c>
      <c r="I18" s="16">
        <v>328413</v>
      </c>
      <c r="J18" s="15">
        <v>328413</v>
      </c>
      <c r="K18" s="16">
        <v>293369</v>
      </c>
      <c r="L18" s="15">
        <v>293369</v>
      </c>
      <c r="M18" s="16">
        <v>226089</v>
      </c>
    </row>
    <row r="19" spans="1:13" x14ac:dyDescent="0.25">
      <c r="A19" s="25" t="s">
        <v>57</v>
      </c>
      <c r="B19" s="63"/>
      <c r="C19" s="18">
        <v>3527753</v>
      </c>
      <c r="D19" s="19">
        <v>3477653</v>
      </c>
      <c r="E19" s="20">
        <v>3477653</v>
      </c>
      <c r="F19" s="19">
        <v>3477653</v>
      </c>
      <c r="G19" s="20">
        <v>3477653</v>
      </c>
      <c r="H19" s="19">
        <v>3477653</v>
      </c>
      <c r="I19" s="20">
        <v>3477653</v>
      </c>
      <c r="J19" s="19">
        <v>3477653</v>
      </c>
      <c r="K19" s="20">
        <v>2951442</v>
      </c>
      <c r="L19" s="19">
        <v>2914969</v>
      </c>
      <c r="M19" s="20">
        <v>2377254</v>
      </c>
    </row>
    <row r="20" spans="1:13" x14ac:dyDescent="0.25">
      <c r="A20" s="35" t="s">
        <v>58</v>
      </c>
      <c r="B20" s="67"/>
      <c r="C20" s="36">
        <v>3472200</v>
      </c>
      <c r="D20" s="37">
        <v>3310504</v>
      </c>
      <c r="E20" s="38">
        <v>3283038</v>
      </c>
      <c r="F20" s="37">
        <v>3258041</v>
      </c>
      <c r="G20" s="38">
        <v>3257821</v>
      </c>
      <c r="H20" s="37">
        <v>3257821</v>
      </c>
      <c r="I20" s="38">
        <v>3238550</v>
      </c>
      <c r="J20" s="37">
        <v>3237814</v>
      </c>
      <c r="K20" s="38">
        <v>2997737</v>
      </c>
      <c r="L20" s="37">
        <v>2996626</v>
      </c>
      <c r="M20" s="38">
        <v>2923700</v>
      </c>
    </row>
    <row r="21" spans="1:13" x14ac:dyDescent="0.25">
      <c r="A21" s="52" t="s">
        <v>60</v>
      </c>
      <c r="B21" s="52"/>
      <c r="C21" s="39">
        <v>64388383</v>
      </c>
      <c r="D21" s="39">
        <v>62667634</v>
      </c>
      <c r="E21" s="39">
        <v>61103220</v>
      </c>
      <c r="F21" s="39">
        <v>61075294</v>
      </c>
      <c r="G21" s="39">
        <v>57471582</v>
      </c>
      <c r="H21" s="39">
        <v>57247836</v>
      </c>
      <c r="I21" s="39">
        <v>56388168</v>
      </c>
      <c r="J21" s="39">
        <v>56383042</v>
      </c>
      <c r="K21" s="39">
        <v>54754125</v>
      </c>
      <c r="L21" s="39">
        <v>51876759</v>
      </c>
      <c r="M21" s="39">
        <v>41768268</v>
      </c>
    </row>
    <row r="22" spans="1:13" x14ac:dyDescent="0.25">
      <c r="A22" s="40"/>
      <c r="B22" s="40"/>
      <c r="C22" s="41"/>
      <c r="D22" s="41"/>
      <c r="E22" s="41"/>
      <c r="F22" s="41"/>
      <c r="G22" s="41"/>
      <c r="H22" s="41"/>
      <c r="I22" s="41"/>
      <c r="J22" s="41"/>
      <c r="K22" s="41"/>
      <c r="L22" s="41"/>
      <c r="M22" s="41"/>
    </row>
    <row r="23" spans="1:13" x14ac:dyDescent="0.25">
      <c r="A23" s="53" t="s">
        <v>61</v>
      </c>
      <c r="B23" s="53"/>
      <c r="C23" s="42"/>
      <c r="D23" s="43"/>
      <c r="E23" s="43"/>
      <c r="F23" s="43"/>
      <c r="G23" s="43"/>
      <c r="H23" s="43"/>
      <c r="I23" s="43"/>
      <c r="J23" s="43"/>
      <c r="K23" s="43"/>
      <c r="L23" s="43"/>
      <c r="M23" s="43"/>
    </row>
    <row r="24" spans="1:13" x14ac:dyDescent="0.25">
      <c r="A24" s="13" t="s">
        <v>6</v>
      </c>
      <c r="B24" s="60"/>
      <c r="C24" s="14">
        <v>6812419</v>
      </c>
      <c r="D24" s="15">
        <v>6707915</v>
      </c>
      <c r="E24" s="16">
        <v>6670838</v>
      </c>
      <c r="F24" s="15">
        <v>6449212</v>
      </c>
      <c r="G24" s="16">
        <v>6449212</v>
      </c>
      <c r="H24" s="15">
        <v>6449212</v>
      </c>
      <c r="I24" s="16">
        <v>6342204</v>
      </c>
      <c r="J24" s="15">
        <v>6342204</v>
      </c>
      <c r="K24" s="16">
        <v>6220940</v>
      </c>
      <c r="L24" s="15">
        <v>5879839</v>
      </c>
      <c r="M24" s="16">
        <v>4897588</v>
      </c>
    </row>
    <row r="25" spans="1:13" x14ac:dyDescent="0.25">
      <c r="A25" s="25" t="s">
        <v>49</v>
      </c>
      <c r="B25" s="63"/>
      <c r="C25" s="18">
        <v>777931</v>
      </c>
      <c r="D25" s="19">
        <v>769046</v>
      </c>
      <c r="E25" s="20">
        <v>769046</v>
      </c>
      <c r="F25" s="19">
        <v>769046</v>
      </c>
      <c r="G25" s="20">
        <v>769046</v>
      </c>
      <c r="H25" s="19">
        <v>769046</v>
      </c>
      <c r="I25" s="20">
        <v>769046</v>
      </c>
      <c r="J25" s="19">
        <v>767904</v>
      </c>
      <c r="K25" s="20">
        <v>767904</v>
      </c>
      <c r="L25" s="19">
        <v>767904</v>
      </c>
      <c r="M25" s="20">
        <v>752474</v>
      </c>
    </row>
    <row r="26" spans="1:13" x14ac:dyDescent="0.25">
      <c r="A26" s="26" t="s">
        <v>50</v>
      </c>
      <c r="B26" s="64"/>
      <c r="C26" s="14">
        <v>51769</v>
      </c>
      <c r="D26" s="15">
        <v>51162</v>
      </c>
      <c r="E26" s="16">
        <v>51162</v>
      </c>
      <c r="F26" s="15">
        <v>51162</v>
      </c>
      <c r="G26" s="16">
        <v>51162</v>
      </c>
      <c r="H26" s="15">
        <v>51162</v>
      </c>
      <c r="I26" s="16">
        <v>51162</v>
      </c>
      <c r="J26" s="15">
        <v>51034</v>
      </c>
      <c r="K26" s="16">
        <v>51034</v>
      </c>
      <c r="L26" s="15">
        <v>51034</v>
      </c>
      <c r="M26" s="16">
        <v>43282</v>
      </c>
    </row>
    <row r="27" spans="1:13" x14ac:dyDescent="0.25">
      <c r="A27" s="17" t="s">
        <v>51</v>
      </c>
      <c r="B27" s="61"/>
      <c r="C27" s="18">
        <v>137637</v>
      </c>
      <c r="D27" s="19">
        <v>137637</v>
      </c>
      <c r="E27" s="20">
        <v>137637</v>
      </c>
      <c r="F27" s="19">
        <v>137637</v>
      </c>
      <c r="G27" s="20">
        <v>137637</v>
      </c>
      <c r="H27" s="19">
        <v>137637</v>
      </c>
      <c r="I27" s="20">
        <v>137637</v>
      </c>
      <c r="J27" s="19">
        <v>137637</v>
      </c>
      <c r="K27" s="20">
        <v>137637</v>
      </c>
      <c r="L27" s="19">
        <v>137637</v>
      </c>
      <c r="M27" s="20">
        <v>137637</v>
      </c>
    </row>
    <row r="28" spans="1:13" x14ac:dyDescent="0.25">
      <c r="A28" s="27" t="s">
        <v>52</v>
      </c>
      <c r="B28" s="65"/>
      <c r="C28" s="28">
        <v>207993</v>
      </c>
      <c r="D28" s="29">
        <v>207993</v>
      </c>
      <c r="E28" s="30">
        <v>207993</v>
      </c>
      <c r="F28" s="29">
        <v>207993</v>
      </c>
      <c r="G28" s="30">
        <v>207993</v>
      </c>
      <c r="H28" s="29">
        <v>207993</v>
      </c>
      <c r="I28" s="30">
        <v>207993</v>
      </c>
      <c r="J28" s="29">
        <v>207993</v>
      </c>
      <c r="K28" s="30">
        <v>207993</v>
      </c>
      <c r="L28" s="29">
        <v>207993</v>
      </c>
      <c r="M28" s="30">
        <v>207449</v>
      </c>
    </row>
    <row r="29" spans="1:13" x14ac:dyDescent="0.25">
      <c r="A29" s="31" t="s">
        <v>53</v>
      </c>
      <c r="B29" s="66"/>
      <c r="C29" s="32">
        <v>1878573</v>
      </c>
      <c r="D29" s="33">
        <v>1878573</v>
      </c>
      <c r="E29" s="34">
        <v>1878573</v>
      </c>
      <c r="F29" s="33">
        <v>1878573</v>
      </c>
      <c r="G29" s="34">
        <v>5330779</v>
      </c>
      <c r="H29" s="33">
        <v>5330779</v>
      </c>
      <c r="I29" s="34">
        <v>5330779</v>
      </c>
      <c r="J29" s="33">
        <v>5330779</v>
      </c>
      <c r="K29" s="34">
        <v>5330779</v>
      </c>
      <c r="L29" s="33">
        <v>5330779</v>
      </c>
      <c r="M29" s="34">
        <v>5330779</v>
      </c>
    </row>
    <row r="30" spans="1:13" x14ac:dyDescent="0.25">
      <c r="A30" s="13" t="s">
        <v>54</v>
      </c>
      <c r="B30" s="60"/>
      <c r="C30" s="14">
        <v>2356164</v>
      </c>
      <c r="D30" s="15">
        <v>2356164</v>
      </c>
      <c r="E30" s="16">
        <v>2355476</v>
      </c>
      <c r="F30" s="15">
        <v>2338620</v>
      </c>
      <c r="G30" s="16">
        <v>2338620</v>
      </c>
      <c r="H30" s="15">
        <v>2338620</v>
      </c>
      <c r="I30" s="16">
        <v>2283348</v>
      </c>
      <c r="J30" s="15">
        <v>2283348</v>
      </c>
      <c r="K30" s="16">
        <v>2055030</v>
      </c>
      <c r="L30" s="15">
        <v>1758161</v>
      </c>
      <c r="M30" s="16">
        <v>1350859</v>
      </c>
    </row>
    <row r="31" spans="1:13" x14ac:dyDescent="0.25">
      <c r="A31" s="13" t="s">
        <v>56</v>
      </c>
      <c r="B31" s="60"/>
      <c r="C31" s="14">
        <v>269480</v>
      </c>
      <c r="D31" s="15">
        <v>269480</v>
      </c>
      <c r="E31" s="16">
        <v>269480</v>
      </c>
      <c r="F31" s="15">
        <v>269480</v>
      </c>
      <c r="G31" s="16">
        <v>269480</v>
      </c>
      <c r="H31" s="15">
        <v>269480</v>
      </c>
      <c r="I31" s="16">
        <v>269480</v>
      </c>
      <c r="J31" s="15">
        <v>269480</v>
      </c>
      <c r="K31" s="16">
        <v>269480</v>
      </c>
      <c r="L31" s="15">
        <v>269480</v>
      </c>
      <c r="M31" s="16">
        <v>269480</v>
      </c>
    </row>
    <row r="32" spans="1:13" x14ac:dyDescent="0.25">
      <c r="A32" s="53" t="s">
        <v>62</v>
      </c>
      <c r="B32" s="52"/>
      <c r="C32" s="39">
        <v>12491966</v>
      </c>
      <c r="D32" s="39">
        <v>12377970</v>
      </c>
      <c r="E32" s="39">
        <v>12340205</v>
      </c>
      <c r="F32" s="39">
        <v>12101723</v>
      </c>
      <c r="G32" s="39">
        <v>15553929</v>
      </c>
      <c r="H32" s="39">
        <v>15553929</v>
      </c>
      <c r="I32" s="39">
        <v>15391649</v>
      </c>
      <c r="J32" s="39">
        <v>15390379</v>
      </c>
      <c r="K32" s="39">
        <v>15040797</v>
      </c>
      <c r="L32" s="39">
        <v>14402827</v>
      </c>
      <c r="M32" s="39">
        <v>12989548</v>
      </c>
    </row>
    <row r="33" spans="1:13" x14ac:dyDescent="0.25">
      <c r="A33" s="40"/>
      <c r="B33" s="40"/>
      <c r="C33" s="41"/>
      <c r="D33" s="41"/>
      <c r="E33" s="41"/>
      <c r="F33" s="41"/>
      <c r="G33" s="41"/>
      <c r="H33" s="41"/>
      <c r="I33" s="41"/>
      <c r="J33" s="41"/>
      <c r="K33" s="41"/>
      <c r="L33" s="41"/>
      <c r="M33" s="41"/>
    </row>
    <row r="34" spans="1:13" x14ac:dyDescent="0.25">
      <c r="A34" s="53" t="s">
        <v>70</v>
      </c>
      <c r="B34" s="53"/>
      <c r="C34" s="42"/>
      <c r="D34" s="43"/>
      <c r="E34" s="43"/>
      <c r="F34" s="43"/>
      <c r="G34" s="43"/>
      <c r="H34" s="43"/>
      <c r="I34" s="43"/>
      <c r="J34" s="43"/>
      <c r="K34" s="43"/>
      <c r="L34" s="43"/>
      <c r="M34" s="43"/>
    </row>
    <row r="35" spans="1:13" x14ac:dyDescent="0.25">
      <c r="A35" s="13" t="s">
        <v>6</v>
      </c>
      <c r="B35" s="60"/>
      <c r="C35" s="14">
        <v>3195070</v>
      </c>
      <c r="D35" s="15">
        <v>4338474</v>
      </c>
      <c r="E35" s="16">
        <v>4764078</v>
      </c>
      <c r="F35" s="15">
        <v>728836</v>
      </c>
      <c r="G35" s="16">
        <v>728836</v>
      </c>
      <c r="H35" s="15">
        <v>728836</v>
      </c>
      <c r="I35" s="16">
        <v>894952</v>
      </c>
      <c r="J35" s="15">
        <v>894952</v>
      </c>
      <c r="K35" s="16">
        <v>914931</v>
      </c>
      <c r="L35" s="15">
        <v>860060</v>
      </c>
      <c r="M35" s="16">
        <v>383810</v>
      </c>
    </row>
    <row r="36" spans="1:13" x14ac:dyDescent="0.25">
      <c r="A36" s="13" t="s">
        <v>54</v>
      </c>
      <c r="B36" s="60"/>
      <c r="C36" s="14">
        <v>3026390</v>
      </c>
      <c r="D36" s="15">
        <v>3026390</v>
      </c>
      <c r="E36" s="16">
        <v>3707181</v>
      </c>
      <c r="F36" s="15">
        <v>3752623</v>
      </c>
      <c r="G36" s="16">
        <v>3752623</v>
      </c>
      <c r="H36" s="15">
        <v>3752623</v>
      </c>
      <c r="I36" s="16">
        <v>4589182</v>
      </c>
      <c r="J36" s="15">
        <v>4589182</v>
      </c>
      <c r="K36" s="16">
        <v>5069364</v>
      </c>
      <c r="L36" s="15">
        <v>4739175</v>
      </c>
      <c r="M36" s="16">
        <v>3260030</v>
      </c>
    </row>
    <row r="37" spans="1:13" x14ac:dyDescent="0.25">
      <c r="A37" s="25" t="s">
        <v>55</v>
      </c>
      <c r="B37" s="63"/>
      <c r="C37" s="18">
        <v>-2021889</v>
      </c>
      <c r="D37" s="19">
        <v>-639003</v>
      </c>
      <c r="E37" s="20">
        <v>201057</v>
      </c>
      <c r="F37" s="19">
        <v>481781</v>
      </c>
      <c r="G37" s="20">
        <v>481781</v>
      </c>
      <c r="H37" s="19">
        <v>481781</v>
      </c>
      <c r="I37" s="20">
        <v>481781</v>
      </c>
      <c r="J37" s="19">
        <v>481836</v>
      </c>
      <c r="K37" s="20">
        <v>481836</v>
      </c>
      <c r="L37" s="19">
        <v>481836</v>
      </c>
      <c r="M37" s="20">
        <v>481836</v>
      </c>
    </row>
    <row r="38" spans="1:13" x14ac:dyDescent="0.25">
      <c r="A38" s="53" t="s">
        <v>63</v>
      </c>
      <c r="B38" s="52"/>
      <c r="C38" s="39">
        <v>4199571</v>
      </c>
      <c r="D38" s="39">
        <v>6725861</v>
      </c>
      <c r="E38" s="39">
        <v>8672316</v>
      </c>
      <c r="F38" s="39">
        <v>4963240</v>
      </c>
      <c r="G38" s="39">
        <v>4963240</v>
      </c>
      <c r="H38" s="39">
        <v>4963240</v>
      </c>
      <c r="I38" s="39">
        <v>5965915</v>
      </c>
      <c r="J38" s="39">
        <v>5965970</v>
      </c>
      <c r="K38" s="39">
        <v>6466131</v>
      </c>
      <c r="L38" s="39">
        <v>6081071</v>
      </c>
      <c r="M38" s="39">
        <v>4125676</v>
      </c>
    </row>
    <row r="39" spans="1:13" x14ac:dyDescent="0.25">
      <c r="A39" s="9"/>
      <c r="B39" s="9"/>
      <c r="C39" s="10"/>
      <c r="D39" s="10"/>
      <c r="E39" s="10"/>
      <c r="F39" s="10"/>
      <c r="G39" s="10"/>
      <c r="H39" s="10"/>
      <c r="I39" s="10"/>
      <c r="J39" s="10"/>
      <c r="K39" s="10"/>
      <c r="L39" s="10"/>
      <c r="M39" s="10"/>
    </row>
    <row r="40" spans="1:13" x14ac:dyDescent="0.25">
      <c r="A40" s="51" t="s">
        <v>71</v>
      </c>
      <c r="B40" s="51"/>
      <c r="C40" s="11"/>
      <c r="D40" s="12"/>
      <c r="E40" s="12"/>
      <c r="F40" s="12"/>
      <c r="G40" s="12"/>
      <c r="H40" s="12"/>
      <c r="I40" s="12"/>
      <c r="J40" s="12"/>
      <c r="K40" s="12"/>
      <c r="L40" s="12"/>
      <c r="M40" s="12"/>
    </row>
    <row r="41" spans="1:13" x14ac:dyDescent="0.25">
      <c r="A41" s="21" t="s">
        <v>0</v>
      </c>
      <c r="B41" s="62"/>
      <c r="C41" s="22">
        <v>0</v>
      </c>
      <c r="D41" s="23">
        <v>25641815</v>
      </c>
      <c r="E41" s="24">
        <v>25641815</v>
      </c>
      <c r="F41" s="23">
        <v>25641815</v>
      </c>
      <c r="G41" s="24">
        <v>25641815</v>
      </c>
      <c r="H41" s="23">
        <v>25641815</v>
      </c>
      <c r="I41" s="24">
        <v>25641815</v>
      </c>
      <c r="J41" s="23">
        <v>25641815</v>
      </c>
      <c r="K41" s="24">
        <v>25637829</v>
      </c>
      <c r="L41" s="23">
        <v>25637829</v>
      </c>
      <c r="M41" s="24">
        <v>25527658</v>
      </c>
    </row>
    <row r="42" spans="1:13" x14ac:dyDescent="0.25">
      <c r="A42" s="26" t="s">
        <v>2</v>
      </c>
      <c r="B42" s="64"/>
      <c r="C42" s="14">
        <v>0</v>
      </c>
      <c r="D42" s="15">
        <v>4899966</v>
      </c>
      <c r="E42" s="16">
        <v>4899966</v>
      </c>
      <c r="F42" s="15">
        <v>4899966</v>
      </c>
      <c r="G42" s="16">
        <v>4899966</v>
      </c>
      <c r="H42" s="15">
        <v>4899966</v>
      </c>
      <c r="I42" s="16">
        <v>4899966</v>
      </c>
      <c r="J42" s="15">
        <v>4899966</v>
      </c>
      <c r="K42" s="16">
        <v>4899966</v>
      </c>
      <c r="L42" s="15">
        <v>4899966</v>
      </c>
      <c r="M42" s="16">
        <v>4899966</v>
      </c>
    </row>
    <row r="43" spans="1:13" x14ac:dyDescent="0.25">
      <c r="A43" s="31" t="s">
        <v>5</v>
      </c>
      <c r="B43" s="66"/>
      <c r="C43" s="32">
        <v>0</v>
      </c>
      <c r="D43" s="33">
        <v>210282</v>
      </c>
      <c r="E43" s="34">
        <v>210282</v>
      </c>
      <c r="F43" s="33">
        <v>210282</v>
      </c>
      <c r="G43" s="34">
        <v>210282</v>
      </c>
      <c r="H43" s="33">
        <v>210282</v>
      </c>
      <c r="I43" s="34">
        <v>210282</v>
      </c>
      <c r="J43" s="33">
        <v>210282</v>
      </c>
      <c r="K43" s="34">
        <v>210282</v>
      </c>
      <c r="L43" s="33">
        <v>210282</v>
      </c>
      <c r="M43" s="34">
        <v>210282</v>
      </c>
    </row>
    <row r="44" spans="1:13" x14ac:dyDescent="0.25">
      <c r="A44" s="13" t="s">
        <v>6</v>
      </c>
      <c r="B44" s="60"/>
      <c r="C44" s="14">
        <v>0</v>
      </c>
      <c r="D44" s="15">
        <v>28358787</v>
      </c>
      <c r="E44" s="16">
        <v>27731898</v>
      </c>
      <c r="F44" s="15">
        <v>27731898</v>
      </c>
      <c r="G44" s="16">
        <v>27698765</v>
      </c>
      <c r="H44" s="15">
        <v>27698765</v>
      </c>
      <c r="I44" s="16">
        <v>27003416</v>
      </c>
      <c r="J44" s="15">
        <v>27003416</v>
      </c>
      <c r="K44" s="16">
        <v>27003416</v>
      </c>
      <c r="L44" s="15">
        <v>26861972</v>
      </c>
      <c r="M44" s="16">
        <v>26861972</v>
      </c>
    </row>
    <row r="45" spans="1:13" x14ac:dyDescent="0.25">
      <c r="A45" s="13" t="s">
        <v>8</v>
      </c>
      <c r="B45" s="60"/>
      <c r="C45" s="14">
        <v>0</v>
      </c>
      <c r="D45" s="15">
        <v>509159</v>
      </c>
      <c r="E45" s="16">
        <v>509159</v>
      </c>
      <c r="F45" s="15">
        <v>509159</v>
      </c>
      <c r="G45" s="16">
        <v>509159</v>
      </c>
      <c r="H45" s="15">
        <v>509159</v>
      </c>
      <c r="I45" s="16">
        <v>509159</v>
      </c>
      <c r="J45" s="15">
        <v>509159</v>
      </c>
      <c r="K45" s="16">
        <v>509159</v>
      </c>
      <c r="L45" s="15">
        <v>509159</v>
      </c>
      <c r="M45" s="16">
        <v>509159</v>
      </c>
    </row>
    <row r="46" spans="1:13" x14ac:dyDescent="0.25">
      <c r="A46" s="13" t="s">
        <v>9</v>
      </c>
      <c r="B46" s="60"/>
      <c r="C46" s="14">
        <v>0</v>
      </c>
      <c r="D46" s="15">
        <v>283145</v>
      </c>
      <c r="E46" s="16">
        <v>283145</v>
      </c>
      <c r="F46" s="15">
        <v>283145</v>
      </c>
      <c r="G46" s="16">
        <v>283145</v>
      </c>
      <c r="H46" s="15">
        <v>283145</v>
      </c>
      <c r="I46" s="16">
        <v>203870</v>
      </c>
      <c r="J46" s="15">
        <v>203870</v>
      </c>
      <c r="K46" s="16">
        <v>203870</v>
      </c>
      <c r="L46" s="15">
        <v>203870</v>
      </c>
      <c r="M46" s="16">
        <v>203870</v>
      </c>
    </row>
    <row r="47" spans="1:13" x14ac:dyDescent="0.25">
      <c r="A47" s="26" t="s">
        <v>72</v>
      </c>
      <c r="B47" s="64"/>
      <c r="C47" s="14">
        <v>0</v>
      </c>
      <c r="D47" s="15">
        <v>4371</v>
      </c>
      <c r="E47" s="16">
        <v>4371</v>
      </c>
      <c r="F47" s="15">
        <v>4371</v>
      </c>
      <c r="G47" s="16">
        <v>4371</v>
      </c>
      <c r="H47" s="15">
        <v>4371</v>
      </c>
      <c r="I47" s="16">
        <v>4371</v>
      </c>
      <c r="J47" s="15">
        <v>4371</v>
      </c>
      <c r="K47" s="16">
        <v>4371</v>
      </c>
      <c r="L47" s="15">
        <v>4371</v>
      </c>
      <c r="M47" s="16">
        <v>4371</v>
      </c>
    </row>
    <row r="48" spans="1:13" x14ac:dyDescent="0.25">
      <c r="A48" s="52" t="s">
        <v>64</v>
      </c>
      <c r="B48" s="52"/>
      <c r="C48" s="39">
        <v>0</v>
      </c>
      <c r="D48" s="39">
        <v>59907525</v>
      </c>
      <c r="E48" s="39">
        <v>59280636</v>
      </c>
      <c r="F48" s="39">
        <v>59280636</v>
      </c>
      <c r="G48" s="39">
        <v>59247503</v>
      </c>
      <c r="H48" s="39">
        <v>59247503</v>
      </c>
      <c r="I48" s="39">
        <v>58472879</v>
      </c>
      <c r="J48" s="39">
        <v>58472879</v>
      </c>
      <c r="K48" s="39">
        <v>58468893</v>
      </c>
      <c r="L48" s="39">
        <v>58327449</v>
      </c>
      <c r="M48" s="39">
        <v>58217278</v>
      </c>
    </row>
    <row r="49" spans="1:13" x14ac:dyDescent="0.25">
      <c r="A49" s="40"/>
      <c r="B49" s="40"/>
      <c r="C49" s="41"/>
      <c r="D49" s="41"/>
      <c r="E49" s="41"/>
      <c r="F49" s="41"/>
      <c r="G49" s="41"/>
      <c r="H49" s="41"/>
      <c r="I49" s="41"/>
      <c r="J49" s="41"/>
      <c r="K49" s="41"/>
      <c r="L49" s="41"/>
      <c r="M49" s="41"/>
    </row>
    <row r="50" spans="1:13" x14ac:dyDescent="0.25">
      <c r="A50" s="53" t="s">
        <v>65</v>
      </c>
      <c r="B50" s="53"/>
      <c r="C50" s="42"/>
      <c r="D50" s="43"/>
      <c r="E50" s="43"/>
      <c r="F50" s="43"/>
      <c r="G50" s="43"/>
      <c r="H50" s="43"/>
      <c r="I50" s="43"/>
      <c r="J50" s="43"/>
      <c r="K50" s="43"/>
      <c r="L50" s="43"/>
      <c r="M50" s="43"/>
    </row>
    <row r="51" spans="1:13" x14ac:dyDescent="0.25">
      <c r="A51" s="21" t="s">
        <v>0</v>
      </c>
      <c r="B51" s="62"/>
      <c r="C51" s="22">
        <v>0</v>
      </c>
      <c r="D51" s="23">
        <v>3013527</v>
      </c>
      <c r="E51" s="24">
        <v>3013527</v>
      </c>
      <c r="F51" s="23">
        <v>3013527</v>
      </c>
      <c r="G51" s="24">
        <v>3013527</v>
      </c>
      <c r="H51" s="23">
        <v>3013527</v>
      </c>
      <c r="I51" s="24">
        <v>3013527</v>
      </c>
      <c r="J51" s="23">
        <v>3013527</v>
      </c>
      <c r="K51" s="24">
        <v>3012980</v>
      </c>
      <c r="L51" s="23">
        <v>3012980</v>
      </c>
      <c r="M51" s="24">
        <v>3016579</v>
      </c>
    </row>
    <row r="52" spans="1:13" x14ac:dyDescent="0.25">
      <c r="A52" s="26" t="s">
        <v>2</v>
      </c>
      <c r="B52" s="64"/>
      <c r="C52" s="14">
        <v>0</v>
      </c>
      <c r="D52" s="15">
        <v>52333</v>
      </c>
      <c r="E52" s="16">
        <v>52333</v>
      </c>
      <c r="F52" s="15">
        <v>52333</v>
      </c>
      <c r="G52" s="16">
        <v>52333</v>
      </c>
      <c r="H52" s="15">
        <v>52333</v>
      </c>
      <c r="I52" s="16">
        <v>52333</v>
      </c>
      <c r="J52" s="15">
        <v>52333</v>
      </c>
      <c r="K52" s="16">
        <v>52333</v>
      </c>
      <c r="L52" s="15">
        <v>52333</v>
      </c>
      <c r="M52" s="16">
        <v>52333</v>
      </c>
    </row>
    <row r="53" spans="1:13" x14ac:dyDescent="0.25">
      <c r="A53" s="44" t="s">
        <v>4</v>
      </c>
      <c r="B53" s="68"/>
      <c r="C53" s="28">
        <v>0</v>
      </c>
      <c r="D53" s="29">
        <v>1258571</v>
      </c>
      <c r="E53" s="30">
        <v>1258571</v>
      </c>
      <c r="F53" s="29">
        <v>1258571</v>
      </c>
      <c r="G53" s="30">
        <v>1258571</v>
      </c>
      <c r="H53" s="29">
        <v>1258571</v>
      </c>
      <c r="I53" s="30">
        <v>1256815</v>
      </c>
      <c r="J53" s="29">
        <v>1256815</v>
      </c>
      <c r="K53" s="30">
        <v>1256815</v>
      </c>
      <c r="L53" s="29">
        <v>1256815</v>
      </c>
      <c r="M53" s="30">
        <v>1078723</v>
      </c>
    </row>
    <row r="54" spans="1:13" x14ac:dyDescent="0.25">
      <c r="A54" s="31" t="s">
        <v>5</v>
      </c>
      <c r="B54" s="66"/>
      <c r="C54" s="32">
        <v>0</v>
      </c>
      <c r="D54" s="33">
        <v>157712</v>
      </c>
      <c r="E54" s="34">
        <v>157712</v>
      </c>
      <c r="F54" s="33">
        <v>157712</v>
      </c>
      <c r="G54" s="34">
        <v>157712</v>
      </c>
      <c r="H54" s="33">
        <v>157712</v>
      </c>
      <c r="I54" s="34">
        <v>157712</v>
      </c>
      <c r="J54" s="33">
        <v>157712</v>
      </c>
      <c r="K54" s="34">
        <v>157712</v>
      </c>
      <c r="L54" s="33">
        <v>157712</v>
      </c>
      <c r="M54" s="34">
        <v>157712</v>
      </c>
    </row>
    <row r="55" spans="1:13" x14ac:dyDescent="0.25">
      <c r="A55" s="13" t="s">
        <v>6</v>
      </c>
      <c r="B55" s="60"/>
      <c r="C55" s="14">
        <v>0</v>
      </c>
      <c r="D55" s="15">
        <v>20808711</v>
      </c>
      <c r="E55" s="16">
        <v>21435600</v>
      </c>
      <c r="F55" s="15">
        <v>21498687</v>
      </c>
      <c r="G55" s="16">
        <v>21514633</v>
      </c>
      <c r="H55" s="15">
        <v>21514633</v>
      </c>
      <c r="I55" s="16">
        <v>21278855</v>
      </c>
      <c r="J55" s="15">
        <v>21278855</v>
      </c>
      <c r="K55" s="16">
        <v>21278855</v>
      </c>
      <c r="L55" s="15">
        <v>21126497</v>
      </c>
      <c r="M55" s="16">
        <v>21126497</v>
      </c>
    </row>
    <row r="56" spans="1:13" x14ac:dyDescent="0.25">
      <c r="A56" s="13" t="s">
        <v>8</v>
      </c>
      <c r="B56" s="60"/>
      <c r="C56" s="14">
        <v>0</v>
      </c>
      <c r="D56" s="15">
        <v>-95739</v>
      </c>
      <c r="E56" s="16">
        <v>-95739</v>
      </c>
      <c r="F56" s="15">
        <v>-95739</v>
      </c>
      <c r="G56" s="16">
        <v>-95739</v>
      </c>
      <c r="H56" s="15">
        <v>-95739</v>
      </c>
      <c r="I56" s="16">
        <v>-95739</v>
      </c>
      <c r="J56" s="15">
        <v>-95739</v>
      </c>
      <c r="K56" s="16">
        <v>-95739</v>
      </c>
      <c r="L56" s="15">
        <v>-95739</v>
      </c>
      <c r="M56" s="16">
        <v>-95739</v>
      </c>
    </row>
    <row r="57" spans="1:13" x14ac:dyDescent="0.25">
      <c r="A57" s="25" t="s">
        <v>41</v>
      </c>
      <c r="B57" s="63"/>
      <c r="C57" s="18">
        <v>0</v>
      </c>
      <c r="D57" s="19">
        <v>4463526</v>
      </c>
      <c r="E57" s="20">
        <v>4463526</v>
      </c>
      <c r="F57" s="19">
        <v>4463526</v>
      </c>
      <c r="G57" s="20">
        <v>4463526</v>
      </c>
      <c r="H57" s="19">
        <v>4463526</v>
      </c>
      <c r="I57" s="20">
        <v>4463526</v>
      </c>
      <c r="J57" s="19">
        <v>4463526</v>
      </c>
      <c r="K57" s="20">
        <v>4463526</v>
      </c>
      <c r="L57" s="19">
        <v>4463526</v>
      </c>
      <c r="M57" s="20">
        <v>4463526</v>
      </c>
    </row>
    <row r="58" spans="1:13" x14ac:dyDescent="0.25">
      <c r="A58" s="13" t="s">
        <v>9</v>
      </c>
      <c r="B58" s="60"/>
      <c r="C58" s="14">
        <v>0</v>
      </c>
      <c r="D58" s="15">
        <v>339655</v>
      </c>
      <c r="E58" s="16">
        <v>339655</v>
      </c>
      <c r="F58" s="15">
        <v>339655</v>
      </c>
      <c r="G58" s="16">
        <v>338820</v>
      </c>
      <c r="H58" s="15">
        <v>338820</v>
      </c>
      <c r="I58" s="16">
        <v>259545</v>
      </c>
      <c r="J58" s="15">
        <v>259545</v>
      </c>
      <c r="K58" s="16">
        <v>259545</v>
      </c>
      <c r="L58" s="15">
        <v>259545</v>
      </c>
      <c r="M58" s="16">
        <v>259545</v>
      </c>
    </row>
    <row r="59" spans="1:13" x14ac:dyDescent="0.25">
      <c r="A59" s="53" t="s">
        <v>66</v>
      </c>
      <c r="B59" s="52"/>
      <c r="C59" s="39">
        <v>0</v>
      </c>
      <c r="D59" s="39">
        <v>29998296</v>
      </c>
      <c r="E59" s="39">
        <v>30625185</v>
      </c>
      <c r="F59" s="39">
        <v>30688272</v>
      </c>
      <c r="G59" s="39">
        <v>30703383</v>
      </c>
      <c r="H59" s="39">
        <v>30703383</v>
      </c>
      <c r="I59" s="39">
        <v>30386574</v>
      </c>
      <c r="J59" s="39">
        <v>30386574</v>
      </c>
      <c r="K59" s="39">
        <v>30386027</v>
      </c>
      <c r="L59" s="39">
        <v>30233669</v>
      </c>
      <c r="M59" s="39">
        <v>30059176</v>
      </c>
    </row>
    <row r="60" spans="1:13" x14ac:dyDescent="0.25">
      <c r="A60" s="40"/>
      <c r="B60" s="40"/>
      <c r="C60" s="41"/>
      <c r="D60" s="41"/>
      <c r="E60" s="41"/>
      <c r="F60" s="41"/>
      <c r="G60" s="41"/>
      <c r="H60" s="41"/>
      <c r="I60" s="41"/>
      <c r="J60" s="41"/>
      <c r="K60" s="41"/>
      <c r="L60" s="41"/>
      <c r="M60" s="41"/>
    </row>
    <row r="61" spans="1:13" x14ac:dyDescent="0.25">
      <c r="A61" s="53" t="s">
        <v>67</v>
      </c>
      <c r="B61" s="53"/>
      <c r="C61" s="42"/>
      <c r="D61" s="43"/>
      <c r="E61" s="43"/>
      <c r="F61" s="43"/>
      <c r="G61" s="43"/>
      <c r="H61" s="43"/>
      <c r="I61" s="43"/>
      <c r="J61" s="43"/>
      <c r="K61" s="43"/>
      <c r="L61" s="43"/>
      <c r="M61" s="43"/>
    </row>
    <row r="62" spans="1:13" x14ac:dyDescent="0.25">
      <c r="A62" s="21" t="s">
        <v>0</v>
      </c>
      <c r="B62" s="62"/>
      <c r="C62" s="22">
        <v>0</v>
      </c>
      <c r="D62" s="23">
        <v>0</v>
      </c>
      <c r="E62" s="24">
        <v>32592858</v>
      </c>
      <c r="F62" s="23">
        <v>26217487</v>
      </c>
      <c r="G62" s="24">
        <v>26217487</v>
      </c>
      <c r="H62" s="23">
        <v>26217487</v>
      </c>
      <c r="I62" s="24">
        <v>26217487</v>
      </c>
      <c r="J62" s="23">
        <v>26217487</v>
      </c>
      <c r="K62" s="24">
        <v>26217487</v>
      </c>
      <c r="L62" s="23">
        <v>26216943</v>
      </c>
      <c r="M62" s="24">
        <v>26216943</v>
      </c>
    </row>
    <row r="63" spans="1:13" x14ac:dyDescent="0.25">
      <c r="A63" s="17" t="s">
        <v>1</v>
      </c>
      <c r="B63" s="61"/>
      <c r="C63" s="18">
        <v>0</v>
      </c>
      <c r="D63" s="19">
        <v>0</v>
      </c>
      <c r="E63" s="20">
        <v>29248443</v>
      </c>
      <c r="F63" s="19">
        <v>21181385</v>
      </c>
      <c r="G63" s="20">
        <v>21181385</v>
      </c>
      <c r="H63" s="19">
        <v>21181385</v>
      </c>
      <c r="I63" s="20">
        <v>21181385</v>
      </c>
      <c r="J63" s="19">
        <v>21181385</v>
      </c>
      <c r="K63" s="20">
        <v>21181385</v>
      </c>
      <c r="L63" s="19">
        <v>21180975</v>
      </c>
      <c r="M63" s="20">
        <v>21180975</v>
      </c>
    </row>
    <row r="64" spans="1:13" x14ac:dyDescent="0.25">
      <c r="A64" s="26" t="s">
        <v>2</v>
      </c>
      <c r="B64" s="64"/>
      <c r="C64" s="14">
        <v>0</v>
      </c>
      <c r="D64" s="15">
        <v>0</v>
      </c>
      <c r="E64" s="16">
        <v>5227110</v>
      </c>
      <c r="F64" s="15">
        <v>5227110</v>
      </c>
      <c r="G64" s="16">
        <v>5227110</v>
      </c>
      <c r="H64" s="15">
        <v>5227110</v>
      </c>
      <c r="I64" s="16">
        <v>5227110</v>
      </c>
      <c r="J64" s="15">
        <v>5227110</v>
      </c>
      <c r="K64" s="16">
        <v>5227110</v>
      </c>
      <c r="L64" s="15">
        <v>5227110</v>
      </c>
      <c r="M64" s="16">
        <v>5227110</v>
      </c>
    </row>
    <row r="65" spans="1:13" x14ac:dyDescent="0.25">
      <c r="A65" s="17" t="s">
        <v>3</v>
      </c>
      <c r="B65" s="61"/>
      <c r="C65" s="18">
        <v>0</v>
      </c>
      <c r="D65" s="19">
        <v>0</v>
      </c>
      <c r="E65" s="20">
        <v>11429</v>
      </c>
      <c r="F65" s="19">
        <v>11429</v>
      </c>
      <c r="G65" s="20">
        <v>11429</v>
      </c>
      <c r="H65" s="19">
        <v>11429</v>
      </c>
      <c r="I65" s="20">
        <v>11429</v>
      </c>
      <c r="J65" s="19">
        <v>11429</v>
      </c>
      <c r="K65" s="20">
        <v>11429</v>
      </c>
      <c r="L65" s="19">
        <v>11429</v>
      </c>
      <c r="M65" s="20">
        <v>11429</v>
      </c>
    </row>
    <row r="66" spans="1:13" x14ac:dyDescent="0.25">
      <c r="A66" s="44" t="s">
        <v>4</v>
      </c>
      <c r="B66" s="68"/>
      <c r="C66" s="28">
        <v>0</v>
      </c>
      <c r="D66" s="29">
        <v>0</v>
      </c>
      <c r="E66" s="30">
        <v>903720</v>
      </c>
      <c r="F66" s="29">
        <v>903720</v>
      </c>
      <c r="G66" s="30">
        <v>903720</v>
      </c>
      <c r="H66" s="29">
        <v>903720</v>
      </c>
      <c r="I66" s="30">
        <v>903720</v>
      </c>
      <c r="J66" s="29">
        <v>903720</v>
      </c>
      <c r="K66" s="30">
        <v>903720</v>
      </c>
      <c r="L66" s="29">
        <v>903720</v>
      </c>
      <c r="M66" s="30">
        <v>903720</v>
      </c>
    </row>
    <row r="67" spans="1:13" x14ac:dyDescent="0.25">
      <c r="A67" s="31" t="s">
        <v>5</v>
      </c>
      <c r="B67" s="66"/>
      <c r="C67" s="32">
        <v>0</v>
      </c>
      <c r="D67" s="33">
        <v>0</v>
      </c>
      <c r="E67" s="34">
        <v>2417346</v>
      </c>
      <c r="F67" s="33">
        <v>2417346</v>
      </c>
      <c r="G67" s="34">
        <v>2417346</v>
      </c>
      <c r="H67" s="33">
        <v>2417346</v>
      </c>
      <c r="I67" s="34">
        <v>2417346</v>
      </c>
      <c r="J67" s="33">
        <v>2417346</v>
      </c>
      <c r="K67" s="34">
        <v>2417346</v>
      </c>
      <c r="L67" s="33">
        <v>2417346</v>
      </c>
      <c r="M67" s="34">
        <v>2417346</v>
      </c>
    </row>
    <row r="68" spans="1:13" x14ac:dyDescent="0.25">
      <c r="A68" s="13" t="s">
        <v>6</v>
      </c>
      <c r="B68" s="60"/>
      <c r="C68" s="14">
        <v>0</v>
      </c>
      <c r="D68" s="15">
        <v>0</v>
      </c>
      <c r="E68" s="16">
        <v>47629973</v>
      </c>
      <c r="F68" s="15">
        <v>47931132</v>
      </c>
      <c r="G68" s="16">
        <v>47931132</v>
      </c>
      <c r="H68" s="15">
        <v>47931132</v>
      </c>
      <c r="I68" s="16">
        <v>47931132</v>
      </c>
      <c r="J68" s="15">
        <v>43264829</v>
      </c>
      <c r="K68" s="16">
        <v>43264829</v>
      </c>
      <c r="L68" s="15">
        <v>43264829</v>
      </c>
      <c r="M68" s="16">
        <v>42809036</v>
      </c>
    </row>
    <row r="69" spans="1:13" x14ac:dyDescent="0.25">
      <c r="A69" s="25" t="s">
        <v>7</v>
      </c>
      <c r="B69" s="63"/>
      <c r="C69" s="18">
        <v>0</v>
      </c>
      <c r="D69" s="19">
        <v>0</v>
      </c>
      <c r="E69" s="20">
        <v>442365</v>
      </c>
      <c r="F69" s="19">
        <v>442365</v>
      </c>
      <c r="G69" s="20">
        <v>439231</v>
      </c>
      <c r="H69" s="19">
        <v>406812</v>
      </c>
      <c r="I69" s="20">
        <v>347277</v>
      </c>
      <c r="J69" s="19">
        <v>309657</v>
      </c>
      <c r="K69" s="20">
        <v>266533</v>
      </c>
      <c r="L69" s="19">
        <v>193812</v>
      </c>
      <c r="M69" s="20">
        <v>109896</v>
      </c>
    </row>
    <row r="70" spans="1:13" x14ac:dyDescent="0.25">
      <c r="A70" s="13" t="s">
        <v>8</v>
      </c>
      <c r="B70" s="60"/>
      <c r="C70" s="14">
        <v>0</v>
      </c>
      <c r="D70" s="15">
        <v>0</v>
      </c>
      <c r="E70" s="16">
        <v>249304</v>
      </c>
      <c r="F70" s="15">
        <v>249304</v>
      </c>
      <c r="G70" s="16">
        <v>249304</v>
      </c>
      <c r="H70" s="15">
        <v>249304</v>
      </c>
      <c r="I70" s="16">
        <v>249304</v>
      </c>
      <c r="J70" s="15">
        <v>249304</v>
      </c>
      <c r="K70" s="16">
        <v>249304</v>
      </c>
      <c r="L70" s="15">
        <v>249304</v>
      </c>
      <c r="M70" s="16">
        <v>249304</v>
      </c>
    </row>
    <row r="71" spans="1:13" x14ac:dyDescent="0.25">
      <c r="A71" s="13" t="s">
        <v>9</v>
      </c>
      <c r="B71" s="60"/>
      <c r="C71" s="14">
        <v>0</v>
      </c>
      <c r="D71" s="15">
        <v>0</v>
      </c>
      <c r="E71" s="16">
        <v>538339</v>
      </c>
      <c r="F71" s="15">
        <v>75069</v>
      </c>
      <c r="G71" s="16">
        <v>75069</v>
      </c>
      <c r="H71" s="15">
        <v>61363</v>
      </c>
      <c r="I71" s="16">
        <v>61363</v>
      </c>
      <c r="J71" s="15">
        <v>61363</v>
      </c>
      <c r="K71" s="16">
        <v>61363</v>
      </c>
      <c r="L71" s="15">
        <v>61363</v>
      </c>
      <c r="M71" s="16">
        <v>61363</v>
      </c>
    </row>
    <row r="72" spans="1:13" x14ac:dyDescent="0.25">
      <c r="A72" s="13" t="s">
        <v>10</v>
      </c>
      <c r="B72" s="60"/>
      <c r="C72" s="14">
        <v>0</v>
      </c>
      <c r="D72" s="15">
        <v>0</v>
      </c>
      <c r="E72" s="16">
        <v>1765151</v>
      </c>
      <c r="F72" s="15">
        <v>1765151</v>
      </c>
      <c r="G72" s="16">
        <v>1765151</v>
      </c>
      <c r="H72" s="15">
        <v>1765151</v>
      </c>
      <c r="I72" s="16">
        <v>1765151</v>
      </c>
      <c r="J72" s="15">
        <v>1765151</v>
      </c>
      <c r="K72" s="16">
        <v>1765151</v>
      </c>
      <c r="L72" s="15">
        <v>1765151</v>
      </c>
      <c r="M72" s="16">
        <v>1765151</v>
      </c>
    </row>
    <row r="73" spans="1:13" x14ac:dyDescent="0.25">
      <c r="A73" s="45" t="s">
        <v>11</v>
      </c>
      <c r="B73" s="69"/>
      <c r="C73" s="46">
        <v>0</v>
      </c>
      <c r="D73" s="47">
        <v>0</v>
      </c>
      <c r="E73" s="48">
        <v>1240558</v>
      </c>
      <c r="F73" s="47">
        <v>1240558</v>
      </c>
      <c r="G73" s="48">
        <v>1240558</v>
      </c>
      <c r="H73" s="47">
        <v>1240558</v>
      </c>
      <c r="I73" s="48">
        <v>0</v>
      </c>
      <c r="J73" s="47">
        <v>0</v>
      </c>
      <c r="K73" s="48">
        <v>0</v>
      </c>
      <c r="L73" s="47">
        <v>0</v>
      </c>
      <c r="M73" s="48">
        <v>0</v>
      </c>
    </row>
    <row r="74" spans="1:13" x14ac:dyDescent="0.25">
      <c r="A74" s="17" t="s">
        <v>12</v>
      </c>
      <c r="B74" s="61"/>
      <c r="C74" s="18">
        <v>0</v>
      </c>
      <c r="D74" s="19">
        <v>0</v>
      </c>
      <c r="E74" s="20">
        <v>720695</v>
      </c>
      <c r="F74" s="19">
        <v>720695</v>
      </c>
      <c r="G74" s="20">
        <v>720695</v>
      </c>
      <c r="H74" s="19">
        <v>720695</v>
      </c>
      <c r="I74" s="20">
        <v>720695</v>
      </c>
      <c r="J74" s="19">
        <v>297101</v>
      </c>
      <c r="K74" s="20">
        <v>297101</v>
      </c>
      <c r="L74" s="19">
        <v>297101</v>
      </c>
      <c r="M74" s="20">
        <v>297101</v>
      </c>
    </row>
    <row r="75" spans="1:13" x14ac:dyDescent="0.25">
      <c r="A75" s="44" t="s">
        <v>13</v>
      </c>
      <c r="B75" s="68"/>
      <c r="C75" s="28">
        <v>0</v>
      </c>
      <c r="D75" s="29">
        <v>0</v>
      </c>
      <c r="E75" s="30">
        <v>37610</v>
      </c>
      <c r="F75" s="29">
        <v>37610</v>
      </c>
      <c r="G75" s="30">
        <v>37610</v>
      </c>
      <c r="H75" s="29">
        <v>37610</v>
      </c>
      <c r="I75" s="30">
        <v>37194</v>
      </c>
      <c r="J75" s="29">
        <v>36863</v>
      </c>
      <c r="K75" s="30">
        <v>36863</v>
      </c>
      <c r="L75" s="29">
        <v>36863</v>
      </c>
      <c r="M75" s="30">
        <v>36863</v>
      </c>
    </row>
    <row r="76" spans="1:13" x14ac:dyDescent="0.25">
      <c r="A76" s="21" t="s">
        <v>73</v>
      </c>
      <c r="B76" s="62"/>
      <c r="C76" s="22">
        <v>0</v>
      </c>
      <c r="D76" s="23">
        <v>0</v>
      </c>
      <c r="E76" s="24">
        <v>1274792</v>
      </c>
      <c r="F76" s="23">
        <v>0</v>
      </c>
      <c r="G76" s="24">
        <v>0</v>
      </c>
      <c r="H76" s="23">
        <v>0</v>
      </c>
      <c r="I76" s="24">
        <v>0</v>
      </c>
      <c r="J76" s="23">
        <v>0</v>
      </c>
      <c r="K76" s="24">
        <v>0</v>
      </c>
      <c r="L76" s="23">
        <v>0</v>
      </c>
      <c r="M76" s="24">
        <v>0</v>
      </c>
    </row>
    <row r="77" spans="1:13" x14ac:dyDescent="0.25">
      <c r="A77" s="53" t="s">
        <v>68</v>
      </c>
      <c r="B77" s="52"/>
      <c r="C77" s="39">
        <v>0</v>
      </c>
      <c r="D77" s="39">
        <v>0</v>
      </c>
      <c r="E77" s="39">
        <v>124299693</v>
      </c>
      <c r="F77" s="39">
        <v>108420361</v>
      </c>
      <c r="G77" s="39">
        <v>108417227</v>
      </c>
      <c r="H77" s="39">
        <v>108371102</v>
      </c>
      <c r="I77" s="39">
        <v>107070593</v>
      </c>
      <c r="J77" s="39">
        <v>101942745</v>
      </c>
      <c r="K77" s="39">
        <v>101899621</v>
      </c>
      <c r="L77" s="39">
        <v>101825946</v>
      </c>
      <c r="M77" s="39">
        <v>101286237</v>
      </c>
    </row>
    <row r="78" spans="1:13" x14ac:dyDescent="0.25">
      <c r="A78" s="9"/>
      <c r="B78" s="9"/>
      <c r="C78" s="41"/>
      <c r="D78" s="41"/>
      <c r="E78" s="41"/>
      <c r="F78" s="41"/>
      <c r="G78" s="41"/>
      <c r="H78" s="41"/>
      <c r="I78" s="41"/>
      <c r="J78" s="41"/>
      <c r="K78" s="41"/>
      <c r="L78" s="41"/>
      <c r="M78" s="41"/>
    </row>
    <row r="79" spans="1:13" x14ac:dyDescent="0.25">
      <c r="A79" s="54" t="s">
        <v>74</v>
      </c>
      <c r="B79" s="54"/>
      <c r="C79" s="49">
        <v>81079920</v>
      </c>
      <c r="D79" s="49">
        <v>171677286</v>
      </c>
      <c r="E79" s="49">
        <v>296321255</v>
      </c>
      <c r="F79" s="49">
        <v>276529526</v>
      </c>
      <c r="G79" s="49">
        <v>276356864</v>
      </c>
      <c r="H79" s="49">
        <v>276086993</v>
      </c>
      <c r="I79" s="49">
        <v>273675778</v>
      </c>
      <c r="J79" s="49">
        <v>268541589</v>
      </c>
      <c r="K79" s="49">
        <v>267015594</v>
      </c>
      <c r="L79" s="49">
        <v>262747721</v>
      </c>
      <c r="M79" s="49">
        <v>248446183</v>
      </c>
    </row>
    <row r="81" spans="1:2" ht="45.75" thickBot="1" x14ac:dyDescent="0.3">
      <c r="A81" s="159" t="s">
        <v>202</v>
      </c>
      <c r="B81" s="70" t="s">
        <v>75</v>
      </c>
    </row>
    <row r="82" spans="1:2" x14ac:dyDescent="0.25">
      <c r="A82" s="71" t="s">
        <v>0</v>
      </c>
      <c r="B82" s="72">
        <v>54911489.894658402</v>
      </c>
    </row>
    <row r="83" spans="1:2" x14ac:dyDescent="0.25">
      <c r="A83" s="73" t="s">
        <v>40</v>
      </c>
      <c r="B83" s="76">
        <v>13394481.724361898</v>
      </c>
    </row>
    <row r="84" spans="1:2" x14ac:dyDescent="0.25">
      <c r="A84" s="73" t="s">
        <v>4</v>
      </c>
      <c r="B84" s="76">
        <v>2159741.0760995578</v>
      </c>
    </row>
    <row r="85" spans="1:2" x14ac:dyDescent="0.25">
      <c r="A85" s="73" t="s">
        <v>1</v>
      </c>
      <c r="B85" s="76">
        <v>33614621.278570108</v>
      </c>
    </row>
    <row r="86" spans="1:2" x14ac:dyDescent="0.25">
      <c r="A86" s="73" t="s">
        <v>3</v>
      </c>
      <c r="B86" s="76">
        <v>166238.21325725032</v>
      </c>
    </row>
    <row r="87" spans="1:2" x14ac:dyDescent="0.25">
      <c r="A87" s="73" t="s">
        <v>44</v>
      </c>
      <c r="B87" s="76">
        <v>393610.89999999962</v>
      </c>
    </row>
    <row r="88" spans="1:2" ht="15.75" thickBot="1" x14ac:dyDescent="0.3">
      <c r="A88" s="73" t="s">
        <v>76</v>
      </c>
      <c r="B88" s="76">
        <v>37609.610000000008</v>
      </c>
    </row>
    <row r="89" spans="1:2" ht="15.75" thickBot="1" x14ac:dyDescent="0.3">
      <c r="A89" s="77" t="s">
        <v>77</v>
      </c>
      <c r="B89" s="78">
        <v>104677792.69694722</v>
      </c>
    </row>
    <row r="90" spans="1:2" ht="15.75" thickBot="1" x14ac:dyDescent="0.3">
      <c r="A90" s="74"/>
      <c r="B90" s="79"/>
    </row>
    <row r="91" spans="1:2" x14ac:dyDescent="0.25">
      <c r="A91" s="71" t="s">
        <v>5</v>
      </c>
      <c r="B91" s="72">
        <v>2785339.7128491709</v>
      </c>
    </row>
    <row r="92" spans="1:2" x14ac:dyDescent="0.25">
      <c r="A92" s="80" t="s">
        <v>6</v>
      </c>
      <c r="B92" s="76">
        <v>140689398.66585705</v>
      </c>
    </row>
    <row r="93" spans="1:2" x14ac:dyDescent="0.25">
      <c r="A93" s="80" t="s">
        <v>7</v>
      </c>
      <c r="B93" s="76">
        <v>841829.24491861393</v>
      </c>
    </row>
    <row r="94" spans="1:2" x14ac:dyDescent="0.25">
      <c r="A94" s="80" t="s">
        <v>45</v>
      </c>
      <c r="B94" s="76">
        <v>1888698.0933333221</v>
      </c>
    </row>
    <row r="95" spans="1:2" x14ac:dyDescent="0.25">
      <c r="A95" s="80" t="s">
        <v>79</v>
      </c>
      <c r="B95" s="76">
        <v>720695.09425322129</v>
      </c>
    </row>
    <row r="96" spans="1:2" x14ac:dyDescent="0.25">
      <c r="A96" s="80" t="s">
        <v>8</v>
      </c>
      <c r="B96" s="76">
        <v>1767621.640498016</v>
      </c>
    </row>
    <row r="97" spans="1:2" x14ac:dyDescent="0.25">
      <c r="A97" s="80" t="s">
        <v>41</v>
      </c>
      <c r="B97" s="76">
        <v>4463526.2464997815</v>
      </c>
    </row>
    <row r="98" spans="1:2" x14ac:dyDescent="0.25">
      <c r="A98" s="80" t="s">
        <v>9</v>
      </c>
      <c r="B98" s="76">
        <v>683328.19281954085</v>
      </c>
    </row>
    <row r="99" spans="1:2" ht="15.75" thickBot="1" x14ac:dyDescent="0.3">
      <c r="A99" s="80" t="s">
        <v>80</v>
      </c>
      <c r="B99" s="76">
        <v>0</v>
      </c>
    </row>
    <row r="100" spans="1:2" ht="15.75" thickBot="1" x14ac:dyDescent="0.3">
      <c r="A100" s="77" t="s">
        <v>81</v>
      </c>
      <c r="B100" s="78">
        <v>153840436.89102873</v>
      </c>
    </row>
    <row r="101" spans="1:2" x14ac:dyDescent="0.25">
      <c r="A101" s="74"/>
      <c r="B101" s="79"/>
    </row>
    <row r="102" spans="1:2" x14ac:dyDescent="0.25">
      <c r="A102" s="81" t="s">
        <v>11</v>
      </c>
      <c r="B102" s="75">
        <v>1240557.8646124082</v>
      </c>
    </row>
    <row r="103" spans="1:2" ht="15.75" thickBot="1" x14ac:dyDescent="0.3">
      <c r="A103" s="81" t="s">
        <v>82</v>
      </c>
      <c r="B103" s="82">
        <v>3242046.705804382</v>
      </c>
    </row>
    <row r="104" spans="1:2" ht="15.75" thickBot="1" x14ac:dyDescent="0.3">
      <c r="A104" s="77" t="s">
        <v>83</v>
      </c>
      <c r="B104" s="78">
        <v>4482604.5704167895</v>
      </c>
    </row>
    <row r="105" spans="1:2" x14ac:dyDescent="0.25">
      <c r="B105" s="79"/>
    </row>
  </sheetData>
  <mergeCells count="2">
    <mergeCell ref="A4:A5"/>
    <mergeCell ref="A1:M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0"/>
  <sheetViews>
    <sheetView workbookViewId="0">
      <selection sqref="A1:M1"/>
    </sheetView>
  </sheetViews>
  <sheetFormatPr defaultRowHeight="15" x14ac:dyDescent="0.25"/>
  <cols>
    <col min="1" max="1" width="51.85546875" customWidth="1"/>
    <col min="3" max="12" width="9.5703125" bestFit="1" customWidth="1"/>
  </cols>
  <sheetData>
    <row r="1" spans="1:13" ht="99" customHeight="1" x14ac:dyDescent="0.35">
      <c r="A1" s="200" t="s">
        <v>304</v>
      </c>
      <c r="B1" s="201"/>
      <c r="C1" s="201"/>
      <c r="D1" s="201"/>
      <c r="E1" s="201"/>
      <c r="F1" s="201"/>
      <c r="G1" s="201"/>
      <c r="H1" s="201"/>
      <c r="I1" s="201"/>
      <c r="J1" s="201"/>
      <c r="K1" s="201"/>
      <c r="L1" s="201"/>
      <c r="M1" s="201"/>
    </row>
    <row r="2" spans="1:13" ht="42.75" customHeight="1" x14ac:dyDescent="0.25">
      <c r="A2" s="210" t="s">
        <v>238</v>
      </c>
      <c r="B2" s="210"/>
      <c r="C2" s="210"/>
      <c r="D2" s="210"/>
      <c r="E2" s="210"/>
      <c r="F2" s="210"/>
      <c r="G2" s="210"/>
      <c r="H2" s="210"/>
      <c r="I2" s="210"/>
      <c r="J2" s="210"/>
      <c r="K2" s="210"/>
      <c r="L2" s="210"/>
      <c r="M2" s="210"/>
    </row>
    <row r="3" spans="1:13" x14ac:dyDescent="0.25">
      <c r="A3" s="1"/>
    </row>
    <row r="4" spans="1:13" s="58" customFormat="1" ht="15" customHeight="1" x14ac:dyDescent="0.25">
      <c r="A4" s="208" t="s">
        <v>46</v>
      </c>
      <c r="B4" s="55" t="s">
        <v>69</v>
      </c>
      <c r="C4" s="56"/>
      <c r="D4" s="56"/>
      <c r="E4" s="56"/>
      <c r="F4" s="56"/>
      <c r="G4" s="56"/>
      <c r="H4" s="56"/>
      <c r="I4" s="56"/>
      <c r="J4" s="56"/>
      <c r="K4" s="56"/>
      <c r="L4" s="56"/>
    </row>
    <row r="5" spans="1:13" s="58" customFormat="1" ht="23.25" x14ac:dyDescent="0.25">
      <c r="A5" s="209"/>
      <c r="B5" s="57">
        <v>2015</v>
      </c>
      <c r="C5" s="57">
        <v>2016</v>
      </c>
      <c r="D5" s="57">
        <v>2017</v>
      </c>
      <c r="E5" s="57">
        <v>2018</v>
      </c>
      <c r="F5" s="57">
        <v>2019</v>
      </c>
      <c r="G5" s="57">
        <v>2020</v>
      </c>
      <c r="H5" s="57">
        <v>2021</v>
      </c>
      <c r="I5" s="57">
        <v>2022</v>
      </c>
      <c r="J5" s="57">
        <v>2023</v>
      </c>
      <c r="K5" s="57">
        <v>2024</v>
      </c>
      <c r="L5" s="57">
        <v>2025</v>
      </c>
    </row>
    <row r="6" spans="1:13" ht="23.25" x14ac:dyDescent="0.25">
      <c r="A6" s="9" t="s">
        <v>46</v>
      </c>
      <c r="B6" s="57">
        <v>2015</v>
      </c>
      <c r="C6" s="57">
        <v>2016</v>
      </c>
      <c r="D6" s="57">
        <v>2017</v>
      </c>
      <c r="E6" s="57">
        <v>2018</v>
      </c>
      <c r="F6" s="57">
        <v>2019</v>
      </c>
      <c r="G6" s="57">
        <v>2020</v>
      </c>
      <c r="H6" s="57">
        <v>2021</v>
      </c>
      <c r="I6" s="57">
        <v>2022</v>
      </c>
      <c r="J6" s="57">
        <v>2023</v>
      </c>
      <c r="K6" s="57">
        <v>2024</v>
      </c>
      <c r="L6" s="57">
        <v>2025</v>
      </c>
    </row>
    <row r="7" spans="1:13" x14ac:dyDescent="0.25">
      <c r="A7" s="13" t="s">
        <v>6</v>
      </c>
      <c r="B7" s="14">
        <v>1541118</v>
      </c>
      <c r="C7" s="15">
        <v>1541118</v>
      </c>
      <c r="D7" s="16">
        <v>1524334</v>
      </c>
      <c r="E7" s="15">
        <v>1524334</v>
      </c>
      <c r="F7" s="16">
        <v>1524334</v>
      </c>
      <c r="G7" s="15">
        <v>1523822</v>
      </c>
      <c r="H7" s="16">
        <v>1464713</v>
      </c>
      <c r="I7" s="15">
        <v>1464713</v>
      </c>
      <c r="J7" s="16">
        <v>1449370</v>
      </c>
      <c r="K7" s="15">
        <v>1252271</v>
      </c>
      <c r="L7" s="16">
        <v>720567</v>
      </c>
    </row>
    <row r="8" spans="1:13" x14ac:dyDescent="0.25">
      <c r="A8" s="17" t="s">
        <v>47</v>
      </c>
      <c r="B8" s="18">
        <v>1137198</v>
      </c>
      <c r="C8" s="19">
        <v>1137198</v>
      </c>
      <c r="D8" s="20">
        <v>1137198</v>
      </c>
      <c r="E8" s="19">
        <v>1137198</v>
      </c>
      <c r="F8" s="20">
        <v>1137198</v>
      </c>
      <c r="G8" s="19">
        <v>1137198</v>
      </c>
      <c r="H8" s="20">
        <v>1137198</v>
      </c>
      <c r="I8" s="19">
        <v>1137198</v>
      </c>
      <c r="J8" s="20">
        <v>1137198</v>
      </c>
      <c r="K8" s="19">
        <v>1137198</v>
      </c>
      <c r="L8" s="20">
        <v>0</v>
      </c>
    </row>
    <row r="9" spans="1:13" x14ac:dyDescent="0.25">
      <c r="A9" s="21" t="s">
        <v>48</v>
      </c>
      <c r="B9" s="22">
        <v>373322</v>
      </c>
      <c r="C9" s="23">
        <v>373322</v>
      </c>
      <c r="D9" s="24">
        <v>373322</v>
      </c>
      <c r="E9" s="23">
        <v>372278</v>
      </c>
      <c r="F9" s="24">
        <v>220987</v>
      </c>
      <c r="G9" s="23">
        <v>0</v>
      </c>
      <c r="H9" s="24">
        <v>0</v>
      </c>
      <c r="I9" s="23">
        <v>0</v>
      </c>
      <c r="J9" s="24">
        <v>0</v>
      </c>
      <c r="K9" s="23">
        <v>0</v>
      </c>
      <c r="L9" s="24">
        <v>0</v>
      </c>
    </row>
    <row r="10" spans="1:13" x14ac:dyDescent="0.25">
      <c r="A10" s="25" t="s">
        <v>49</v>
      </c>
      <c r="B10" s="18">
        <v>4706527</v>
      </c>
      <c r="C10" s="19">
        <v>4669408</v>
      </c>
      <c r="D10" s="20">
        <v>4669408</v>
      </c>
      <c r="E10" s="19">
        <v>4669408</v>
      </c>
      <c r="F10" s="20">
        <v>4669408</v>
      </c>
      <c r="G10" s="19">
        <v>4669408</v>
      </c>
      <c r="H10" s="20">
        <v>4669408</v>
      </c>
      <c r="I10" s="19">
        <v>4667743</v>
      </c>
      <c r="J10" s="20">
        <v>4667743</v>
      </c>
      <c r="K10" s="19">
        <v>4667743</v>
      </c>
      <c r="L10" s="20">
        <v>4439997</v>
      </c>
    </row>
    <row r="11" spans="1:13" x14ac:dyDescent="0.25">
      <c r="A11" s="26" t="s">
        <v>50</v>
      </c>
      <c r="B11" s="14">
        <v>5004917</v>
      </c>
      <c r="C11" s="15">
        <v>4915968</v>
      </c>
      <c r="D11" s="16">
        <v>4915968</v>
      </c>
      <c r="E11" s="15">
        <v>4915968</v>
      </c>
      <c r="F11" s="16">
        <v>4915968</v>
      </c>
      <c r="G11" s="15">
        <v>4915968</v>
      </c>
      <c r="H11" s="16">
        <v>4915968</v>
      </c>
      <c r="I11" s="15">
        <v>4913394</v>
      </c>
      <c r="J11" s="16">
        <v>4913394</v>
      </c>
      <c r="K11" s="15">
        <v>4913394</v>
      </c>
      <c r="L11" s="16">
        <v>4530855</v>
      </c>
    </row>
    <row r="12" spans="1:13" x14ac:dyDescent="0.25">
      <c r="A12" s="17" t="s">
        <v>51</v>
      </c>
      <c r="B12" s="18">
        <v>4351035</v>
      </c>
      <c r="C12" s="19">
        <v>4351035</v>
      </c>
      <c r="D12" s="20">
        <v>4351035</v>
      </c>
      <c r="E12" s="19">
        <v>4351035</v>
      </c>
      <c r="F12" s="20">
        <v>4351035</v>
      </c>
      <c r="G12" s="19">
        <v>4351035</v>
      </c>
      <c r="H12" s="20">
        <v>4351035</v>
      </c>
      <c r="I12" s="19">
        <v>4351035</v>
      </c>
      <c r="J12" s="20">
        <v>4351035</v>
      </c>
      <c r="K12" s="19">
        <v>4351035</v>
      </c>
      <c r="L12" s="20">
        <v>4351035</v>
      </c>
    </row>
    <row r="13" spans="1:13" x14ac:dyDescent="0.25">
      <c r="A13" s="27" t="s">
        <v>52</v>
      </c>
      <c r="B13" s="28">
        <v>656805</v>
      </c>
      <c r="C13" s="29">
        <v>656805</v>
      </c>
      <c r="D13" s="30">
        <v>656805</v>
      </c>
      <c r="E13" s="29">
        <v>656805</v>
      </c>
      <c r="F13" s="30">
        <v>656805</v>
      </c>
      <c r="G13" s="29">
        <v>656805</v>
      </c>
      <c r="H13" s="30">
        <v>656805</v>
      </c>
      <c r="I13" s="29">
        <v>656805</v>
      </c>
      <c r="J13" s="30">
        <v>656805</v>
      </c>
      <c r="K13" s="29">
        <v>656805</v>
      </c>
      <c r="L13" s="30">
        <v>654830</v>
      </c>
    </row>
    <row r="14" spans="1:13" x14ac:dyDescent="0.25">
      <c r="A14" s="31" t="s">
        <v>53</v>
      </c>
      <c r="B14" s="32">
        <v>3452201</v>
      </c>
      <c r="C14" s="33">
        <v>3452201</v>
      </c>
      <c r="D14" s="34">
        <v>3452201</v>
      </c>
      <c r="E14" s="33">
        <v>3452201</v>
      </c>
      <c r="F14" s="34">
        <v>0</v>
      </c>
      <c r="G14" s="33">
        <v>0</v>
      </c>
      <c r="H14" s="34">
        <v>0</v>
      </c>
      <c r="I14" s="33">
        <v>0</v>
      </c>
      <c r="J14" s="34">
        <v>0</v>
      </c>
      <c r="K14" s="33">
        <v>0</v>
      </c>
      <c r="L14" s="34">
        <v>0</v>
      </c>
    </row>
    <row r="15" spans="1:13" x14ac:dyDescent="0.25">
      <c r="A15" s="13" t="s">
        <v>54</v>
      </c>
      <c r="B15" s="14">
        <v>30836699</v>
      </c>
      <c r="C15" s="15">
        <v>30836699</v>
      </c>
      <c r="D15" s="16">
        <v>30156595</v>
      </c>
      <c r="E15" s="15">
        <v>30156595</v>
      </c>
      <c r="F15" s="16">
        <v>30156595</v>
      </c>
      <c r="G15" s="15">
        <v>30154348</v>
      </c>
      <c r="H15" s="16">
        <v>29373060</v>
      </c>
      <c r="I15" s="15">
        <v>29373060</v>
      </c>
      <c r="J15" s="16">
        <v>28560818</v>
      </c>
      <c r="K15" s="15">
        <v>25918135</v>
      </c>
      <c r="L15" s="16">
        <v>18838218</v>
      </c>
    </row>
    <row r="16" spans="1:13" x14ac:dyDescent="0.25">
      <c r="A16" s="25" t="s">
        <v>55</v>
      </c>
      <c r="B16" s="18">
        <v>5000195</v>
      </c>
      <c r="C16" s="19">
        <v>3617310</v>
      </c>
      <c r="D16" s="20">
        <v>2777250</v>
      </c>
      <c r="E16" s="19">
        <v>2775365</v>
      </c>
      <c r="F16" s="20">
        <v>2775365</v>
      </c>
      <c r="G16" s="19">
        <v>2775365</v>
      </c>
      <c r="H16" s="20">
        <v>2775365</v>
      </c>
      <c r="I16" s="19">
        <v>2775214</v>
      </c>
      <c r="J16" s="20">
        <v>2775214</v>
      </c>
      <c r="K16" s="19">
        <v>2775214</v>
      </c>
      <c r="L16" s="20">
        <v>2705723</v>
      </c>
    </row>
    <row r="17" spans="1:12" x14ac:dyDescent="0.25">
      <c r="A17" s="13" t="s">
        <v>56</v>
      </c>
      <c r="B17" s="14">
        <v>328413</v>
      </c>
      <c r="C17" s="15">
        <v>328413</v>
      </c>
      <c r="D17" s="16">
        <v>328413</v>
      </c>
      <c r="E17" s="15">
        <v>328413</v>
      </c>
      <c r="F17" s="16">
        <v>328413</v>
      </c>
      <c r="G17" s="15">
        <v>328413</v>
      </c>
      <c r="H17" s="16">
        <v>328413</v>
      </c>
      <c r="I17" s="15">
        <v>328413</v>
      </c>
      <c r="J17" s="16">
        <v>293369</v>
      </c>
      <c r="K17" s="15">
        <v>293369</v>
      </c>
      <c r="L17" s="16">
        <v>226089</v>
      </c>
    </row>
    <row r="18" spans="1:12" x14ac:dyDescent="0.25">
      <c r="A18" s="25" t="s">
        <v>57</v>
      </c>
      <c r="B18" s="18">
        <v>3527753</v>
      </c>
      <c r="C18" s="19">
        <v>3477653</v>
      </c>
      <c r="D18" s="20">
        <v>3477653</v>
      </c>
      <c r="E18" s="19">
        <v>3477653</v>
      </c>
      <c r="F18" s="20">
        <v>3477653</v>
      </c>
      <c r="G18" s="19">
        <v>3477653</v>
      </c>
      <c r="H18" s="20">
        <v>3477653</v>
      </c>
      <c r="I18" s="19">
        <v>3477653</v>
      </c>
      <c r="J18" s="20">
        <v>2951442</v>
      </c>
      <c r="K18" s="19">
        <v>2914969</v>
      </c>
      <c r="L18" s="20">
        <v>2377254</v>
      </c>
    </row>
    <row r="19" spans="1:12" x14ac:dyDescent="0.25">
      <c r="A19" s="35" t="s">
        <v>58</v>
      </c>
      <c r="B19" s="36">
        <v>3472200</v>
      </c>
      <c r="C19" s="37">
        <v>3310504</v>
      </c>
      <c r="D19" s="38">
        <v>3283038</v>
      </c>
      <c r="E19" s="37">
        <v>3258041</v>
      </c>
      <c r="F19" s="38">
        <v>3257821</v>
      </c>
      <c r="G19" s="37">
        <v>3257821</v>
      </c>
      <c r="H19" s="38">
        <v>3238550</v>
      </c>
      <c r="I19" s="37">
        <v>3237814</v>
      </c>
      <c r="J19" s="38">
        <v>2997737</v>
      </c>
      <c r="K19" s="37">
        <v>2996626</v>
      </c>
      <c r="L19" s="38">
        <v>2923700</v>
      </c>
    </row>
    <row r="20" spans="1:12" x14ac:dyDescent="0.25">
      <c r="A20" s="13" t="s">
        <v>6</v>
      </c>
      <c r="B20" s="14">
        <v>6812419</v>
      </c>
      <c r="C20" s="15">
        <v>6707915</v>
      </c>
      <c r="D20" s="16">
        <v>6670838</v>
      </c>
      <c r="E20" s="15">
        <v>6449212</v>
      </c>
      <c r="F20" s="16">
        <v>6449212</v>
      </c>
      <c r="G20" s="15">
        <v>6449212</v>
      </c>
      <c r="H20" s="16">
        <v>6342204</v>
      </c>
      <c r="I20" s="15">
        <v>6342204</v>
      </c>
      <c r="J20" s="16">
        <v>6220940</v>
      </c>
      <c r="K20" s="15">
        <v>5879839</v>
      </c>
      <c r="L20" s="16">
        <v>4897588</v>
      </c>
    </row>
    <row r="21" spans="1:12" x14ac:dyDescent="0.25">
      <c r="A21" s="25" t="s">
        <v>49</v>
      </c>
      <c r="B21" s="18">
        <v>777931</v>
      </c>
      <c r="C21" s="19">
        <v>769046</v>
      </c>
      <c r="D21" s="20">
        <v>769046</v>
      </c>
      <c r="E21" s="19">
        <v>769046</v>
      </c>
      <c r="F21" s="20">
        <v>769046</v>
      </c>
      <c r="G21" s="19">
        <v>769046</v>
      </c>
      <c r="H21" s="20">
        <v>769046</v>
      </c>
      <c r="I21" s="19">
        <v>767904</v>
      </c>
      <c r="J21" s="20">
        <v>767904</v>
      </c>
      <c r="K21" s="19">
        <v>767904</v>
      </c>
      <c r="L21" s="20">
        <v>752474</v>
      </c>
    </row>
    <row r="22" spans="1:12" x14ac:dyDescent="0.25">
      <c r="A22" s="26" t="s">
        <v>50</v>
      </c>
      <c r="B22" s="14">
        <v>51769</v>
      </c>
      <c r="C22" s="15">
        <v>51162</v>
      </c>
      <c r="D22" s="16">
        <v>51162</v>
      </c>
      <c r="E22" s="15">
        <v>51162</v>
      </c>
      <c r="F22" s="16">
        <v>51162</v>
      </c>
      <c r="G22" s="15">
        <v>51162</v>
      </c>
      <c r="H22" s="16">
        <v>51162</v>
      </c>
      <c r="I22" s="15">
        <v>51034</v>
      </c>
      <c r="J22" s="16">
        <v>51034</v>
      </c>
      <c r="K22" s="15">
        <v>51034</v>
      </c>
      <c r="L22" s="16">
        <v>43282</v>
      </c>
    </row>
    <row r="23" spans="1:12" x14ac:dyDescent="0.25">
      <c r="A23" s="17" t="s">
        <v>51</v>
      </c>
      <c r="B23" s="18">
        <v>137637</v>
      </c>
      <c r="C23" s="19">
        <v>137637</v>
      </c>
      <c r="D23" s="20">
        <v>137637</v>
      </c>
      <c r="E23" s="19">
        <v>137637</v>
      </c>
      <c r="F23" s="20">
        <v>137637</v>
      </c>
      <c r="G23" s="19">
        <v>137637</v>
      </c>
      <c r="H23" s="20">
        <v>137637</v>
      </c>
      <c r="I23" s="19">
        <v>137637</v>
      </c>
      <c r="J23" s="20">
        <v>137637</v>
      </c>
      <c r="K23" s="19">
        <v>137637</v>
      </c>
      <c r="L23" s="20">
        <v>137637</v>
      </c>
    </row>
    <row r="24" spans="1:12" x14ac:dyDescent="0.25">
      <c r="A24" s="27" t="s">
        <v>52</v>
      </c>
      <c r="B24" s="28">
        <v>207993</v>
      </c>
      <c r="C24" s="29">
        <v>207993</v>
      </c>
      <c r="D24" s="30">
        <v>207993</v>
      </c>
      <c r="E24" s="29">
        <v>207993</v>
      </c>
      <c r="F24" s="30">
        <v>207993</v>
      </c>
      <c r="G24" s="29">
        <v>207993</v>
      </c>
      <c r="H24" s="30">
        <v>207993</v>
      </c>
      <c r="I24" s="29">
        <v>207993</v>
      </c>
      <c r="J24" s="30">
        <v>207993</v>
      </c>
      <c r="K24" s="29">
        <v>207993</v>
      </c>
      <c r="L24" s="30">
        <v>207449</v>
      </c>
    </row>
    <row r="25" spans="1:12" x14ac:dyDescent="0.25">
      <c r="A25" s="31" t="s">
        <v>53</v>
      </c>
      <c r="B25" s="32">
        <v>1878573</v>
      </c>
      <c r="C25" s="33">
        <v>1878573</v>
      </c>
      <c r="D25" s="34">
        <v>1878573</v>
      </c>
      <c r="E25" s="33">
        <v>1878573</v>
      </c>
      <c r="F25" s="34">
        <v>5330779</v>
      </c>
      <c r="G25" s="33">
        <v>5330779</v>
      </c>
      <c r="H25" s="34">
        <v>5330779</v>
      </c>
      <c r="I25" s="33">
        <v>5330779</v>
      </c>
      <c r="J25" s="34">
        <v>5330779</v>
      </c>
      <c r="K25" s="33">
        <v>5330779</v>
      </c>
      <c r="L25" s="34">
        <v>5330779</v>
      </c>
    </row>
    <row r="26" spans="1:12" x14ac:dyDescent="0.25">
      <c r="A26" s="13" t="s">
        <v>54</v>
      </c>
      <c r="B26" s="14">
        <v>2356164</v>
      </c>
      <c r="C26" s="15">
        <v>2356164</v>
      </c>
      <c r="D26" s="16">
        <v>2355476</v>
      </c>
      <c r="E26" s="15">
        <v>2338620</v>
      </c>
      <c r="F26" s="16">
        <v>2338620</v>
      </c>
      <c r="G26" s="15">
        <v>2338620</v>
      </c>
      <c r="H26" s="16">
        <v>2283348</v>
      </c>
      <c r="I26" s="15">
        <v>2283348</v>
      </c>
      <c r="J26" s="16">
        <v>2055030</v>
      </c>
      <c r="K26" s="15">
        <v>1758161</v>
      </c>
      <c r="L26" s="16">
        <v>1350859</v>
      </c>
    </row>
    <row r="27" spans="1:12" x14ac:dyDescent="0.25">
      <c r="A27" s="13" t="s">
        <v>56</v>
      </c>
      <c r="B27" s="14">
        <v>269480</v>
      </c>
      <c r="C27" s="15">
        <v>269480</v>
      </c>
      <c r="D27" s="16">
        <v>269480</v>
      </c>
      <c r="E27" s="15">
        <v>269480</v>
      </c>
      <c r="F27" s="16">
        <v>269480</v>
      </c>
      <c r="G27" s="15">
        <v>269480</v>
      </c>
      <c r="H27" s="16">
        <v>269480</v>
      </c>
      <c r="I27" s="15">
        <v>269480</v>
      </c>
      <c r="J27" s="16">
        <v>269480</v>
      </c>
      <c r="K27" s="15">
        <v>269480</v>
      </c>
      <c r="L27" s="16">
        <v>269480</v>
      </c>
    </row>
    <row r="28" spans="1:12" x14ac:dyDescent="0.25">
      <c r="A28" s="13" t="s">
        <v>6</v>
      </c>
      <c r="B28" s="14">
        <v>3195070</v>
      </c>
      <c r="C28" s="15">
        <v>4338474</v>
      </c>
      <c r="D28" s="16">
        <v>4764078</v>
      </c>
      <c r="E28" s="15">
        <v>728836</v>
      </c>
      <c r="F28" s="16">
        <v>728836</v>
      </c>
      <c r="G28" s="15">
        <v>728836</v>
      </c>
      <c r="H28" s="16">
        <v>894952</v>
      </c>
      <c r="I28" s="15">
        <v>894952</v>
      </c>
      <c r="J28" s="16">
        <v>914931</v>
      </c>
      <c r="K28" s="15">
        <v>860060</v>
      </c>
      <c r="L28" s="16">
        <v>383810</v>
      </c>
    </row>
    <row r="29" spans="1:12" x14ac:dyDescent="0.25">
      <c r="A29" s="13" t="s">
        <v>54</v>
      </c>
      <c r="B29" s="14">
        <v>3026390</v>
      </c>
      <c r="C29" s="15">
        <v>3026390</v>
      </c>
      <c r="D29" s="16">
        <v>3707181</v>
      </c>
      <c r="E29" s="15">
        <v>3752623</v>
      </c>
      <c r="F29" s="16">
        <v>3752623</v>
      </c>
      <c r="G29" s="15">
        <v>3752623</v>
      </c>
      <c r="H29" s="16">
        <v>4589182</v>
      </c>
      <c r="I29" s="15">
        <v>4589182</v>
      </c>
      <c r="J29" s="16">
        <v>5069364</v>
      </c>
      <c r="K29" s="15">
        <v>4739175</v>
      </c>
      <c r="L29" s="16">
        <v>3260030</v>
      </c>
    </row>
    <row r="30" spans="1:12" x14ac:dyDescent="0.25">
      <c r="A30" s="25" t="s">
        <v>55</v>
      </c>
      <c r="B30" s="18">
        <v>-2021889</v>
      </c>
      <c r="C30" s="19">
        <v>-639003</v>
      </c>
      <c r="D30" s="20">
        <v>201057</v>
      </c>
      <c r="E30" s="19">
        <v>481781</v>
      </c>
      <c r="F30" s="20">
        <v>481781</v>
      </c>
      <c r="G30" s="19">
        <v>481781</v>
      </c>
      <c r="H30" s="20">
        <v>481781</v>
      </c>
      <c r="I30" s="19">
        <v>481836</v>
      </c>
      <c r="J30" s="20">
        <v>481836</v>
      </c>
      <c r="K30" s="19">
        <v>481836</v>
      </c>
      <c r="L30" s="20">
        <v>481836</v>
      </c>
    </row>
    <row r="31" spans="1:12" x14ac:dyDescent="0.25">
      <c r="A31" s="21" t="s">
        <v>0</v>
      </c>
      <c r="B31" s="22">
        <v>0</v>
      </c>
      <c r="C31" s="23">
        <v>25641815</v>
      </c>
      <c r="D31" s="24">
        <v>25641815</v>
      </c>
      <c r="E31" s="23">
        <v>25641815</v>
      </c>
      <c r="F31" s="24">
        <v>25641815</v>
      </c>
      <c r="G31" s="23">
        <v>25641815</v>
      </c>
      <c r="H31" s="24">
        <v>25641815</v>
      </c>
      <c r="I31" s="23">
        <v>25641815</v>
      </c>
      <c r="J31" s="24">
        <v>25637829</v>
      </c>
      <c r="K31" s="23">
        <v>25637829</v>
      </c>
      <c r="L31" s="24">
        <v>25527658</v>
      </c>
    </row>
    <row r="32" spans="1:12" x14ac:dyDescent="0.25">
      <c r="A32" s="26" t="s">
        <v>2</v>
      </c>
      <c r="B32" s="14">
        <v>0</v>
      </c>
      <c r="C32" s="15">
        <v>4899966</v>
      </c>
      <c r="D32" s="16">
        <v>4899966</v>
      </c>
      <c r="E32" s="15">
        <v>4899966</v>
      </c>
      <c r="F32" s="16">
        <v>4899966</v>
      </c>
      <c r="G32" s="15">
        <v>4899966</v>
      </c>
      <c r="H32" s="16">
        <v>4899966</v>
      </c>
      <c r="I32" s="15">
        <v>4899966</v>
      </c>
      <c r="J32" s="16">
        <v>4899966</v>
      </c>
      <c r="K32" s="15">
        <v>4899966</v>
      </c>
      <c r="L32" s="16">
        <v>4899966</v>
      </c>
    </row>
    <row r="33" spans="1:12" x14ac:dyDescent="0.25">
      <c r="A33" s="31" t="s">
        <v>5</v>
      </c>
      <c r="B33" s="32">
        <v>0</v>
      </c>
      <c r="C33" s="33">
        <v>210282</v>
      </c>
      <c r="D33" s="34">
        <v>210282</v>
      </c>
      <c r="E33" s="33">
        <v>210282</v>
      </c>
      <c r="F33" s="34">
        <v>210282</v>
      </c>
      <c r="G33" s="33">
        <v>210282</v>
      </c>
      <c r="H33" s="34">
        <v>210282</v>
      </c>
      <c r="I33" s="33">
        <v>210282</v>
      </c>
      <c r="J33" s="34">
        <v>210282</v>
      </c>
      <c r="K33" s="33">
        <v>210282</v>
      </c>
      <c r="L33" s="34">
        <v>210282</v>
      </c>
    </row>
    <row r="34" spans="1:12" x14ac:dyDescent="0.25">
      <c r="A34" s="13" t="s">
        <v>6</v>
      </c>
      <c r="B34" s="14">
        <v>0</v>
      </c>
      <c r="C34" s="15">
        <v>28358787</v>
      </c>
      <c r="D34" s="16">
        <v>27731898</v>
      </c>
      <c r="E34" s="15">
        <v>27731898</v>
      </c>
      <c r="F34" s="16">
        <v>27698765</v>
      </c>
      <c r="G34" s="15">
        <v>27698765</v>
      </c>
      <c r="H34" s="16">
        <v>27003416</v>
      </c>
      <c r="I34" s="15">
        <v>27003416</v>
      </c>
      <c r="J34" s="16">
        <v>27003416</v>
      </c>
      <c r="K34" s="15">
        <v>26861972</v>
      </c>
      <c r="L34" s="16">
        <v>26861972</v>
      </c>
    </row>
    <row r="35" spans="1:12" x14ac:dyDescent="0.25">
      <c r="A35" s="13" t="s">
        <v>8</v>
      </c>
      <c r="B35" s="14">
        <v>0</v>
      </c>
      <c r="C35" s="15">
        <v>509159</v>
      </c>
      <c r="D35" s="16">
        <v>509159</v>
      </c>
      <c r="E35" s="15">
        <v>509159</v>
      </c>
      <c r="F35" s="16">
        <v>509159</v>
      </c>
      <c r="G35" s="15">
        <v>509159</v>
      </c>
      <c r="H35" s="16">
        <v>509159</v>
      </c>
      <c r="I35" s="15">
        <v>509159</v>
      </c>
      <c r="J35" s="16">
        <v>509159</v>
      </c>
      <c r="K35" s="15">
        <v>509159</v>
      </c>
      <c r="L35" s="16">
        <v>509159</v>
      </c>
    </row>
    <row r="36" spans="1:12" x14ac:dyDescent="0.25">
      <c r="A36" s="13" t="s">
        <v>9</v>
      </c>
      <c r="B36" s="14">
        <v>0</v>
      </c>
      <c r="C36" s="15">
        <v>283145</v>
      </c>
      <c r="D36" s="16">
        <v>283145</v>
      </c>
      <c r="E36" s="15">
        <v>283145</v>
      </c>
      <c r="F36" s="16">
        <v>283145</v>
      </c>
      <c r="G36" s="15">
        <v>283145</v>
      </c>
      <c r="H36" s="16">
        <v>203870</v>
      </c>
      <c r="I36" s="15">
        <v>203870</v>
      </c>
      <c r="J36" s="16">
        <v>203870</v>
      </c>
      <c r="K36" s="15">
        <v>203870</v>
      </c>
      <c r="L36" s="16">
        <v>203870</v>
      </c>
    </row>
    <row r="37" spans="1:12" x14ac:dyDescent="0.25">
      <c r="A37" s="26" t="s">
        <v>72</v>
      </c>
      <c r="B37" s="14">
        <v>0</v>
      </c>
      <c r="C37" s="15">
        <v>4371</v>
      </c>
      <c r="D37" s="16">
        <v>4371</v>
      </c>
      <c r="E37" s="15">
        <v>4371</v>
      </c>
      <c r="F37" s="16">
        <v>4371</v>
      </c>
      <c r="G37" s="15">
        <v>4371</v>
      </c>
      <c r="H37" s="16">
        <v>4371</v>
      </c>
      <c r="I37" s="15">
        <v>4371</v>
      </c>
      <c r="J37" s="16">
        <v>4371</v>
      </c>
      <c r="K37" s="15">
        <v>4371</v>
      </c>
      <c r="L37" s="16">
        <v>4371</v>
      </c>
    </row>
    <row r="38" spans="1:12" x14ac:dyDescent="0.25">
      <c r="A38" s="21" t="s">
        <v>0</v>
      </c>
      <c r="B38" s="22">
        <v>0</v>
      </c>
      <c r="C38" s="23">
        <v>3013527</v>
      </c>
      <c r="D38" s="24">
        <v>3013527</v>
      </c>
      <c r="E38" s="23">
        <v>3013527</v>
      </c>
      <c r="F38" s="24">
        <v>3013527</v>
      </c>
      <c r="G38" s="23">
        <v>3013527</v>
      </c>
      <c r="H38" s="24">
        <v>3013527</v>
      </c>
      <c r="I38" s="23">
        <v>3013527</v>
      </c>
      <c r="J38" s="24">
        <v>3012980</v>
      </c>
      <c r="K38" s="23">
        <v>3012980</v>
      </c>
      <c r="L38" s="24">
        <v>3016579</v>
      </c>
    </row>
    <row r="39" spans="1:12" x14ac:dyDescent="0.25">
      <c r="A39" s="26" t="s">
        <v>2</v>
      </c>
      <c r="B39" s="14">
        <v>0</v>
      </c>
      <c r="C39" s="15">
        <v>52333</v>
      </c>
      <c r="D39" s="16">
        <v>52333</v>
      </c>
      <c r="E39" s="15">
        <v>52333</v>
      </c>
      <c r="F39" s="16">
        <v>52333</v>
      </c>
      <c r="G39" s="15">
        <v>52333</v>
      </c>
      <c r="H39" s="16">
        <v>52333</v>
      </c>
      <c r="I39" s="15">
        <v>52333</v>
      </c>
      <c r="J39" s="16">
        <v>52333</v>
      </c>
      <c r="K39" s="15">
        <v>52333</v>
      </c>
      <c r="L39" s="16">
        <v>52333</v>
      </c>
    </row>
    <row r="40" spans="1:12" x14ac:dyDescent="0.25">
      <c r="A40" s="44" t="s">
        <v>4</v>
      </c>
      <c r="B40" s="28">
        <v>0</v>
      </c>
      <c r="C40" s="29">
        <v>1258571</v>
      </c>
      <c r="D40" s="30">
        <v>1258571</v>
      </c>
      <c r="E40" s="29">
        <v>1258571</v>
      </c>
      <c r="F40" s="30">
        <v>1258571</v>
      </c>
      <c r="G40" s="29">
        <v>1258571</v>
      </c>
      <c r="H40" s="30">
        <v>1256815</v>
      </c>
      <c r="I40" s="29">
        <v>1256815</v>
      </c>
      <c r="J40" s="30">
        <v>1256815</v>
      </c>
      <c r="K40" s="29">
        <v>1256815</v>
      </c>
      <c r="L40" s="30">
        <v>1078723</v>
      </c>
    </row>
    <row r="41" spans="1:12" x14ac:dyDescent="0.25">
      <c r="A41" s="31" t="s">
        <v>5</v>
      </c>
      <c r="B41" s="32">
        <v>0</v>
      </c>
      <c r="C41" s="33">
        <v>157712</v>
      </c>
      <c r="D41" s="34">
        <v>157712</v>
      </c>
      <c r="E41" s="33">
        <v>157712</v>
      </c>
      <c r="F41" s="34">
        <v>157712</v>
      </c>
      <c r="G41" s="33">
        <v>157712</v>
      </c>
      <c r="H41" s="34">
        <v>157712</v>
      </c>
      <c r="I41" s="33">
        <v>157712</v>
      </c>
      <c r="J41" s="34">
        <v>157712</v>
      </c>
      <c r="K41" s="33">
        <v>157712</v>
      </c>
      <c r="L41" s="34">
        <v>157712</v>
      </c>
    </row>
    <row r="42" spans="1:12" x14ac:dyDescent="0.25">
      <c r="A42" s="13" t="s">
        <v>6</v>
      </c>
      <c r="B42" s="14">
        <v>0</v>
      </c>
      <c r="C42" s="15">
        <v>20808711</v>
      </c>
      <c r="D42" s="16">
        <v>21435600</v>
      </c>
      <c r="E42" s="15">
        <v>21498687</v>
      </c>
      <c r="F42" s="16">
        <v>21514633</v>
      </c>
      <c r="G42" s="15">
        <v>21514633</v>
      </c>
      <c r="H42" s="16">
        <v>21278855</v>
      </c>
      <c r="I42" s="15">
        <v>21278855</v>
      </c>
      <c r="J42" s="16">
        <v>21278855</v>
      </c>
      <c r="K42" s="15">
        <v>21126497</v>
      </c>
      <c r="L42" s="16">
        <v>21126497</v>
      </c>
    </row>
    <row r="43" spans="1:12" x14ac:dyDescent="0.25">
      <c r="A43" s="13" t="s">
        <v>8</v>
      </c>
      <c r="B43" s="14">
        <v>0</v>
      </c>
      <c r="C43" s="15">
        <v>-95739</v>
      </c>
      <c r="D43" s="16">
        <v>-95739</v>
      </c>
      <c r="E43" s="15">
        <v>-95739</v>
      </c>
      <c r="F43" s="16">
        <v>-95739</v>
      </c>
      <c r="G43" s="15">
        <v>-95739</v>
      </c>
      <c r="H43" s="16">
        <v>-95739</v>
      </c>
      <c r="I43" s="15">
        <v>-95739</v>
      </c>
      <c r="J43" s="16">
        <v>-95739</v>
      </c>
      <c r="K43" s="15">
        <v>-95739</v>
      </c>
      <c r="L43" s="16">
        <v>-95739</v>
      </c>
    </row>
    <row r="44" spans="1:12" x14ac:dyDescent="0.25">
      <c r="A44" s="25" t="s">
        <v>41</v>
      </c>
      <c r="B44" s="18">
        <v>0</v>
      </c>
      <c r="C44" s="19">
        <v>4463526</v>
      </c>
      <c r="D44" s="20">
        <v>4463526</v>
      </c>
      <c r="E44" s="19">
        <v>4463526</v>
      </c>
      <c r="F44" s="20">
        <v>4463526</v>
      </c>
      <c r="G44" s="19">
        <v>4463526</v>
      </c>
      <c r="H44" s="20">
        <v>4463526</v>
      </c>
      <c r="I44" s="19">
        <v>4463526</v>
      </c>
      <c r="J44" s="20">
        <v>4463526</v>
      </c>
      <c r="K44" s="19">
        <v>4463526</v>
      </c>
      <c r="L44" s="20">
        <v>4463526</v>
      </c>
    </row>
    <row r="45" spans="1:12" x14ac:dyDescent="0.25">
      <c r="A45" s="13" t="s">
        <v>9</v>
      </c>
      <c r="B45" s="14">
        <v>0</v>
      </c>
      <c r="C45" s="15">
        <v>339655</v>
      </c>
      <c r="D45" s="16">
        <v>339655</v>
      </c>
      <c r="E45" s="15">
        <v>339655</v>
      </c>
      <c r="F45" s="16">
        <v>338820</v>
      </c>
      <c r="G45" s="15">
        <v>338820</v>
      </c>
      <c r="H45" s="16">
        <v>259545</v>
      </c>
      <c r="I45" s="15">
        <v>259545</v>
      </c>
      <c r="J45" s="16">
        <v>259545</v>
      </c>
      <c r="K45" s="15">
        <v>259545</v>
      </c>
      <c r="L45" s="16">
        <v>259545</v>
      </c>
    </row>
    <row r="46" spans="1:12" x14ac:dyDescent="0.25">
      <c r="A46" s="21" t="s">
        <v>0</v>
      </c>
      <c r="B46" s="22">
        <v>0</v>
      </c>
      <c r="C46" s="23">
        <v>0</v>
      </c>
      <c r="D46" s="24">
        <v>32592858</v>
      </c>
      <c r="E46" s="23">
        <v>26217487</v>
      </c>
      <c r="F46" s="24">
        <v>26217487</v>
      </c>
      <c r="G46" s="23">
        <v>26217487</v>
      </c>
      <c r="H46" s="24">
        <v>26217487</v>
      </c>
      <c r="I46" s="23">
        <v>26217487</v>
      </c>
      <c r="J46" s="24">
        <v>26217487</v>
      </c>
      <c r="K46" s="23">
        <v>26216943</v>
      </c>
      <c r="L46" s="24">
        <v>26216943</v>
      </c>
    </row>
    <row r="47" spans="1:12" x14ac:dyDescent="0.25">
      <c r="A47" s="17" t="s">
        <v>1</v>
      </c>
      <c r="B47" s="18">
        <v>0</v>
      </c>
      <c r="C47" s="19">
        <v>0</v>
      </c>
      <c r="D47" s="20">
        <v>29248443</v>
      </c>
      <c r="E47" s="19">
        <v>21181385</v>
      </c>
      <c r="F47" s="20">
        <v>21181385</v>
      </c>
      <c r="G47" s="19">
        <v>21181385</v>
      </c>
      <c r="H47" s="20">
        <v>21181385</v>
      </c>
      <c r="I47" s="19">
        <v>21181385</v>
      </c>
      <c r="J47" s="20">
        <v>21181385</v>
      </c>
      <c r="K47" s="19">
        <v>21180975</v>
      </c>
      <c r="L47" s="20">
        <v>21180975</v>
      </c>
    </row>
    <row r="48" spans="1:12" x14ac:dyDescent="0.25">
      <c r="A48" s="26" t="s">
        <v>2</v>
      </c>
      <c r="B48" s="14">
        <v>0</v>
      </c>
      <c r="C48" s="15">
        <v>0</v>
      </c>
      <c r="D48" s="16">
        <v>5227110</v>
      </c>
      <c r="E48" s="15">
        <v>5227110</v>
      </c>
      <c r="F48" s="16">
        <v>5227110</v>
      </c>
      <c r="G48" s="15">
        <v>5227110</v>
      </c>
      <c r="H48" s="16">
        <v>5227110</v>
      </c>
      <c r="I48" s="15">
        <v>5227110</v>
      </c>
      <c r="J48" s="16">
        <v>5227110</v>
      </c>
      <c r="K48" s="15">
        <v>5227110</v>
      </c>
      <c r="L48" s="16">
        <v>5227110</v>
      </c>
    </row>
    <row r="49" spans="1:12" x14ac:dyDescent="0.25">
      <c r="A49" s="17" t="s">
        <v>3</v>
      </c>
      <c r="B49" s="18">
        <v>0</v>
      </c>
      <c r="C49" s="19">
        <v>0</v>
      </c>
      <c r="D49" s="20">
        <v>11429</v>
      </c>
      <c r="E49" s="19">
        <v>11429</v>
      </c>
      <c r="F49" s="20">
        <v>11429</v>
      </c>
      <c r="G49" s="19">
        <v>11429</v>
      </c>
      <c r="H49" s="20">
        <v>11429</v>
      </c>
      <c r="I49" s="19">
        <v>11429</v>
      </c>
      <c r="J49" s="20">
        <v>11429</v>
      </c>
      <c r="K49" s="19">
        <v>11429</v>
      </c>
      <c r="L49" s="20">
        <v>11429</v>
      </c>
    </row>
    <row r="50" spans="1:12" x14ac:dyDescent="0.25">
      <c r="A50" s="44" t="s">
        <v>4</v>
      </c>
      <c r="B50" s="28">
        <v>0</v>
      </c>
      <c r="C50" s="29">
        <v>0</v>
      </c>
      <c r="D50" s="30">
        <v>903720</v>
      </c>
      <c r="E50" s="29">
        <v>903720</v>
      </c>
      <c r="F50" s="30">
        <v>903720</v>
      </c>
      <c r="G50" s="29">
        <v>903720</v>
      </c>
      <c r="H50" s="30">
        <v>903720</v>
      </c>
      <c r="I50" s="29">
        <v>903720</v>
      </c>
      <c r="J50" s="30">
        <v>903720</v>
      </c>
      <c r="K50" s="29">
        <v>903720</v>
      </c>
      <c r="L50" s="30">
        <v>903720</v>
      </c>
    </row>
    <row r="51" spans="1:12" x14ac:dyDescent="0.25">
      <c r="A51" s="31" t="s">
        <v>5</v>
      </c>
      <c r="B51" s="32">
        <v>0</v>
      </c>
      <c r="C51" s="33">
        <v>0</v>
      </c>
      <c r="D51" s="34">
        <v>2417346</v>
      </c>
      <c r="E51" s="33">
        <v>2417346</v>
      </c>
      <c r="F51" s="34">
        <v>2417346</v>
      </c>
      <c r="G51" s="33">
        <v>2417346</v>
      </c>
      <c r="H51" s="34">
        <v>2417346</v>
      </c>
      <c r="I51" s="33">
        <v>2417346</v>
      </c>
      <c r="J51" s="34">
        <v>2417346</v>
      </c>
      <c r="K51" s="33">
        <v>2417346</v>
      </c>
      <c r="L51" s="34">
        <v>2417346</v>
      </c>
    </row>
    <row r="52" spans="1:12" x14ac:dyDescent="0.25">
      <c r="A52" s="13" t="s">
        <v>6</v>
      </c>
      <c r="B52" s="14">
        <v>0</v>
      </c>
      <c r="C52" s="15">
        <v>0</v>
      </c>
      <c r="D52" s="16">
        <v>47629973</v>
      </c>
      <c r="E52" s="15">
        <v>47931132</v>
      </c>
      <c r="F52" s="16">
        <v>47931132</v>
      </c>
      <c r="G52" s="15">
        <v>47931132</v>
      </c>
      <c r="H52" s="16">
        <v>47931132</v>
      </c>
      <c r="I52" s="15">
        <v>43264829</v>
      </c>
      <c r="J52" s="16">
        <v>43264829</v>
      </c>
      <c r="K52" s="15">
        <v>43264829</v>
      </c>
      <c r="L52" s="16">
        <v>42809036</v>
      </c>
    </row>
    <row r="53" spans="1:12" x14ac:dyDescent="0.25">
      <c r="A53" s="25" t="s">
        <v>7</v>
      </c>
      <c r="B53" s="18">
        <v>0</v>
      </c>
      <c r="C53" s="19">
        <v>0</v>
      </c>
      <c r="D53" s="20">
        <v>442365</v>
      </c>
      <c r="E53" s="19">
        <v>442365</v>
      </c>
      <c r="F53" s="20">
        <v>439231</v>
      </c>
      <c r="G53" s="19">
        <v>406812</v>
      </c>
      <c r="H53" s="20">
        <v>347277</v>
      </c>
      <c r="I53" s="19">
        <v>309657</v>
      </c>
      <c r="J53" s="20">
        <v>266533</v>
      </c>
      <c r="K53" s="19">
        <v>193812</v>
      </c>
      <c r="L53" s="20">
        <v>109896</v>
      </c>
    </row>
    <row r="54" spans="1:12" x14ac:dyDescent="0.25">
      <c r="A54" s="13" t="s">
        <v>8</v>
      </c>
      <c r="B54" s="14">
        <v>0</v>
      </c>
      <c r="C54" s="15">
        <v>0</v>
      </c>
      <c r="D54" s="16">
        <v>249304</v>
      </c>
      <c r="E54" s="15">
        <v>249304</v>
      </c>
      <c r="F54" s="16">
        <v>249304</v>
      </c>
      <c r="G54" s="15">
        <v>249304</v>
      </c>
      <c r="H54" s="16">
        <v>249304</v>
      </c>
      <c r="I54" s="15">
        <v>249304</v>
      </c>
      <c r="J54" s="16">
        <v>249304</v>
      </c>
      <c r="K54" s="15">
        <v>249304</v>
      </c>
      <c r="L54" s="16">
        <v>249304</v>
      </c>
    </row>
    <row r="55" spans="1:12" x14ac:dyDescent="0.25">
      <c r="A55" s="13" t="s">
        <v>9</v>
      </c>
      <c r="B55" s="14">
        <v>0</v>
      </c>
      <c r="C55" s="15">
        <v>0</v>
      </c>
      <c r="D55" s="16">
        <v>538339</v>
      </c>
      <c r="E55" s="15">
        <v>75069</v>
      </c>
      <c r="F55" s="16">
        <v>75069</v>
      </c>
      <c r="G55" s="15">
        <v>61363</v>
      </c>
      <c r="H55" s="16">
        <v>61363</v>
      </c>
      <c r="I55" s="15">
        <v>61363</v>
      </c>
      <c r="J55" s="16">
        <v>61363</v>
      </c>
      <c r="K55" s="15">
        <v>61363</v>
      </c>
      <c r="L55" s="16">
        <v>61363</v>
      </c>
    </row>
    <row r="56" spans="1:12" x14ac:dyDescent="0.25">
      <c r="A56" s="13" t="s">
        <v>10</v>
      </c>
      <c r="B56" s="14">
        <v>0</v>
      </c>
      <c r="C56" s="15">
        <v>0</v>
      </c>
      <c r="D56" s="16">
        <v>1765151</v>
      </c>
      <c r="E56" s="15">
        <v>1765151</v>
      </c>
      <c r="F56" s="16">
        <v>1765151</v>
      </c>
      <c r="G56" s="15">
        <v>1765151</v>
      </c>
      <c r="H56" s="16">
        <v>1765151</v>
      </c>
      <c r="I56" s="15">
        <v>1765151</v>
      </c>
      <c r="J56" s="16">
        <v>1765151</v>
      </c>
      <c r="K56" s="15">
        <v>1765151</v>
      </c>
      <c r="L56" s="16">
        <v>1765151</v>
      </c>
    </row>
    <row r="57" spans="1:12" x14ac:dyDescent="0.25">
      <c r="A57" s="45" t="s">
        <v>11</v>
      </c>
      <c r="B57" s="46">
        <v>0</v>
      </c>
      <c r="C57" s="47">
        <v>0</v>
      </c>
      <c r="D57" s="48">
        <v>1240558</v>
      </c>
      <c r="E57" s="47">
        <v>1240558</v>
      </c>
      <c r="F57" s="48">
        <v>1240558</v>
      </c>
      <c r="G57" s="47">
        <v>1240558</v>
      </c>
      <c r="H57" s="48">
        <v>0</v>
      </c>
      <c r="I57" s="47">
        <v>0</v>
      </c>
      <c r="J57" s="48">
        <v>0</v>
      </c>
      <c r="K57" s="47">
        <v>0</v>
      </c>
      <c r="L57" s="48">
        <v>0</v>
      </c>
    </row>
    <row r="58" spans="1:12" x14ac:dyDescent="0.25">
      <c r="A58" s="17" t="s">
        <v>12</v>
      </c>
      <c r="B58" s="18">
        <v>0</v>
      </c>
      <c r="C58" s="19">
        <v>0</v>
      </c>
      <c r="D58" s="20">
        <v>720695</v>
      </c>
      <c r="E58" s="19">
        <v>720695</v>
      </c>
      <c r="F58" s="20">
        <v>720695</v>
      </c>
      <c r="G58" s="19">
        <v>720695</v>
      </c>
      <c r="H58" s="20">
        <v>720695</v>
      </c>
      <c r="I58" s="19">
        <v>297101</v>
      </c>
      <c r="J58" s="20">
        <v>297101</v>
      </c>
      <c r="K58" s="19">
        <v>297101</v>
      </c>
      <c r="L58" s="20">
        <v>297101</v>
      </c>
    </row>
    <row r="59" spans="1:12" x14ac:dyDescent="0.25">
      <c r="A59" s="44" t="s">
        <v>13</v>
      </c>
      <c r="B59" s="28">
        <v>0</v>
      </c>
      <c r="C59" s="29">
        <v>0</v>
      </c>
      <c r="D59" s="30">
        <v>37610</v>
      </c>
      <c r="E59" s="29">
        <v>37610</v>
      </c>
      <c r="F59" s="30">
        <v>37610</v>
      </c>
      <c r="G59" s="29">
        <v>37610</v>
      </c>
      <c r="H59" s="30">
        <v>37194</v>
      </c>
      <c r="I59" s="29">
        <v>36863</v>
      </c>
      <c r="J59" s="30">
        <v>36863</v>
      </c>
      <c r="K59" s="29">
        <v>36863</v>
      </c>
      <c r="L59" s="30">
        <v>36863</v>
      </c>
    </row>
    <row r="60" spans="1:12" x14ac:dyDescent="0.25">
      <c r="A60" s="21" t="s">
        <v>73</v>
      </c>
      <c r="B60" s="22">
        <v>0</v>
      </c>
      <c r="C60" s="23">
        <v>0</v>
      </c>
      <c r="D60" s="24">
        <v>1274792</v>
      </c>
      <c r="E60" s="23">
        <v>0</v>
      </c>
      <c r="F60" s="24">
        <v>0</v>
      </c>
      <c r="G60" s="23">
        <v>0</v>
      </c>
      <c r="H60" s="24">
        <v>0</v>
      </c>
      <c r="I60" s="23">
        <v>0</v>
      </c>
      <c r="J60" s="24">
        <v>0</v>
      </c>
      <c r="K60" s="23">
        <v>0</v>
      </c>
      <c r="L60" s="24">
        <v>0</v>
      </c>
    </row>
  </sheetData>
  <mergeCells count="3">
    <mergeCell ref="A4:A5"/>
    <mergeCell ref="A2:M2"/>
    <mergeCell ref="A1:M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3"/>
  <sheetViews>
    <sheetView workbookViewId="0">
      <selection sqref="A1:L1"/>
    </sheetView>
  </sheetViews>
  <sheetFormatPr defaultRowHeight="15" x14ac:dyDescent="0.25"/>
  <cols>
    <col min="1" max="1" width="70.7109375" bestFit="1" customWidth="1"/>
    <col min="2" max="2" width="11.5703125" bestFit="1" customWidth="1"/>
    <col min="3" max="12" width="12.5703125" bestFit="1" customWidth="1"/>
  </cols>
  <sheetData>
    <row r="1" spans="1:13" ht="98.25" customHeight="1" x14ac:dyDescent="0.35">
      <c r="A1" s="200" t="s">
        <v>304</v>
      </c>
      <c r="B1" s="201"/>
      <c r="C1" s="201"/>
      <c r="D1" s="201"/>
      <c r="E1" s="201"/>
      <c r="F1" s="201"/>
      <c r="G1" s="201"/>
      <c r="H1" s="201"/>
      <c r="I1" s="201"/>
      <c r="J1" s="201"/>
      <c r="K1" s="201"/>
      <c r="L1" s="201"/>
      <c r="M1" s="172"/>
    </row>
    <row r="3" spans="1:13" ht="14.45" x14ac:dyDescent="0.25">
      <c r="A3" s="83" t="s">
        <v>84</v>
      </c>
      <c r="B3" t="s">
        <v>85</v>
      </c>
      <c r="C3" t="s">
        <v>86</v>
      </c>
      <c r="D3" t="s">
        <v>87</v>
      </c>
      <c r="E3" t="s">
        <v>88</v>
      </c>
      <c r="F3" t="s">
        <v>89</v>
      </c>
      <c r="G3" t="s">
        <v>90</v>
      </c>
      <c r="H3" t="s">
        <v>91</v>
      </c>
      <c r="I3" t="s">
        <v>92</v>
      </c>
      <c r="J3" t="s">
        <v>93</v>
      </c>
      <c r="K3" t="s">
        <v>94</v>
      </c>
      <c r="L3" t="s">
        <v>95</v>
      </c>
    </row>
    <row r="4" spans="1:13" ht="14.45" x14ac:dyDescent="0.25">
      <c r="A4" s="84" t="s">
        <v>48</v>
      </c>
      <c r="B4" s="173">
        <v>373322</v>
      </c>
      <c r="C4" s="173">
        <v>373322</v>
      </c>
      <c r="D4" s="173">
        <v>373322</v>
      </c>
      <c r="E4" s="173">
        <v>372278</v>
      </c>
      <c r="F4" s="173">
        <v>220987</v>
      </c>
      <c r="G4" s="173">
        <v>0</v>
      </c>
      <c r="H4" s="173">
        <v>0</v>
      </c>
      <c r="I4" s="173">
        <v>0</v>
      </c>
      <c r="J4" s="173">
        <v>0</v>
      </c>
      <c r="K4" s="173">
        <v>0</v>
      </c>
      <c r="L4" s="173">
        <v>0</v>
      </c>
    </row>
    <row r="5" spans="1:13" ht="14.45" x14ac:dyDescent="0.25">
      <c r="A5" s="84" t="s">
        <v>50</v>
      </c>
      <c r="B5" s="173">
        <v>5056686</v>
      </c>
      <c r="C5" s="173">
        <v>4967130</v>
      </c>
      <c r="D5" s="173">
        <v>4967130</v>
      </c>
      <c r="E5" s="173">
        <v>4967130</v>
      </c>
      <c r="F5" s="173">
        <v>4967130</v>
      </c>
      <c r="G5" s="173">
        <v>4967130</v>
      </c>
      <c r="H5" s="173">
        <v>4967130</v>
      </c>
      <c r="I5" s="173">
        <v>4964428</v>
      </c>
      <c r="J5" s="173">
        <v>4964428</v>
      </c>
      <c r="K5" s="173">
        <v>4964428</v>
      </c>
      <c r="L5" s="173">
        <v>4574137</v>
      </c>
    </row>
    <row r="6" spans="1:13" ht="14.45" x14ac:dyDescent="0.25">
      <c r="A6" s="84" t="s">
        <v>73</v>
      </c>
      <c r="B6" s="173">
        <v>0</v>
      </c>
      <c r="C6" s="173">
        <v>0</v>
      </c>
      <c r="D6" s="173">
        <v>1274792</v>
      </c>
      <c r="E6" s="173">
        <v>0</v>
      </c>
      <c r="F6" s="173">
        <v>0</v>
      </c>
      <c r="G6" s="173">
        <v>0</v>
      </c>
      <c r="H6" s="173">
        <v>0</v>
      </c>
      <c r="I6" s="173">
        <v>0</v>
      </c>
      <c r="J6" s="173">
        <v>0</v>
      </c>
      <c r="K6" s="173">
        <v>0</v>
      </c>
      <c r="L6" s="173">
        <v>0</v>
      </c>
    </row>
    <row r="7" spans="1:13" ht="14.45" x14ac:dyDescent="0.25">
      <c r="A7" s="84" t="s">
        <v>49</v>
      </c>
      <c r="B7" s="173">
        <v>5484458</v>
      </c>
      <c r="C7" s="173">
        <v>5438454</v>
      </c>
      <c r="D7" s="173">
        <v>5438454</v>
      </c>
      <c r="E7" s="173">
        <v>5438454</v>
      </c>
      <c r="F7" s="173">
        <v>5438454</v>
      </c>
      <c r="G7" s="173">
        <v>5438454</v>
      </c>
      <c r="H7" s="173">
        <v>5438454</v>
      </c>
      <c r="I7" s="173">
        <v>5435647</v>
      </c>
      <c r="J7" s="173">
        <v>5435647</v>
      </c>
      <c r="K7" s="173">
        <v>5435647</v>
      </c>
      <c r="L7" s="173">
        <v>5192471</v>
      </c>
    </row>
    <row r="8" spans="1:13" ht="14.45" x14ac:dyDescent="0.25">
      <c r="A8" s="84" t="s">
        <v>55</v>
      </c>
      <c r="B8" s="173">
        <v>2978306</v>
      </c>
      <c r="C8" s="173">
        <v>2978307</v>
      </c>
      <c r="D8" s="173">
        <v>2978307</v>
      </c>
      <c r="E8" s="173">
        <v>3257146</v>
      </c>
      <c r="F8" s="173">
        <v>3257146</v>
      </c>
      <c r="G8" s="173">
        <v>3257146</v>
      </c>
      <c r="H8" s="173">
        <v>3257146</v>
      </c>
      <c r="I8" s="173">
        <v>3257050</v>
      </c>
      <c r="J8" s="173">
        <v>3257050</v>
      </c>
      <c r="K8" s="173">
        <v>3257050</v>
      </c>
      <c r="L8" s="173">
        <v>3187559</v>
      </c>
    </row>
    <row r="9" spans="1:13" ht="14.45" x14ac:dyDescent="0.25">
      <c r="A9" s="84" t="s">
        <v>54</v>
      </c>
      <c r="B9" s="173">
        <v>36219253</v>
      </c>
      <c r="C9" s="173">
        <v>36219253</v>
      </c>
      <c r="D9" s="173">
        <v>36219252</v>
      </c>
      <c r="E9" s="173">
        <v>36247838</v>
      </c>
      <c r="F9" s="173">
        <v>36247838</v>
      </c>
      <c r="G9" s="173">
        <v>36245591</v>
      </c>
      <c r="H9" s="173">
        <v>36245590</v>
      </c>
      <c r="I9" s="173">
        <v>36245590</v>
      </c>
      <c r="J9" s="173">
        <v>35685212</v>
      </c>
      <c r="K9" s="173">
        <v>32415471</v>
      </c>
      <c r="L9" s="173">
        <v>23449107</v>
      </c>
    </row>
    <row r="10" spans="1:13" ht="14.45" x14ac:dyDescent="0.25">
      <c r="A10" s="84" t="s">
        <v>53</v>
      </c>
      <c r="B10" s="173">
        <v>5330774</v>
      </c>
      <c r="C10" s="173">
        <v>5330774</v>
      </c>
      <c r="D10" s="173">
        <v>5330774</v>
      </c>
      <c r="E10" s="173">
        <v>5330774</v>
      </c>
      <c r="F10" s="173">
        <v>5330779</v>
      </c>
      <c r="G10" s="173">
        <v>5330779</v>
      </c>
      <c r="H10" s="173">
        <v>5330779</v>
      </c>
      <c r="I10" s="173">
        <v>5330779</v>
      </c>
      <c r="J10" s="173">
        <v>5330779</v>
      </c>
      <c r="K10" s="173">
        <v>5330779</v>
      </c>
      <c r="L10" s="173">
        <v>5330779</v>
      </c>
    </row>
    <row r="11" spans="1:13" ht="14.45" x14ac:dyDescent="0.25">
      <c r="A11" s="84" t="s">
        <v>72</v>
      </c>
      <c r="B11" s="173">
        <v>0</v>
      </c>
      <c r="C11" s="173">
        <v>4371</v>
      </c>
      <c r="D11" s="173">
        <v>4371</v>
      </c>
      <c r="E11" s="173">
        <v>4371</v>
      </c>
      <c r="F11" s="173">
        <v>4371</v>
      </c>
      <c r="G11" s="173">
        <v>4371</v>
      </c>
      <c r="H11" s="173">
        <v>4371</v>
      </c>
      <c r="I11" s="173">
        <v>4371</v>
      </c>
      <c r="J11" s="173">
        <v>4371</v>
      </c>
      <c r="K11" s="173">
        <v>4371</v>
      </c>
      <c r="L11" s="173">
        <v>4371</v>
      </c>
    </row>
    <row r="12" spans="1:13" x14ac:dyDescent="0.25">
      <c r="A12" s="84" t="s">
        <v>51</v>
      </c>
      <c r="B12" s="173">
        <v>4488672</v>
      </c>
      <c r="C12" s="173">
        <v>4488672</v>
      </c>
      <c r="D12" s="173">
        <v>4488672</v>
      </c>
      <c r="E12" s="173">
        <v>4488672</v>
      </c>
      <c r="F12" s="173">
        <v>4488672</v>
      </c>
      <c r="G12" s="173">
        <v>4488672</v>
      </c>
      <c r="H12" s="173">
        <v>4488672</v>
      </c>
      <c r="I12" s="173">
        <v>4488672</v>
      </c>
      <c r="J12" s="173">
        <v>4488672</v>
      </c>
      <c r="K12" s="173">
        <v>4488672</v>
      </c>
      <c r="L12" s="173">
        <v>4488672</v>
      </c>
    </row>
    <row r="13" spans="1:13" x14ac:dyDescent="0.25">
      <c r="A13" s="84" t="s">
        <v>47</v>
      </c>
      <c r="B13" s="173">
        <v>1137198</v>
      </c>
      <c r="C13" s="173">
        <v>1137198</v>
      </c>
      <c r="D13" s="173">
        <v>1137198</v>
      </c>
      <c r="E13" s="173">
        <v>1137198</v>
      </c>
      <c r="F13" s="173">
        <v>1137198</v>
      </c>
      <c r="G13" s="173">
        <v>1137198</v>
      </c>
      <c r="H13" s="173">
        <v>1137198</v>
      </c>
      <c r="I13" s="173">
        <v>1137198</v>
      </c>
      <c r="J13" s="173">
        <v>1137198</v>
      </c>
      <c r="K13" s="173">
        <v>1137198</v>
      </c>
      <c r="L13" s="173">
        <v>0</v>
      </c>
    </row>
    <row r="14" spans="1:13" x14ac:dyDescent="0.25">
      <c r="A14" s="84" t="s">
        <v>58</v>
      </c>
      <c r="B14" s="173">
        <v>3472200</v>
      </c>
      <c r="C14" s="173">
        <v>3310504</v>
      </c>
      <c r="D14" s="173">
        <v>3283038</v>
      </c>
      <c r="E14" s="173">
        <v>3258041</v>
      </c>
      <c r="F14" s="173">
        <v>3257821</v>
      </c>
      <c r="G14" s="173">
        <v>3257821</v>
      </c>
      <c r="H14" s="173">
        <v>3238550</v>
      </c>
      <c r="I14" s="173">
        <v>3237814</v>
      </c>
      <c r="J14" s="173">
        <v>2997737</v>
      </c>
      <c r="K14" s="173">
        <v>2996626</v>
      </c>
      <c r="L14" s="173">
        <v>2923700</v>
      </c>
    </row>
    <row r="15" spans="1:13" x14ac:dyDescent="0.25">
      <c r="A15" s="84" t="s">
        <v>56</v>
      </c>
      <c r="B15" s="173">
        <v>597893</v>
      </c>
      <c r="C15" s="173">
        <v>597893</v>
      </c>
      <c r="D15" s="173">
        <v>597893</v>
      </c>
      <c r="E15" s="173">
        <v>597893</v>
      </c>
      <c r="F15" s="173">
        <v>597893</v>
      </c>
      <c r="G15" s="173">
        <v>597893</v>
      </c>
      <c r="H15" s="173">
        <v>597893</v>
      </c>
      <c r="I15" s="173">
        <v>597893</v>
      </c>
      <c r="J15" s="173">
        <v>562849</v>
      </c>
      <c r="K15" s="173">
        <v>562849</v>
      </c>
      <c r="L15" s="173">
        <v>495569</v>
      </c>
    </row>
    <row r="16" spans="1:13" x14ac:dyDescent="0.25">
      <c r="A16" s="84" t="s">
        <v>10</v>
      </c>
      <c r="B16" s="173">
        <v>0</v>
      </c>
      <c r="C16" s="173">
        <v>0</v>
      </c>
      <c r="D16" s="173">
        <v>1765151</v>
      </c>
      <c r="E16" s="173">
        <v>1765151</v>
      </c>
      <c r="F16" s="173">
        <v>1765151</v>
      </c>
      <c r="G16" s="173">
        <v>1765151</v>
      </c>
      <c r="H16" s="173">
        <v>1765151</v>
      </c>
      <c r="I16" s="173">
        <v>1765151</v>
      </c>
      <c r="J16" s="173">
        <v>1765151</v>
      </c>
      <c r="K16" s="173">
        <v>1765151</v>
      </c>
      <c r="L16" s="173">
        <v>1765151</v>
      </c>
    </row>
    <row r="17" spans="1:12" x14ac:dyDescent="0.25">
      <c r="A17" s="84" t="s">
        <v>57</v>
      </c>
      <c r="B17" s="173">
        <v>3527753</v>
      </c>
      <c r="C17" s="173">
        <v>3477653</v>
      </c>
      <c r="D17" s="173">
        <v>3477653</v>
      </c>
      <c r="E17" s="173">
        <v>3477653</v>
      </c>
      <c r="F17" s="173">
        <v>3477653</v>
      </c>
      <c r="G17" s="173">
        <v>3477653</v>
      </c>
      <c r="H17" s="173">
        <v>3477653</v>
      </c>
      <c r="I17" s="173">
        <v>3477653</v>
      </c>
      <c r="J17" s="173">
        <v>2951442</v>
      </c>
      <c r="K17" s="173">
        <v>2914969</v>
      </c>
      <c r="L17" s="173">
        <v>2377254</v>
      </c>
    </row>
    <row r="18" spans="1:12" x14ac:dyDescent="0.25">
      <c r="A18" s="84" t="s">
        <v>52</v>
      </c>
      <c r="B18" s="173">
        <v>864798</v>
      </c>
      <c r="C18" s="173">
        <v>864798</v>
      </c>
      <c r="D18" s="173">
        <v>864798</v>
      </c>
      <c r="E18" s="173">
        <v>864798</v>
      </c>
      <c r="F18" s="173">
        <v>864798</v>
      </c>
      <c r="G18" s="173">
        <v>864798</v>
      </c>
      <c r="H18" s="173">
        <v>864798</v>
      </c>
      <c r="I18" s="173">
        <v>864798</v>
      </c>
      <c r="J18" s="173">
        <v>864798</v>
      </c>
      <c r="K18" s="173">
        <v>864798</v>
      </c>
      <c r="L18" s="173">
        <v>862279</v>
      </c>
    </row>
    <row r="19" spans="1:12" x14ac:dyDescent="0.25">
      <c r="A19" s="84" t="s">
        <v>5</v>
      </c>
      <c r="B19" s="173">
        <v>0</v>
      </c>
      <c r="C19" s="173">
        <v>367994</v>
      </c>
      <c r="D19" s="173">
        <v>2785340</v>
      </c>
      <c r="E19" s="173">
        <v>2785340</v>
      </c>
      <c r="F19" s="173">
        <v>2785340</v>
      </c>
      <c r="G19" s="173">
        <v>2785340</v>
      </c>
      <c r="H19" s="173">
        <v>2785340</v>
      </c>
      <c r="I19" s="173">
        <v>2785340</v>
      </c>
      <c r="J19" s="173">
        <v>2785340</v>
      </c>
      <c r="K19" s="173">
        <v>2785340</v>
      </c>
      <c r="L19" s="173">
        <v>2785340</v>
      </c>
    </row>
    <row r="20" spans="1:12" x14ac:dyDescent="0.25">
      <c r="A20" s="84" t="s">
        <v>0</v>
      </c>
      <c r="B20" s="173">
        <v>0</v>
      </c>
      <c r="C20" s="173">
        <v>28655342</v>
      </c>
      <c r="D20" s="173">
        <v>61248200</v>
      </c>
      <c r="E20" s="173">
        <v>54872829</v>
      </c>
      <c r="F20" s="173">
        <v>54872829</v>
      </c>
      <c r="G20" s="173">
        <v>54872829</v>
      </c>
      <c r="H20" s="173">
        <v>54872829</v>
      </c>
      <c r="I20" s="173">
        <v>54872829</v>
      </c>
      <c r="J20" s="173">
        <v>54868296</v>
      </c>
      <c r="K20" s="173">
        <v>54867752</v>
      </c>
      <c r="L20" s="173">
        <v>54761180</v>
      </c>
    </row>
    <row r="21" spans="1:12" x14ac:dyDescent="0.25">
      <c r="A21" s="84" t="s">
        <v>9</v>
      </c>
      <c r="B21" s="173">
        <v>0</v>
      </c>
      <c r="C21" s="173">
        <v>622800</v>
      </c>
      <c r="D21" s="173">
        <v>1161139</v>
      </c>
      <c r="E21" s="173">
        <v>697869</v>
      </c>
      <c r="F21" s="173">
        <v>697034</v>
      </c>
      <c r="G21" s="173">
        <v>683328</v>
      </c>
      <c r="H21" s="173">
        <v>524778</v>
      </c>
      <c r="I21" s="173">
        <v>524778</v>
      </c>
      <c r="J21" s="173">
        <v>524778</v>
      </c>
      <c r="K21" s="173">
        <v>524778</v>
      </c>
      <c r="L21" s="173">
        <v>524778</v>
      </c>
    </row>
    <row r="22" spans="1:12" x14ac:dyDescent="0.25">
      <c r="A22" s="84" t="s">
        <v>12</v>
      </c>
      <c r="B22" s="173">
        <v>0</v>
      </c>
      <c r="C22" s="173">
        <v>0</v>
      </c>
      <c r="D22" s="173">
        <v>720695</v>
      </c>
      <c r="E22" s="173">
        <v>720695</v>
      </c>
      <c r="F22" s="173">
        <v>720695</v>
      </c>
      <c r="G22" s="173">
        <v>720695</v>
      </c>
      <c r="H22" s="173">
        <v>720695</v>
      </c>
      <c r="I22" s="173">
        <v>297101</v>
      </c>
      <c r="J22" s="173">
        <v>297101</v>
      </c>
      <c r="K22" s="173">
        <v>297101</v>
      </c>
      <c r="L22" s="173">
        <v>297101</v>
      </c>
    </row>
    <row r="23" spans="1:12" x14ac:dyDescent="0.25">
      <c r="A23" s="84" t="s">
        <v>2</v>
      </c>
      <c r="B23" s="173">
        <v>0</v>
      </c>
      <c r="C23" s="173">
        <v>4952299</v>
      </c>
      <c r="D23" s="173">
        <v>10179409</v>
      </c>
      <c r="E23" s="173">
        <v>10179409</v>
      </c>
      <c r="F23" s="173">
        <v>10179409</v>
      </c>
      <c r="G23" s="173">
        <v>10179409</v>
      </c>
      <c r="H23" s="173">
        <v>10179409</v>
      </c>
      <c r="I23" s="173">
        <v>10179409</v>
      </c>
      <c r="J23" s="173">
        <v>10179409</v>
      </c>
      <c r="K23" s="173">
        <v>10179409</v>
      </c>
      <c r="L23" s="173">
        <v>10179409</v>
      </c>
    </row>
    <row r="24" spans="1:12" x14ac:dyDescent="0.25">
      <c r="A24" s="84" t="s">
        <v>8</v>
      </c>
      <c r="B24" s="173">
        <v>0</v>
      </c>
      <c r="C24" s="173">
        <v>413420</v>
      </c>
      <c r="D24" s="173">
        <v>662724</v>
      </c>
      <c r="E24" s="173">
        <v>662724</v>
      </c>
      <c r="F24" s="173">
        <v>662724</v>
      </c>
      <c r="G24" s="173">
        <v>662724</v>
      </c>
      <c r="H24" s="173">
        <v>662724</v>
      </c>
      <c r="I24" s="173">
        <v>662724</v>
      </c>
      <c r="J24" s="173">
        <v>662724</v>
      </c>
      <c r="K24" s="173">
        <v>662724</v>
      </c>
      <c r="L24" s="173">
        <v>662724</v>
      </c>
    </row>
    <row r="25" spans="1:12" x14ac:dyDescent="0.25">
      <c r="A25" s="84" t="s">
        <v>4</v>
      </c>
      <c r="B25" s="173">
        <v>0</v>
      </c>
      <c r="C25" s="173">
        <v>1258571</v>
      </c>
      <c r="D25" s="173">
        <v>2162291</v>
      </c>
      <c r="E25" s="173">
        <v>2162291</v>
      </c>
      <c r="F25" s="173">
        <v>2162291</v>
      </c>
      <c r="G25" s="173">
        <v>2162291</v>
      </c>
      <c r="H25" s="173">
        <v>2160535</v>
      </c>
      <c r="I25" s="173">
        <v>2160535</v>
      </c>
      <c r="J25" s="173">
        <v>2160535</v>
      </c>
      <c r="K25" s="173">
        <v>2160535</v>
      </c>
      <c r="L25" s="173">
        <v>1982443</v>
      </c>
    </row>
    <row r="26" spans="1:12" x14ac:dyDescent="0.25">
      <c r="A26" s="84" t="s">
        <v>1</v>
      </c>
      <c r="B26" s="173">
        <v>0</v>
      </c>
      <c r="C26" s="173">
        <v>0</v>
      </c>
      <c r="D26" s="173">
        <v>29248443</v>
      </c>
      <c r="E26" s="173">
        <v>21181385</v>
      </c>
      <c r="F26" s="173">
        <v>21181385</v>
      </c>
      <c r="G26" s="173">
        <v>21181385</v>
      </c>
      <c r="H26" s="173">
        <v>21181385</v>
      </c>
      <c r="I26" s="173">
        <v>21181385</v>
      </c>
      <c r="J26" s="173">
        <v>21181385</v>
      </c>
      <c r="K26" s="173">
        <v>21180975</v>
      </c>
      <c r="L26" s="173">
        <v>21180975</v>
      </c>
    </row>
    <row r="27" spans="1:12" x14ac:dyDescent="0.25">
      <c r="A27" s="84" t="s">
        <v>3</v>
      </c>
      <c r="B27" s="173">
        <v>0</v>
      </c>
      <c r="C27" s="173">
        <v>0</v>
      </c>
      <c r="D27" s="173">
        <v>11429</v>
      </c>
      <c r="E27" s="173">
        <v>11429</v>
      </c>
      <c r="F27" s="173">
        <v>11429</v>
      </c>
      <c r="G27" s="173">
        <v>11429</v>
      </c>
      <c r="H27" s="173">
        <v>11429</v>
      </c>
      <c r="I27" s="173">
        <v>11429</v>
      </c>
      <c r="J27" s="173">
        <v>11429</v>
      </c>
      <c r="K27" s="173">
        <v>11429</v>
      </c>
      <c r="L27" s="173">
        <v>11429</v>
      </c>
    </row>
    <row r="28" spans="1:12" x14ac:dyDescent="0.25">
      <c r="A28" s="84" t="s">
        <v>41</v>
      </c>
      <c r="B28" s="173">
        <v>0</v>
      </c>
      <c r="C28" s="173">
        <v>4463526</v>
      </c>
      <c r="D28" s="173">
        <v>4463526</v>
      </c>
      <c r="E28" s="173">
        <v>4463526</v>
      </c>
      <c r="F28" s="173">
        <v>4463526</v>
      </c>
      <c r="G28" s="173">
        <v>4463526</v>
      </c>
      <c r="H28" s="173">
        <v>4463526</v>
      </c>
      <c r="I28" s="173">
        <v>4463526</v>
      </c>
      <c r="J28" s="173">
        <v>4463526</v>
      </c>
      <c r="K28" s="173">
        <v>4463526</v>
      </c>
      <c r="L28" s="173">
        <v>4463526</v>
      </c>
    </row>
    <row r="29" spans="1:12" x14ac:dyDescent="0.25">
      <c r="A29" s="84" t="s">
        <v>6</v>
      </c>
      <c r="B29" s="173">
        <v>11548607</v>
      </c>
      <c r="C29" s="173">
        <v>61755005</v>
      </c>
      <c r="D29" s="173">
        <v>109756721</v>
      </c>
      <c r="E29" s="173">
        <v>105864099</v>
      </c>
      <c r="F29" s="173">
        <v>105846912</v>
      </c>
      <c r="G29" s="173">
        <v>105846400</v>
      </c>
      <c r="H29" s="173">
        <v>104915272</v>
      </c>
      <c r="I29" s="173">
        <v>100248969</v>
      </c>
      <c r="J29" s="173">
        <v>100132341</v>
      </c>
      <c r="K29" s="173">
        <v>99245468</v>
      </c>
      <c r="L29" s="173">
        <v>96799470</v>
      </c>
    </row>
    <row r="30" spans="1:12" x14ac:dyDescent="0.25">
      <c r="A30" s="84" t="s">
        <v>7</v>
      </c>
      <c r="B30" s="173">
        <v>0</v>
      </c>
      <c r="C30" s="173">
        <v>0</v>
      </c>
      <c r="D30" s="173">
        <v>442365</v>
      </c>
      <c r="E30" s="173">
        <v>442365</v>
      </c>
      <c r="F30" s="173">
        <v>439231</v>
      </c>
      <c r="G30" s="173">
        <v>406812</v>
      </c>
      <c r="H30" s="173">
        <v>347277</v>
      </c>
      <c r="I30" s="173">
        <v>309657</v>
      </c>
      <c r="J30" s="173">
        <v>266533</v>
      </c>
      <c r="K30" s="173">
        <v>193812</v>
      </c>
      <c r="L30" s="173">
        <v>109896</v>
      </c>
    </row>
    <row r="31" spans="1:12" x14ac:dyDescent="0.25">
      <c r="A31" s="84" t="s">
        <v>11</v>
      </c>
      <c r="B31" s="173">
        <v>0</v>
      </c>
      <c r="C31" s="173">
        <v>0</v>
      </c>
      <c r="D31" s="173">
        <v>1240558</v>
      </c>
      <c r="E31" s="173">
        <v>1240558</v>
      </c>
      <c r="F31" s="173">
        <v>1240558</v>
      </c>
      <c r="G31" s="173">
        <v>1240558</v>
      </c>
      <c r="H31" s="173">
        <v>0</v>
      </c>
      <c r="I31" s="173">
        <v>0</v>
      </c>
      <c r="J31" s="173">
        <v>0</v>
      </c>
      <c r="K31" s="173">
        <v>0</v>
      </c>
      <c r="L31" s="173">
        <v>0</v>
      </c>
    </row>
    <row r="32" spans="1:12" x14ac:dyDescent="0.25">
      <c r="A32" s="84" t="s">
        <v>13</v>
      </c>
      <c r="B32" s="173">
        <v>0</v>
      </c>
      <c r="C32" s="173">
        <v>0</v>
      </c>
      <c r="D32" s="173">
        <v>37610</v>
      </c>
      <c r="E32" s="173">
        <v>37610</v>
      </c>
      <c r="F32" s="173">
        <v>37610</v>
      </c>
      <c r="G32" s="173">
        <v>37610</v>
      </c>
      <c r="H32" s="173">
        <v>37194</v>
      </c>
      <c r="I32" s="173">
        <v>36863</v>
      </c>
      <c r="J32" s="173">
        <v>36863</v>
      </c>
      <c r="K32" s="173">
        <v>36863</v>
      </c>
      <c r="L32" s="173">
        <v>36863</v>
      </c>
    </row>
    <row r="33" spans="1:12" x14ac:dyDescent="0.25">
      <c r="A33" s="84" t="s">
        <v>20</v>
      </c>
      <c r="B33" s="173">
        <v>81079920</v>
      </c>
      <c r="C33" s="173">
        <v>171677286</v>
      </c>
      <c r="D33" s="173">
        <v>296321255</v>
      </c>
      <c r="E33" s="173">
        <v>276529526</v>
      </c>
      <c r="F33" s="173">
        <v>276356864</v>
      </c>
      <c r="G33" s="173">
        <v>276086993</v>
      </c>
      <c r="H33" s="173">
        <v>273675778</v>
      </c>
      <c r="I33" s="173">
        <v>268541589</v>
      </c>
      <c r="J33" s="173">
        <v>267015594</v>
      </c>
      <c r="K33" s="173">
        <v>262747721</v>
      </c>
      <c r="L33" s="173">
        <v>248446183</v>
      </c>
    </row>
  </sheetData>
  <mergeCells count="1">
    <mergeCell ref="A1:L1"/>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
  <sheetViews>
    <sheetView workbookViewId="0">
      <selection sqref="A1:P1"/>
    </sheetView>
  </sheetViews>
  <sheetFormatPr defaultRowHeight="15" x14ac:dyDescent="0.25"/>
  <sheetData>
    <row r="1" spans="1:16" ht="90" customHeight="1" x14ac:dyDescent="0.35">
      <c r="A1" s="200" t="s">
        <v>304</v>
      </c>
      <c r="B1" s="201"/>
      <c r="C1" s="201"/>
      <c r="D1" s="201"/>
      <c r="E1" s="201"/>
      <c r="F1" s="201"/>
      <c r="G1" s="201"/>
      <c r="H1" s="201"/>
      <c r="I1" s="201"/>
      <c r="J1" s="201"/>
      <c r="K1" s="201"/>
      <c r="L1" s="201"/>
      <c r="M1" s="201"/>
      <c r="N1" s="201"/>
      <c r="O1" s="201"/>
      <c r="P1" s="201"/>
    </row>
  </sheetData>
  <mergeCells count="1">
    <mergeCell ref="A1:P1"/>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
  <sheetViews>
    <sheetView workbookViewId="0">
      <selection sqref="A1:E1"/>
    </sheetView>
  </sheetViews>
  <sheetFormatPr defaultRowHeight="15" x14ac:dyDescent="0.25"/>
  <cols>
    <col min="1" max="1" width="16.85546875" customWidth="1"/>
    <col min="2" max="2" width="24" customWidth="1"/>
    <col min="3" max="3" width="22.28515625" customWidth="1"/>
  </cols>
  <sheetData>
    <row r="1" spans="1:5" ht="87" customHeight="1" x14ac:dyDescent="0.35">
      <c r="A1" s="200" t="s">
        <v>304</v>
      </c>
      <c r="B1" s="201"/>
      <c r="C1" s="201"/>
      <c r="D1" s="201"/>
      <c r="E1" s="201"/>
    </row>
    <row r="3" spans="1:5" x14ac:dyDescent="0.25">
      <c r="A3" t="s">
        <v>22</v>
      </c>
    </row>
    <row r="4" spans="1:5" x14ac:dyDescent="0.25">
      <c r="B4" t="s">
        <v>193</v>
      </c>
      <c r="C4" t="s">
        <v>194</v>
      </c>
    </row>
    <row r="5" spans="1:5" x14ac:dyDescent="0.25">
      <c r="A5" t="s">
        <v>15</v>
      </c>
      <c r="B5" s="6">
        <v>676</v>
      </c>
      <c r="C5" s="2">
        <v>1980869</v>
      </c>
    </row>
    <row r="6" spans="1:5" x14ac:dyDescent="0.25">
      <c r="A6" t="s">
        <v>16</v>
      </c>
      <c r="B6" s="6">
        <v>65.206000000000003</v>
      </c>
      <c r="C6" s="2">
        <v>304976.41399999999</v>
      </c>
    </row>
    <row r="7" spans="1:5" x14ac:dyDescent="0.25">
      <c r="A7" t="s">
        <v>17</v>
      </c>
      <c r="B7" s="6">
        <v>316.84609999999998</v>
      </c>
      <c r="C7" s="2">
        <v>4910974.5306000002</v>
      </c>
    </row>
    <row r="8" spans="1:5" x14ac:dyDescent="0.25">
      <c r="A8" t="s">
        <v>18</v>
      </c>
      <c r="B8" s="6">
        <v>1810.1291000000001</v>
      </c>
      <c r="C8" s="2">
        <v>16310275.5405</v>
      </c>
    </row>
    <row r="9" spans="1:5" x14ac:dyDescent="0.25">
      <c r="A9" t="s">
        <v>19</v>
      </c>
      <c r="B9" s="6">
        <v>3039.6617000000006</v>
      </c>
      <c r="C9" s="2">
        <v>24683061.646299999</v>
      </c>
    </row>
    <row r="10" spans="1:5" x14ac:dyDescent="0.25">
      <c r="A10" s="1" t="s">
        <v>20</v>
      </c>
      <c r="B10" s="7">
        <v>5907.8429000000006</v>
      </c>
      <c r="C10" s="3">
        <v>48190157.131400004</v>
      </c>
    </row>
  </sheetData>
  <mergeCells count="1">
    <mergeCell ref="A1:E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19</vt:i4>
      </vt:variant>
    </vt:vector>
  </HeadingPairs>
  <TitlesOfParts>
    <vt:vector size="19" baseType="lpstr">
      <vt:lpstr>Summary Explanation</vt:lpstr>
      <vt:lpstr>Persisting Savings by Year&amp;Prog</vt:lpstr>
      <vt:lpstr>New&amp;Per By Rate Class</vt:lpstr>
      <vt:lpstr>New By Rate Class</vt:lpstr>
      <vt:lpstr>2017 IESO Verified Report</vt:lpstr>
      <vt:lpstr>2017 IESO Report - no totals</vt:lpstr>
      <vt:lpstr>2017 IESO Pivot</vt:lpstr>
      <vt:lpstr>Rtft RFP pipeline data</vt:lpstr>
      <vt:lpstr>2019 Rtft acheived by year</vt:lpstr>
      <vt:lpstr>future Rtft projection by year</vt:lpstr>
      <vt:lpstr>IESO persistance table</vt:lpstr>
      <vt:lpstr>IESO NTG Table</vt:lpstr>
      <vt:lpstr>Residential</vt:lpstr>
      <vt:lpstr>Small Com</vt:lpstr>
      <vt:lpstr>&gt;50 KW  &lt; 1500 KW</vt:lpstr>
      <vt:lpstr>&gt;1500 KW &lt; 5,000</vt:lpstr>
      <vt:lpstr>LU</vt:lpstr>
      <vt:lpstr>SL</vt:lpstr>
      <vt:lpstr>UM</vt:lpstr>
    </vt:vector>
  </TitlesOfParts>
  <Company>Hydro Ottawa Ltd.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shanel</dc:creator>
  <cp:lastModifiedBy>aprilb</cp:lastModifiedBy>
  <dcterms:created xsi:type="dcterms:W3CDTF">2019-10-07T15:49:10Z</dcterms:created>
  <dcterms:modified xsi:type="dcterms:W3CDTF">2020-06-12T22:01:51Z</dcterms:modified>
</cp:coreProperties>
</file>