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0" windowWidth="14520" windowHeight="1815" tabRatio="856"/>
  </bookViews>
  <sheets>
    <sheet name="CDM" sheetId="1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3" l="1"/>
  <c r="D52" i="13" s="1"/>
  <c r="E52" i="13" s="1"/>
  <c r="F52" i="13" s="1"/>
  <c r="G52" i="13" s="1"/>
  <c r="H52" i="13" s="1"/>
  <c r="I52" i="13" s="1"/>
  <c r="J52" i="13" s="1"/>
  <c r="K52" i="13" s="1"/>
  <c r="L52" i="13" s="1"/>
  <c r="M52" i="13" s="1"/>
  <c r="N52" i="13" s="1"/>
  <c r="O52" i="13" s="1"/>
  <c r="P52" i="13" s="1"/>
  <c r="A54" i="13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L6" i="13"/>
  <c r="C54" i="13" s="1"/>
  <c r="L7" i="13"/>
  <c r="D55" i="13" s="1"/>
  <c r="E55" i="13" s="1"/>
  <c r="F55" i="13" s="1"/>
  <c r="G55" i="13" s="1"/>
  <c r="H55" i="13" s="1"/>
  <c r="I55" i="13" s="1"/>
  <c r="J55" i="13" s="1"/>
  <c r="K55" i="13" s="1"/>
  <c r="L55" i="13" s="1"/>
  <c r="M55" i="13" s="1"/>
  <c r="N55" i="13" s="1"/>
  <c r="O55" i="13" s="1"/>
  <c r="P55" i="13" s="1"/>
  <c r="L8" i="13"/>
  <c r="E56" i="13" s="1"/>
  <c r="F56" i="13" s="1"/>
  <c r="G56" i="13" s="1"/>
  <c r="H56" i="13" s="1"/>
  <c r="I56" i="13" s="1"/>
  <c r="J56" i="13" s="1"/>
  <c r="K56" i="13" s="1"/>
  <c r="L56" i="13" s="1"/>
  <c r="M56" i="13" s="1"/>
  <c r="N56" i="13" s="1"/>
  <c r="O56" i="13" s="1"/>
  <c r="P56" i="13" s="1"/>
  <c r="L9" i="13"/>
  <c r="F57" i="13" s="1"/>
  <c r="G57" i="13" s="1"/>
  <c r="H57" i="13" s="1"/>
  <c r="I57" i="13" s="1"/>
  <c r="J57" i="13" s="1"/>
  <c r="K57" i="13" s="1"/>
  <c r="L57" i="13" s="1"/>
  <c r="M57" i="13" s="1"/>
  <c r="N57" i="13" s="1"/>
  <c r="O57" i="13" s="1"/>
  <c r="P57" i="13" s="1"/>
  <c r="L10" i="13"/>
  <c r="G58" i="13" s="1"/>
  <c r="H58" i="13" s="1"/>
  <c r="I58" i="13" s="1"/>
  <c r="J58" i="13" s="1"/>
  <c r="K58" i="13" s="1"/>
  <c r="L58" i="13" s="1"/>
  <c r="M58" i="13" s="1"/>
  <c r="N58" i="13" s="1"/>
  <c r="O58" i="13" s="1"/>
  <c r="P58" i="13" s="1"/>
  <c r="L11" i="13"/>
  <c r="H59" i="13" s="1"/>
  <c r="I59" i="13" s="1"/>
  <c r="J59" i="13" s="1"/>
  <c r="K59" i="13" s="1"/>
  <c r="L59" i="13" s="1"/>
  <c r="M59" i="13" s="1"/>
  <c r="N59" i="13" s="1"/>
  <c r="O59" i="13" s="1"/>
  <c r="P59" i="13" s="1"/>
  <c r="L12" i="13"/>
  <c r="I60" i="13" s="1"/>
  <c r="J60" i="13" s="1"/>
  <c r="K60" i="13" s="1"/>
  <c r="L60" i="13" s="1"/>
  <c r="M60" i="13" s="1"/>
  <c r="N60" i="13" s="1"/>
  <c r="O60" i="13" s="1"/>
  <c r="P60" i="13" s="1"/>
  <c r="L13" i="13"/>
  <c r="J61" i="13" s="1"/>
  <c r="K61" i="13" s="1"/>
  <c r="L61" i="13" s="1"/>
  <c r="M61" i="13" s="1"/>
  <c r="N61" i="13" s="1"/>
  <c r="O61" i="13" s="1"/>
  <c r="P61" i="13" s="1"/>
  <c r="L14" i="13"/>
  <c r="L15" i="13"/>
  <c r="C73" i="13" s="1"/>
  <c r="D73" i="13" s="1"/>
  <c r="E73" i="13" s="1"/>
  <c r="F73" i="13" s="1"/>
  <c r="G73" i="13" s="1"/>
  <c r="L16" i="13"/>
  <c r="D74" i="13" s="1"/>
  <c r="E74" i="13" s="1"/>
  <c r="F74" i="13" s="1"/>
  <c r="G74" i="13" s="1"/>
  <c r="L17" i="13"/>
  <c r="E75" i="13" s="1"/>
  <c r="F75" i="13" s="1"/>
  <c r="G75" i="13" s="1"/>
  <c r="L18" i="13"/>
  <c r="F76" i="13" s="1"/>
  <c r="G76" i="13" s="1"/>
  <c r="L19" i="13"/>
  <c r="P67" i="13" s="1"/>
  <c r="L5" i="13"/>
  <c r="B53" i="13" s="1"/>
  <c r="C53" i="13" l="1"/>
  <c r="D53" i="13" s="1"/>
  <c r="E53" i="13" s="1"/>
  <c r="F53" i="13" s="1"/>
  <c r="G53" i="13" s="1"/>
  <c r="H53" i="13" s="1"/>
  <c r="I53" i="13" s="1"/>
  <c r="J53" i="13" s="1"/>
  <c r="K53" i="13" s="1"/>
  <c r="L53" i="13" s="1"/>
  <c r="M53" i="13" s="1"/>
  <c r="N53" i="13" s="1"/>
  <c r="O53" i="13" s="1"/>
  <c r="P53" i="13" s="1"/>
  <c r="B68" i="13"/>
  <c r="K62" i="13"/>
  <c r="L62" i="13" s="1"/>
  <c r="M62" i="13" s="1"/>
  <c r="N62" i="13" s="1"/>
  <c r="O62" i="13" s="1"/>
  <c r="P62" i="13" s="1"/>
  <c r="B72" i="13"/>
  <c r="C72" i="13" s="1"/>
  <c r="C78" i="13" s="1"/>
  <c r="L63" i="13"/>
  <c r="M63" i="13" s="1"/>
  <c r="N63" i="13" s="1"/>
  <c r="O63" i="13" s="1"/>
  <c r="P63" i="13" s="1"/>
  <c r="O66" i="13"/>
  <c r="P66" i="13" s="1"/>
  <c r="M64" i="13"/>
  <c r="N64" i="13" s="1"/>
  <c r="O64" i="13" s="1"/>
  <c r="P64" i="13" s="1"/>
  <c r="B78" i="13"/>
  <c r="G77" i="13"/>
  <c r="N65" i="13"/>
  <c r="O65" i="13" s="1"/>
  <c r="P65" i="13" s="1"/>
  <c r="D54" i="13"/>
  <c r="E6" i="13"/>
  <c r="F6" i="13"/>
  <c r="G6" i="13"/>
  <c r="E7" i="13"/>
  <c r="F7" i="13"/>
  <c r="G7" i="13"/>
  <c r="E8" i="13"/>
  <c r="F8" i="13"/>
  <c r="G8" i="13"/>
  <c r="E9" i="13"/>
  <c r="F9" i="13"/>
  <c r="G9" i="13"/>
  <c r="E10" i="13"/>
  <c r="F10" i="13"/>
  <c r="G10" i="13"/>
  <c r="E11" i="13"/>
  <c r="F11" i="13"/>
  <c r="G11" i="13"/>
  <c r="E12" i="13"/>
  <c r="F12" i="13"/>
  <c r="G12" i="13"/>
  <c r="E13" i="13"/>
  <c r="F13" i="13"/>
  <c r="G13" i="13"/>
  <c r="E14" i="13"/>
  <c r="F14" i="13"/>
  <c r="G14" i="13"/>
  <c r="E15" i="13"/>
  <c r="F15" i="13"/>
  <c r="G15" i="13"/>
  <c r="E16" i="13"/>
  <c r="F16" i="13"/>
  <c r="G16" i="13"/>
  <c r="E17" i="13"/>
  <c r="F17" i="13"/>
  <c r="G17" i="13"/>
  <c r="E18" i="13"/>
  <c r="F18" i="13"/>
  <c r="G18" i="13"/>
  <c r="E19" i="13"/>
  <c r="F19" i="13"/>
  <c r="G19" i="13"/>
  <c r="F5" i="13"/>
  <c r="G5" i="13"/>
  <c r="E5" i="13"/>
  <c r="A44" i="13"/>
  <c r="A45" i="13" s="1"/>
  <c r="A46" i="13" s="1"/>
  <c r="A47" i="13" s="1"/>
  <c r="A48" i="13" s="1"/>
  <c r="H33" i="13"/>
  <c r="H34" i="13" s="1"/>
  <c r="H35" i="13" s="1"/>
  <c r="H36" i="13" s="1"/>
  <c r="H37" i="13" s="1"/>
  <c r="H38" i="13" s="1"/>
  <c r="H48" i="13" s="1"/>
  <c r="J33" i="13"/>
  <c r="J34" i="13" s="1"/>
  <c r="J35" i="13" s="1"/>
  <c r="J36" i="13" s="1"/>
  <c r="J37" i="13" s="1"/>
  <c r="J38" i="13" s="1"/>
  <c r="J48" i="13" s="1"/>
  <c r="G33" i="13"/>
  <c r="G34" i="13" s="1"/>
  <c r="G35" i="13" s="1"/>
  <c r="G36" i="13" s="1"/>
  <c r="G37" i="13" s="1"/>
  <c r="G38" i="13" s="1"/>
  <c r="G48" i="13" s="1"/>
  <c r="I33" i="13"/>
  <c r="I34" i="13" s="1"/>
  <c r="I35" i="13" s="1"/>
  <c r="I36" i="13" s="1"/>
  <c r="I37" i="13" s="1"/>
  <c r="I38" i="13" s="1"/>
  <c r="I48" i="13" s="1"/>
  <c r="C24" i="13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48" i="13" s="1"/>
  <c r="B24" i="13"/>
  <c r="A25" i="13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C68" i="13" l="1"/>
  <c r="D72" i="13"/>
  <c r="E72" i="13" s="1"/>
  <c r="E54" i="13"/>
  <c r="D68" i="13"/>
  <c r="D78" i="13"/>
  <c r="B25" i="13"/>
  <c r="G46" i="13"/>
  <c r="C46" i="13"/>
  <c r="J47" i="13"/>
  <c r="H45" i="13"/>
  <c r="H43" i="13"/>
  <c r="I47" i="13"/>
  <c r="J46" i="13"/>
  <c r="G45" i="13"/>
  <c r="C45" i="13"/>
  <c r="H44" i="13"/>
  <c r="I43" i="13"/>
  <c r="I44" i="13"/>
  <c r="G43" i="13"/>
  <c r="C43" i="13"/>
  <c r="H47" i="13"/>
  <c r="I46" i="13"/>
  <c r="J45" i="13"/>
  <c r="G44" i="13"/>
  <c r="C44" i="13"/>
  <c r="J43" i="13"/>
  <c r="G47" i="13"/>
  <c r="C47" i="13"/>
  <c r="H46" i="13"/>
  <c r="I45" i="13"/>
  <c r="J44" i="13"/>
  <c r="F24" i="13"/>
  <c r="F25" i="13" s="1"/>
  <c r="F26" i="13" s="1"/>
  <c r="F27" i="13" s="1"/>
  <c r="F28" i="13" s="1"/>
  <c r="F29" i="13" s="1"/>
  <c r="F30" i="13" s="1"/>
  <c r="F31" i="13" s="1"/>
  <c r="F32" i="13" s="1"/>
  <c r="F33" i="13" s="1"/>
  <c r="E24" i="13"/>
  <c r="E25" i="13" s="1"/>
  <c r="E26" i="13" s="1"/>
  <c r="E27" i="13" s="1"/>
  <c r="E28" i="13" s="1"/>
  <c r="E29" i="13" s="1"/>
  <c r="E30" i="13" s="1"/>
  <c r="E31" i="13" s="1"/>
  <c r="E32" i="13" s="1"/>
  <c r="E33" i="13" s="1"/>
  <c r="D24" i="13"/>
  <c r="D25" i="13" s="1"/>
  <c r="D26" i="13" s="1"/>
  <c r="D27" i="13" s="1"/>
  <c r="D28" i="13" s="1"/>
  <c r="D29" i="13" s="1"/>
  <c r="D30" i="13" s="1"/>
  <c r="D31" i="13" s="1"/>
  <c r="D32" i="13" s="1"/>
  <c r="D33" i="13" s="1"/>
  <c r="E78" i="13" l="1"/>
  <c r="F72" i="13"/>
  <c r="F54" i="13"/>
  <c r="E68" i="13"/>
  <c r="B26" i="13"/>
  <c r="K25" i="13"/>
  <c r="K24" i="13"/>
  <c r="D34" i="13"/>
  <c r="D43" i="13"/>
  <c r="F34" i="13"/>
  <c r="F43" i="13"/>
  <c r="E34" i="13"/>
  <c r="E43" i="13"/>
  <c r="G54" i="13" l="1"/>
  <c r="F68" i="13"/>
  <c r="F78" i="13"/>
  <c r="G72" i="13"/>
  <c r="G78" i="13" s="1"/>
  <c r="K26" i="13"/>
  <c r="B27" i="13"/>
  <c r="F35" i="13"/>
  <c r="F44" i="13"/>
  <c r="E35" i="13"/>
  <c r="E44" i="13"/>
  <c r="D35" i="13"/>
  <c r="D44" i="13"/>
  <c r="H54" i="13" l="1"/>
  <c r="G68" i="13"/>
  <c r="B28" i="13"/>
  <c r="K27" i="13"/>
  <c r="E36" i="13"/>
  <c r="E45" i="13"/>
  <c r="D36" i="13"/>
  <c r="D45" i="13"/>
  <c r="F36" i="13"/>
  <c r="F45" i="13"/>
  <c r="I54" i="13" l="1"/>
  <c r="H68" i="13"/>
  <c r="B29" i="13"/>
  <c r="K28" i="13"/>
  <c r="D37" i="13"/>
  <c r="D46" i="13"/>
  <c r="F37" i="13"/>
  <c r="F46" i="13"/>
  <c r="E37" i="13"/>
  <c r="E46" i="13"/>
  <c r="J54" i="13" l="1"/>
  <c r="I68" i="13"/>
  <c r="B30" i="13"/>
  <c r="K29" i="13"/>
  <c r="F38" i="13"/>
  <c r="F48" i="13" s="1"/>
  <c r="F47" i="13"/>
  <c r="E38" i="13"/>
  <c r="E48" i="13" s="1"/>
  <c r="E47" i="13"/>
  <c r="D38" i="13"/>
  <c r="D48" i="13" s="1"/>
  <c r="D47" i="13"/>
  <c r="K54" i="13" l="1"/>
  <c r="J68" i="13"/>
  <c r="B31" i="13"/>
  <c r="K30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L54" i="13" l="1"/>
  <c r="K68" i="13"/>
  <c r="B80" i="13" s="1"/>
  <c r="B81" i="13" s="1"/>
  <c r="B32" i="13"/>
  <c r="K31" i="13"/>
  <c r="M54" i="13" l="1"/>
  <c r="L68" i="13"/>
  <c r="C80" i="13" s="1"/>
  <c r="C81" i="13" s="1"/>
  <c r="B33" i="13"/>
  <c r="K32" i="13"/>
  <c r="N54" i="13" l="1"/>
  <c r="M68" i="13"/>
  <c r="D80" i="13" s="1"/>
  <c r="D81" i="13" s="1"/>
  <c r="B34" i="13"/>
  <c r="K33" i="13"/>
  <c r="B43" i="13"/>
  <c r="K43" i="13" s="1"/>
  <c r="O54" i="13" l="1"/>
  <c r="N68" i="13"/>
  <c r="E80" i="13" s="1"/>
  <c r="E81" i="13" s="1"/>
  <c r="B35" i="13"/>
  <c r="K34" i="13"/>
  <c r="B44" i="13"/>
  <c r="K44" i="13" s="1"/>
  <c r="P54" i="13" l="1"/>
  <c r="P68" i="13" s="1"/>
  <c r="G80" i="13" s="1"/>
  <c r="G81" i="13" s="1"/>
  <c r="O68" i="13"/>
  <c r="F80" i="13" s="1"/>
  <c r="F81" i="13" s="1"/>
  <c r="B36" i="13"/>
  <c r="K35" i="13"/>
  <c r="B45" i="13"/>
  <c r="K45" i="13" s="1"/>
  <c r="B37" i="13" l="1"/>
  <c r="K36" i="13"/>
  <c r="B46" i="13"/>
  <c r="K46" i="13" s="1"/>
  <c r="B38" i="13" l="1"/>
  <c r="K37" i="13"/>
  <c r="B47" i="13"/>
  <c r="K47" i="13" s="1"/>
  <c r="B48" i="13" l="1"/>
  <c r="K48" i="13" s="1"/>
  <c r="K38" i="13"/>
</calcChain>
</file>

<file path=xl/sharedStrings.xml><?xml version="1.0" encoding="utf-8"?>
<sst xmlns="http://schemas.openxmlformats.org/spreadsheetml/2006/main" count="63" uniqueCount="39">
  <si>
    <t>Year</t>
  </si>
  <si>
    <t>Res</t>
  </si>
  <si>
    <t>MU</t>
  </si>
  <si>
    <t>St Light</t>
  </si>
  <si>
    <t>1000NI Shr</t>
  </si>
  <si>
    <t>1000I Shr</t>
  </si>
  <si>
    <t>1500 Shr</t>
  </si>
  <si>
    <t>GS50</t>
  </si>
  <si>
    <t>GS1000I</t>
  </si>
  <si>
    <t>GS1000NI</t>
  </si>
  <si>
    <t>GS1500</t>
  </si>
  <si>
    <t>GS5000</t>
  </si>
  <si>
    <t>Lrg Use</t>
  </si>
  <si>
    <t>Lrg User</t>
  </si>
  <si>
    <t>Cumulative Historical MWh</t>
  </si>
  <si>
    <t>Cumulative MWh as of 2020</t>
  </si>
  <si>
    <t>Total</t>
  </si>
  <si>
    <t>This approach is used in the case where there is a CDM variable in the model</t>
  </si>
  <si>
    <t>because we need historical CDM</t>
  </si>
  <si>
    <t>This approach is used in the case where we DO NOT have a CDM variable in the model</t>
  </si>
  <si>
    <t>Total C1-C3 &gt;50 KW  &lt; 1500 KW</t>
  </si>
  <si>
    <t>This row lines up with Attachment OEB 134 (A) interrogatory response.  Tab "New By Rate Class" starting in cell B44.</t>
  </si>
  <si>
    <t>This row lines up with Attachment OEB 134 (A) interrogatory response.  Tab "New By Rate Class" starting in cell C44.</t>
  </si>
  <si>
    <t>This row lines up with Attachment OEB 134 (A) interrogatory response.  Tab "New By Rate Class" starting in cell D44.</t>
  </si>
  <si>
    <t>This row lines up with Attachment OEB 134 (A) interrogatory response.  Tab "New By Rate Class" starting in cell E44.</t>
  </si>
  <si>
    <t>This row lines up with Attachment OEB 134 (A) interrogatory response.  Tab "New By Rate Class" starting in cell F44.</t>
  </si>
  <si>
    <t>This row lines up with Attachment OEB 134 (A) interrogatory response.  Tab "New By Rate Class" starting in cell G44.</t>
  </si>
  <si>
    <t xml:space="preserve">Table A - Revised Table 4 (Cumulative MWh as of 2020) </t>
  </si>
  <si>
    <t>Table B - Cumulative Historical MWh</t>
  </si>
  <si>
    <t>we simply subtract the new CDM as of 2020, the history does not matter</t>
  </si>
  <si>
    <t>Historical Annual MWh</t>
  </si>
  <si>
    <t xml:space="preserve"> Part d) - Impact of Historical and Forecast CDM</t>
  </si>
  <si>
    <t xml:space="preserve"> Part d) - Impact of Historical and Forecast CDM - Staring in 2020</t>
  </si>
  <si>
    <t>Not included in Table 4 as it is embedded in Load Forecast as persistence saving prior to rebasing</t>
  </si>
  <si>
    <t>Subtract: Cumulative Savings from 2011 to 2025</t>
  </si>
  <si>
    <t>Saving 2019 and prior</t>
  </si>
  <si>
    <t>Full Year Impact</t>
  </si>
  <si>
    <t xml:space="preserve">Hydro Ottawa Limited
EB-2019-0261
Interrogatory Response
IRR VECC-69
Attachment A
June 12, 2020
</t>
  </si>
  <si>
    <t>Impact of Historical &amp; Forecast 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</si>
</sst>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6" xfId="0" applyBorder="1"/>
    <xf numFmtId="9" fontId="0" fillId="0" borderId="0" xfId="1" applyFont="1" applyBorder="1"/>
    <xf numFmtId="9" fontId="0" fillId="0" borderId="7" xfId="1" applyFont="1" applyBorder="1"/>
    <xf numFmtId="0" fontId="0" fillId="0" borderId="8" xfId="0" applyBorder="1"/>
    <xf numFmtId="9" fontId="0" fillId="0" borderId="1" xfId="1" applyFont="1" applyBorder="1"/>
    <xf numFmtId="9" fontId="0" fillId="0" borderId="9" xfId="1" applyFont="1" applyBorder="1"/>
    <xf numFmtId="0" fontId="0" fillId="2" borderId="6" xfId="0" applyFill="1" applyBorder="1" applyAlignment="1">
      <alignment horizontal="left"/>
    </xf>
    <xf numFmtId="3" fontId="0" fillId="2" borderId="0" xfId="0" applyNumberFormat="1" applyFill="1" applyBorder="1"/>
    <xf numFmtId="3" fontId="0" fillId="2" borderId="7" xfId="0" applyNumberFormat="1" applyFill="1" applyBorder="1"/>
    <xf numFmtId="0" fontId="0" fillId="2" borderId="8" xfId="0" applyFill="1" applyBorder="1" applyAlignment="1">
      <alignment horizontal="left"/>
    </xf>
    <xf numFmtId="3" fontId="0" fillId="2" borderId="1" xfId="0" applyNumberFormat="1" applyFill="1" applyBorder="1"/>
    <xf numFmtId="3" fontId="0" fillId="2" borderId="9" xfId="0" applyNumberFormat="1" applyFill="1" applyBorder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0" borderId="4" xfId="0" applyNumberFormat="1" applyBorder="1"/>
    <xf numFmtId="0" fontId="0" fillId="0" borderId="4" xfId="0" applyBorder="1"/>
    <xf numFmtId="0" fontId="0" fillId="0" borderId="5" xfId="0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0" xfId="0" applyBorder="1"/>
    <xf numFmtId="0" fontId="0" fillId="0" borderId="7" xfId="0" applyBorder="1"/>
    <xf numFmtId="3" fontId="0" fillId="0" borderId="1" xfId="0" applyNumberFormat="1" applyBorder="1"/>
    <xf numFmtId="0" fontId="0" fillId="0" borderId="0" xfId="0" applyAlignment="1">
      <alignment horizontal="left" wrapText="1"/>
    </xf>
    <xf numFmtId="0" fontId="4" fillId="0" borderId="0" xfId="0" applyFont="1"/>
    <xf numFmtId="0" fontId="2" fillId="3" borderId="11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right" wrapText="1"/>
    </xf>
    <xf numFmtId="3" fontId="3" fillId="0" borderId="4" xfId="0" applyNumberFormat="1" applyFont="1" applyBorder="1"/>
    <xf numFmtId="3" fontId="3" fillId="0" borderId="0" xfId="0" applyNumberFormat="1" applyFont="1" applyBorder="1"/>
    <xf numFmtId="3" fontId="3" fillId="0" borderId="1" xfId="0" applyNumberFormat="1" applyFont="1" applyBorder="1"/>
    <xf numFmtId="3" fontId="0" fillId="0" borderId="9" xfId="0" applyNumberFormat="1" applyBorder="1"/>
    <xf numFmtId="3" fontId="0" fillId="0" borderId="15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11" xfId="0" applyNumberFormat="1" applyFont="1" applyBorder="1"/>
    <xf numFmtId="3" fontId="2" fillId="0" borderId="12" xfId="0" applyNumberFormat="1" applyFont="1" applyBorder="1"/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0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209550</xdr:colOff>
      <xdr:row>38</xdr:row>
      <xdr:rowOff>19050</xdr:rowOff>
    </xdr:from>
    <xdr:to>
      <xdr:col>21</xdr:col>
      <xdr:colOff>494608</xdr:colOff>
      <xdr:row>49</xdr:row>
      <xdr:rowOff>37800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7839075"/>
          <a:ext cx="5533333" cy="2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zoomScaleNormal="100" workbookViewId="0">
      <selection activeCell="N26" sqref="N26"/>
    </sheetView>
  </sheetViews>
  <sheetFormatPr defaultRowHeight="15" x14ac:dyDescent="0.25"/>
  <cols>
    <col min="1" max="1" width="19.7109375" style="2" customWidth="1"/>
    <col min="2" max="3" width="9" customWidth="1"/>
    <col min="4" max="4" width="10.42578125" bestFit="1" customWidth="1"/>
    <col min="5" max="5" width="9.42578125" bestFit="1" customWidth="1"/>
    <col min="6" max="16" width="9" customWidth="1"/>
    <col min="17" max="19" width="11.140625" bestFit="1" customWidth="1"/>
  </cols>
  <sheetData>
    <row r="1" spans="1:26" ht="102" customHeight="1" x14ac:dyDescent="0.25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44.25" customHeight="1" x14ac:dyDescent="0.25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4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26" ht="53.25" customHeight="1" x14ac:dyDescent="0.25">
      <c r="A4" s="47" t="s">
        <v>0</v>
      </c>
      <c r="B4" s="18" t="s">
        <v>1</v>
      </c>
      <c r="C4" s="18" t="s">
        <v>7</v>
      </c>
      <c r="D4" s="31" t="s">
        <v>20</v>
      </c>
      <c r="E4" s="32" t="s">
        <v>8</v>
      </c>
      <c r="F4" s="16" t="s">
        <v>9</v>
      </c>
      <c r="G4" s="18" t="s">
        <v>10</v>
      </c>
      <c r="H4" s="16" t="s">
        <v>11</v>
      </c>
      <c r="I4" s="18" t="s">
        <v>13</v>
      </c>
      <c r="J4" s="17" t="s">
        <v>2</v>
      </c>
      <c r="K4" s="17" t="s">
        <v>3</v>
      </c>
      <c r="L4" s="32" t="s">
        <v>16</v>
      </c>
      <c r="M4" s="15" t="s">
        <v>0</v>
      </c>
      <c r="N4" s="17" t="s">
        <v>4</v>
      </c>
      <c r="O4" s="17" t="s">
        <v>5</v>
      </c>
      <c r="P4" s="17" t="s">
        <v>6</v>
      </c>
    </row>
    <row r="5" spans="1:26" x14ac:dyDescent="0.25">
      <c r="A5" s="48">
        <v>2011</v>
      </c>
      <c r="B5" s="21">
        <v>9192.4333330224708</v>
      </c>
      <c r="C5" s="21">
        <v>3979.7295932663096</v>
      </c>
      <c r="D5" s="34">
        <v>22925.77874911602</v>
      </c>
      <c r="E5" s="34">
        <f>$D5*N5</f>
        <v>11933.726133028445</v>
      </c>
      <c r="F5" s="34">
        <f t="shared" ref="F5:G5" si="0">$D5*O5</f>
        <v>8071.9614496570457</v>
      </c>
      <c r="G5" s="34">
        <f t="shared" si="0"/>
        <v>2920.0911664305281</v>
      </c>
      <c r="H5" s="22">
        <v>0</v>
      </c>
      <c r="I5" s="22">
        <v>0</v>
      </c>
      <c r="J5" s="22">
        <v>0</v>
      </c>
      <c r="K5" s="23">
        <v>0</v>
      </c>
      <c r="L5" s="38">
        <f>SUM(B5:D5,H5:K5)</f>
        <v>36097.9416754048</v>
      </c>
      <c r="M5" s="3">
        <v>2011</v>
      </c>
      <c r="N5" s="4">
        <v>0.52053743794803875</v>
      </c>
      <c r="O5" s="4">
        <v>0.35209104728746837</v>
      </c>
      <c r="P5" s="5">
        <v>0.12737151476449288</v>
      </c>
    </row>
    <row r="6" spans="1:26" x14ac:dyDescent="0.25">
      <c r="A6" s="49">
        <f>A5+1</f>
        <v>2012</v>
      </c>
      <c r="B6" s="24">
        <v>5930.6898182672721</v>
      </c>
      <c r="C6" s="24">
        <v>3365.1663538846324</v>
      </c>
      <c r="D6" s="35">
        <v>30855.577245338252</v>
      </c>
      <c r="E6" s="35">
        <f t="shared" ref="E6:E19" si="1">$D6*N6</f>
        <v>15694.894496866329</v>
      </c>
      <c r="F6" s="35">
        <f t="shared" ref="F6:F19" si="2">$D6*O6</f>
        <v>11102.232550846104</v>
      </c>
      <c r="G6" s="35">
        <f t="shared" ref="G6:G19" si="3">$D6*P6</f>
        <v>4058.4501976258189</v>
      </c>
      <c r="H6" s="26">
        <v>0</v>
      </c>
      <c r="I6" s="26">
        <v>0</v>
      </c>
      <c r="J6" s="26">
        <v>0</v>
      </c>
      <c r="K6" s="27">
        <v>0</v>
      </c>
      <c r="L6" s="39">
        <f t="shared" ref="L6:L19" si="4">SUM(B6:D6,H6:K6)</f>
        <v>40151.43341749016</v>
      </c>
      <c r="M6" s="3">
        <v>2012</v>
      </c>
      <c r="N6" s="4">
        <v>0.5086566481020075</v>
      </c>
      <c r="O6" s="4">
        <v>0.35981282938154918</v>
      </c>
      <c r="P6" s="5">
        <v>0.13153052251644332</v>
      </c>
    </row>
    <row r="7" spans="1:26" x14ac:dyDescent="0.25">
      <c r="A7" s="49">
        <f t="shared" ref="A7:A19" si="5">A6+1</f>
        <v>2013</v>
      </c>
      <c r="B7" s="24">
        <v>5493.1707613017925</v>
      </c>
      <c r="C7" s="24">
        <v>40.593636459999992</v>
      </c>
      <c r="D7" s="35">
        <v>39052.348135130007</v>
      </c>
      <c r="E7" s="35">
        <f t="shared" si="1"/>
        <v>19410.853514235547</v>
      </c>
      <c r="F7" s="35">
        <f t="shared" si="2"/>
        <v>14359.703036555296</v>
      </c>
      <c r="G7" s="35">
        <f t="shared" si="3"/>
        <v>5281.7915843391602</v>
      </c>
      <c r="H7" s="26">
        <v>0</v>
      </c>
      <c r="I7" s="26">
        <v>0</v>
      </c>
      <c r="J7" s="26">
        <v>0</v>
      </c>
      <c r="K7" s="27">
        <v>0</v>
      </c>
      <c r="L7" s="39">
        <f t="shared" si="4"/>
        <v>44586.112532891799</v>
      </c>
      <c r="M7" s="3">
        <v>2013</v>
      </c>
      <c r="N7" s="4">
        <v>0.49704702639312698</v>
      </c>
      <c r="O7" s="4">
        <v>0.36770395948708279</v>
      </c>
      <c r="P7" s="5">
        <v>0.13524901411979018</v>
      </c>
    </row>
    <row r="8" spans="1:26" x14ac:dyDescent="0.25">
      <c r="A8" s="49">
        <f t="shared" si="5"/>
        <v>2014</v>
      </c>
      <c r="B8" s="24">
        <v>13427.97895226977</v>
      </c>
      <c r="C8" s="24">
        <v>8627.0046449999991</v>
      </c>
      <c r="D8" s="35">
        <v>42189.696924300006</v>
      </c>
      <c r="E8" s="35">
        <f t="shared" si="1"/>
        <v>20491.636361909281</v>
      </c>
      <c r="F8" s="35">
        <f t="shared" si="2"/>
        <v>15853.544430254842</v>
      </c>
      <c r="G8" s="35">
        <f t="shared" si="3"/>
        <v>5844.5161321358819</v>
      </c>
      <c r="H8" s="26">
        <v>0</v>
      </c>
      <c r="I8" s="26">
        <v>0</v>
      </c>
      <c r="J8" s="26">
        <v>0</v>
      </c>
      <c r="K8" s="27">
        <v>0</v>
      </c>
      <c r="L8" s="39">
        <f t="shared" si="4"/>
        <v>64244.680521569775</v>
      </c>
      <c r="M8" s="3">
        <v>2014</v>
      </c>
      <c r="N8" s="4">
        <v>0.48570238365724572</v>
      </c>
      <c r="O8" s="4">
        <v>0.37576815161058136</v>
      </c>
      <c r="P8" s="5">
        <v>0.13852946473217292</v>
      </c>
    </row>
    <row r="9" spans="1:26" x14ac:dyDescent="0.25">
      <c r="A9" s="49">
        <f t="shared" si="5"/>
        <v>2015</v>
      </c>
      <c r="B9" s="24">
        <v>19740.135999999999</v>
      </c>
      <c r="C9" s="24">
        <v>2978.306</v>
      </c>
      <c r="D9" s="35">
        <v>58361.478000000003</v>
      </c>
      <c r="E9" s="35">
        <f t="shared" si="1"/>
        <v>27699.330460906607</v>
      </c>
      <c r="F9" s="35">
        <f t="shared" si="2"/>
        <v>22411.344548285459</v>
      </c>
      <c r="G9" s="35">
        <f t="shared" si="3"/>
        <v>8250.8029908079352</v>
      </c>
      <c r="H9" s="26">
        <v>0</v>
      </c>
      <c r="I9" s="26">
        <v>0</v>
      </c>
      <c r="J9" s="26">
        <v>0</v>
      </c>
      <c r="K9" s="27">
        <v>0</v>
      </c>
      <c r="L9" s="39">
        <f t="shared" si="4"/>
        <v>81079.92</v>
      </c>
      <c r="M9" s="3">
        <v>2015</v>
      </c>
      <c r="N9" s="4">
        <v>0.47461667199221041</v>
      </c>
      <c r="O9" s="4">
        <v>0.38400920121120746</v>
      </c>
      <c r="P9" s="5">
        <v>0.14137412679658207</v>
      </c>
    </row>
    <row r="10" spans="1:26" x14ac:dyDescent="0.25">
      <c r="A10" s="49">
        <f t="shared" si="5"/>
        <v>2016</v>
      </c>
      <c r="B10" s="24">
        <v>34870.582999999999</v>
      </c>
      <c r="C10" s="24">
        <v>0</v>
      </c>
      <c r="D10" s="35">
        <v>55035.237999999998</v>
      </c>
      <c r="E10" s="35">
        <f t="shared" si="1"/>
        <v>25524.461804294253</v>
      </c>
      <c r="F10" s="35">
        <f t="shared" si="2"/>
        <v>21597.532767411554</v>
      </c>
      <c r="G10" s="35">
        <f t="shared" si="3"/>
        <v>7913.2434282941895</v>
      </c>
      <c r="H10" s="26">
        <v>0</v>
      </c>
      <c r="I10" s="26">
        <v>0</v>
      </c>
      <c r="J10" s="26">
        <v>0</v>
      </c>
      <c r="K10" s="27">
        <v>0</v>
      </c>
      <c r="L10" s="39">
        <f t="shared" si="4"/>
        <v>89905.820999999996</v>
      </c>
      <c r="M10" s="3">
        <v>2016</v>
      </c>
      <c r="N10" s="4">
        <v>0.46378398153369038</v>
      </c>
      <c r="O10" s="4">
        <v>0.39243098698712914</v>
      </c>
      <c r="P10" s="5">
        <v>0.14378503147918048</v>
      </c>
    </row>
    <row r="11" spans="1:26" x14ac:dyDescent="0.25">
      <c r="A11" s="49">
        <f t="shared" si="5"/>
        <v>2017</v>
      </c>
      <c r="B11" s="24">
        <v>69786.320999999996</v>
      </c>
      <c r="C11" s="24">
        <v>442.36500000000001</v>
      </c>
      <c r="D11" s="35">
        <v>54071.006999999998</v>
      </c>
      <c r="E11" s="35">
        <f t="shared" si="1"/>
        <v>24504.901282986284</v>
      </c>
      <c r="F11" s="35">
        <f t="shared" si="2"/>
        <v>21684.499993680878</v>
      </c>
      <c r="G11" s="35">
        <f t="shared" si="3"/>
        <v>7881.6057233328356</v>
      </c>
      <c r="H11" s="26">
        <v>0</v>
      </c>
      <c r="I11" s="26">
        <v>0</v>
      </c>
      <c r="J11" s="26">
        <v>0</v>
      </c>
      <c r="K11" s="27">
        <v>0</v>
      </c>
      <c r="L11" s="39">
        <f t="shared" si="4"/>
        <v>124299.693</v>
      </c>
      <c r="M11" s="3">
        <v>2017</v>
      </c>
      <c r="N11" s="4">
        <v>0.4531985373045907</v>
      </c>
      <c r="O11" s="4">
        <v>0.40103747270105178</v>
      </c>
      <c r="P11" s="5">
        <v>0.14576398999435752</v>
      </c>
    </row>
    <row r="12" spans="1:26" x14ac:dyDescent="0.25">
      <c r="A12" s="49">
        <f t="shared" si="5"/>
        <v>2018</v>
      </c>
      <c r="B12" s="24">
        <v>17712.285543423528</v>
      </c>
      <c r="C12" s="24">
        <v>7244.3306786888324</v>
      </c>
      <c r="D12" s="35">
        <v>28030.783500644488</v>
      </c>
      <c r="E12" s="35">
        <f t="shared" si="1"/>
        <v>12413.564109642421</v>
      </c>
      <c r="F12" s="35">
        <f t="shared" si="2"/>
        <v>11487.93193874506</v>
      </c>
      <c r="G12" s="35">
        <f t="shared" si="3"/>
        <v>4129.2874522570064</v>
      </c>
      <c r="H12" s="26">
        <v>0</v>
      </c>
      <c r="I12" s="24">
        <v>0</v>
      </c>
      <c r="J12" s="24">
        <v>0</v>
      </c>
      <c r="K12" s="25">
        <v>0</v>
      </c>
      <c r="L12" s="39">
        <f t="shared" si="4"/>
        <v>52987.399722756847</v>
      </c>
      <c r="M12" s="3">
        <v>2018</v>
      </c>
      <c r="N12" s="4">
        <v>0.44285469613637474</v>
      </c>
      <c r="O12" s="4">
        <v>0.40983270904578634</v>
      </c>
      <c r="P12" s="5">
        <v>0.14731259481783893</v>
      </c>
    </row>
    <row r="13" spans="1:26" x14ac:dyDescent="0.25">
      <c r="A13" s="49">
        <f t="shared" si="5"/>
        <v>2019</v>
      </c>
      <c r="B13" s="24">
        <v>1472.4526111478438</v>
      </c>
      <c r="C13" s="24">
        <v>8151.906745065281</v>
      </c>
      <c r="D13" s="35">
        <v>33366.155249881529</v>
      </c>
      <c r="E13" s="35">
        <f t="shared" si="1"/>
        <v>14439.101706093137</v>
      </c>
      <c r="F13" s="35">
        <f t="shared" si="2"/>
        <v>13974.441020870807</v>
      </c>
      <c r="G13" s="35">
        <f t="shared" si="3"/>
        <v>4952.6125229175859</v>
      </c>
      <c r="H13" s="24">
        <v>0</v>
      </c>
      <c r="I13" s="24">
        <v>0</v>
      </c>
      <c r="J13" s="24">
        <v>0</v>
      </c>
      <c r="K13" s="25">
        <v>0</v>
      </c>
      <c r="L13" s="39">
        <f t="shared" si="4"/>
        <v>42990.514606094657</v>
      </c>
      <c r="M13" s="3">
        <v>2019</v>
      </c>
      <c r="N13" s="4">
        <v>0.43274694366065464</v>
      </c>
      <c r="O13" s="4">
        <v>0.41882083555073146</v>
      </c>
      <c r="P13" s="5">
        <v>0.14843222078861396</v>
      </c>
    </row>
    <row r="14" spans="1:26" x14ac:dyDescent="0.25">
      <c r="A14" s="49">
        <f t="shared" si="5"/>
        <v>2020</v>
      </c>
      <c r="B14" s="24">
        <v>11137.406800000001</v>
      </c>
      <c r="C14" s="24">
        <v>19563.972273896154</v>
      </c>
      <c r="D14" s="35">
        <v>52275.07476812075</v>
      </c>
      <c r="E14" s="35">
        <f t="shared" si="1"/>
        <v>22105.55518852489</v>
      </c>
      <c r="F14" s="35">
        <f t="shared" si="2"/>
        <v>22374.049965474955</v>
      </c>
      <c r="G14" s="35">
        <f t="shared" si="3"/>
        <v>7795.4696141209088</v>
      </c>
      <c r="H14" s="24">
        <v>46104.441738977614</v>
      </c>
      <c r="I14" s="24">
        <v>30055.159740456718</v>
      </c>
      <c r="J14" s="24">
        <v>105.21039596300096</v>
      </c>
      <c r="K14" s="25">
        <v>4944.888610261045</v>
      </c>
      <c r="L14" s="39">
        <f t="shared" si="4"/>
        <v>164186.15432767529</v>
      </c>
      <c r="M14" s="3">
        <v>2020</v>
      </c>
      <c r="N14" s="4">
        <v>0.42286989136944603</v>
      </c>
      <c r="O14" s="4">
        <v>0.42800608253016725</v>
      </c>
      <c r="P14" s="5">
        <v>0.14912402610038678</v>
      </c>
      <c r="Q14" t="s">
        <v>21</v>
      </c>
    </row>
    <row r="15" spans="1:26" x14ac:dyDescent="0.25">
      <c r="A15" s="49">
        <f t="shared" si="5"/>
        <v>2021</v>
      </c>
      <c r="B15" s="24">
        <v>3609.53</v>
      </c>
      <c r="C15" s="24">
        <v>4384.4704006258744</v>
      </c>
      <c r="D15" s="35">
        <v>10180.17062511117</v>
      </c>
      <c r="E15" s="35">
        <f t="shared" si="1"/>
        <v>4206.6325321127442</v>
      </c>
      <c r="F15" s="35">
        <f t="shared" si="2"/>
        <v>4452.7330600866744</v>
      </c>
      <c r="G15" s="35">
        <f t="shared" si="3"/>
        <v>1520.8050329117509</v>
      </c>
      <c r="H15" s="24">
        <v>4988.6146284108609</v>
      </c>
      <c r="I15" s="24">
        <v>855.61510502647047</v>
      </c>
      <c r="J15" s="24">
        <v>17.251017802817646</v>
      </c>
      <c r="K15" s="25">
        <v>810.79783673242935</v>
      </c>
      <c r="L15" s="39">
        <f t="shared" si="4"/>
        <v>24846.449613709621</v>
      </c>
      <c r="M15" s="3">
        <v>2021</v>
      </c>
      <c r="N15" s="4">
        <v>0.41321827374251957</v>
      </c>
      <c r="O15" s="4">
        <v>0.43739277307427737</v>
      </c>
      <c r="P15" s="5">
        <v>0.149388953183203</v>
      </c>
      <c r="Q15" t="s">
        <v>22</v>
      </c>
    </row>
    <row r="16" spans="1:26" x14ac:dyDescent="0.25">
      <c r="A16" s="49">
        <f t="shared" si="5"/>
        <v>2022</v>
      </c>
      <c r="B16" s="24">
        <v>492</v>
      </c>
      <c r="C16" s="24">
        <v>4384.4704006258744</v>
      </c>
      <c r="D16" s="35">
        <v>10180.17062511117</v>
      </c>
      <c r="E16" s="35">
        <f t="shared" si="1"/>
        <v>4110.6200007748948</v>
      </c>
      <c r="F16" s="35">
        <f t="shared" si="2"/>
        <v>4550.3868762742422</v>
      </c>
      <c r="G16" s="35">
        <f t="shared" si="3"/>
        <v>1519.1637480620332</v>
      </c>
      <c r="H16" s="24">
        <v>4988.6146284108609</v>
      </c>
      <c r="I16" s="24">
        <v>855.61510502647047</v>
      </c>
      <c r="J16" s="24">
        <v>17.251017802817646</v>
      </c>
      <c r="K16" s="25">
        <v>810.79783673242935</v>
      </c>
      <c r="L16" s="39">
        <f t="shared" si="4"/>
        <v>21728.919613709622</v>
      </c>
      <c r="M16" s="3">
        <v>2022</v>
      </c>
      <c r="N16" s="4">
        <v>0.40378694544031829</v>
      </c>
      <c r="O16" s="4">
        <v>0.44698532508383682</v>
      </c>
      <c r="P16" s="5">
        <v>0.14922772947584495</v>
      </c>
      <c r="Q16" t="s">
        <v>23</v>
      </c>
    </row>
    <row r="17" spans="1:17" x14ac:dyDescent="0.25">
      <c r="A17" s="49">
        <f t="shared" si="5"/>
        <v>2023</v>
      </c>
      <c r="B17" s="24">
        <v>492</v>
      </c>
      <c r="C17" s="24">
        <v>4384.4704006258744</v>
      </c>
      <c r="D17" s="35">
        <v>10180.17062511117</v>
      </c>
      <c r="E17" s="35">
        <f t="shared" si="1"/>
        <v>4016.7988674504286</v>
      </c>
      <c r="F17" s="35">
        <f t="shared" si="2"/>
        <v>4650.1823586446499</v>
      </c>
      <c r="G17" s="35">
        <f t="shared" si="3"/>
        <v>1513.1893990160918</v>
      </c>
      <c r="H17" s="24">
        <v>4988.6146284108609</v>
      </c>
      <c r="I17" s="24">
        <v>855.61510502647047</v>
      </c>
      <c r="J17" s="24">
        <v>17.251017802817646</v>
      </c>
      <c r="K17" s="25">
        <v>810.79783673242935</v>
      </c>
      <c r="L17" s="39">
        <f t="shared" si="4"/>
        <v>21728.919613709622</v>
      </c>
      <c r="M17" s="3">
        <v>2023</v>
      </c>
      <c r="N17" s="4">
        <v>0.39457087856094397</v>
      </c>
      <c r="O17" s="4">
        <v>0.45678825334952267</v>
      </c>
      <c r="P17" s="5">
        <v>0.14864086808953336</v>
      </c>
      <c r="Q17" t="s">
        <v>24</v>
      </c>
    </row>
    <row r="18" spans="1:17" x14ac:dyDescent="0.25">
      <c r="A18" s="49">
        <f t="shared" si="5"/>
        <v>2024</v>
      </c>
      <c r="B18" s="24">
        <v>492</v>
      </c>
      <c r="C18" s="24">
        <v>4384.4704006258744</v>
      </c>
      <c r="D18" s="35">
        <v>10180.17062511117</v>
      </c>
      <c r="E18" s="35">
        <f t="shared" si="1"/>
        <v>3925.1191154885369</v>
      </c>
      <c r="F18" s="35">
        <f t="shared" si="2"/>
        <v>4752.1664765250325</v>
      </c>
      <c r="G18" s="35">
        <f t="shared" si="3"/>
        <v>1502.8850330976006</v>
      </c>
      <c r="H18" s="24">
        <v>4988.6146284108609</v>
      </c>
      <c r="I18" s="24">
        <v>855.61510502647047</v>
      </c>
      <c r="J18" s="24">
        <v>17.251017802817646</v>
      </c>
      <c r="K18" s="25">
        <v>810.79783673242935</v>
      </c>
      <c r="L18" s="39">
        <f t="shared" si="4"/>
        <v>21728.919613709622</v>
      </c>
      <c r="M18" s="3">
        <v>2024</v>
      </c>
      <c r="N18" s="4">
        <v>0.38556515995975005</v>
      </c>
      <c r="O18" s="4">
        <v>0.46680617167682664</v>
      </c>
      <c r="P18" s="5">
        <v>0.14762866836342331</v>
      </c>
      <c r="Q18" t="s">
        <v>25</v>
      </c>
    </row>
    <row r="19" spans="1:17" x14ac:dyDescent="0.25">
      <c r="A19" s="50">
        <f t="shared" si="5"/>
        <v>2025</v>
      </c>
      <c r="B19" s="28">
        <v>492</v>
      </c>
      <c r="C19" s="28">
        <v>4384.4704006258744</v>
      </c>
      <c r="D19" s="36">
        <v>10180.17062511117</v>
      </c>
      <c r="E19" s="36">
        <f t="shared" si="1"/>
        <v>3835.5318698226183</v>
      </c>
      <c r="F19" s="36">
        <f t="shared" si="2"/>
        <v>4856.3872293366185</v>
      </c>
      <c r="G19" s="36">
        <f t="shared" si="3"/>
        <v>1488.251525951933</v>
      </c>
      <c r="H19" s="28">
        <v>4988.6146284108609</v>
      </c>
      <c r="I19" s="28">
        <v>855.61510502647047</v>
      </c>
      <c r="J19" s="28">
        <v>17.251017802817646</v>
      </c>
      <c r="K19" s="37">
        <v>810.79783673242935</v>
      </c>
      <c r="L19" s="40">
        <f t="shared" si="4"/>
        <v>21728.919613709622</v>
      </c>
      <c r="M19" s="6">
        <v>2025</v>
      </c>
      <c r="N19" s="7">
        <v>0.37676498863011282</v>
      </c>
      <c r="O19" s="7">
        <v>0.47704379505756916</v>
      </c>
      <c r="P19" s="8">
        <v>0.14619121631231805</v>
      </c>
      <c r="Q19" t="s">
        <v>26</v>
      </c>
    </row>
    <row r="20" spans="1:17" x14ac:dyDescent="0.25">
      <c r="A20" s="41"/>
      <c r="B20" s="24"/>
      <c r="C20" s="24"/>
      <c r="D20" s="35"/>
      <c r="E20" s="35"/>
      <c r="F20" s="35"/>
      <c r="G20" s="35"/>
      <c r="H20" s="24"/>
      <c r="I20" s="24"/>
      <c r="J20" s="24"/>
      <c r="K20" s="24"/>
      <c r="L20" s="24"/>
      <c r="M20" s="26"/>
      <c r="N20" s="4"/>
      <c r="O20" s="4"/>
      <c r="P20" s="4"/>
    </row>
    <row r="21" spans="1:17" x14ac:dyDescent="0.25">
      <c r="A21" s="58" t="s">
        <v>28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7" ht="22.5" customHeight="1" x14ac:dyDescent="0.25">
      <c r="A22" s="54" t="s">
        <v>14</v>
      </c>
      <c r="B22" s="55"/>
      <c r="C22" s="55"/>
      <c r="D22" s="55"/>
      <c r="E22" s="55"/>
      <c r="F22" s="55"/>
      <c r="G22" s="55"/>
      <c r="H22" s="55"/>
      <c r="I22" s="55"/>
      <c r="J22" s="55"/>
      <c r="K22" s="56"/>
    </row>
    <row r="23" spans="1:17" ht="30" customHeight="1" x14ac:dyDescent="0.25">
      <c r="A23" s="15" t="s">
        <v>0</v>
      </c>
      <c r="B23" s="32" t="s">
        <v>1</v>
      </c>
      <c r="C23" s="32" t="s">
        <v>7</v>
      </c>
      <c r="D23" s="31" t="s">
        <v>8</v>
      </c>
      <c r="E23" s="32" t="s">
        <v>9</v>
      </c>
      <c r="F23" s="31" t="s">
        <v>10</v>
      </c>
      <c r="G23" s="32" t="s">
        <v>11</v>
      </c>
      <c r="H23" s="31" t="s">
        <v>12</v>
      </c>
      <c r="I23" s="32" t="s">
        <v>2</v>
      </c>
      <c r="J23" s="33" t="s">
        <v>3</v>
      </c>
      <c r="K23" s="32" t="s">
        <v>16</v>
      </c>
    </row>
    <row r="24" spans="1:17" x14ac:dyDescent="0.25">
      <c r="A24" s="9">
        <v>2011</v>
      </c>
      <c r="B24" s="19">
        <f>B5</f>
        <v>9192.4333330224708</v>
      </c>
      <c r="C24" s="19">
        <f t="shared" ref="C24" si="6">C5</f>
        <v>3979.7295932663096</v>
      </c>
      <c r="D24" s="10">
        <f>E5</f>
        <v>11933.726133028445</v>
      </c>
      <c r="E24" s="19">
        <f>F5</f>
        <v>8071.9614496570457</v>
      </c>
      <c r="F24" s="10">
        <f>G5</f>
        <v>2920.0911664305281</v>
      </c>
      <c r="G24" s="19"/>
      <c r="H24" s="10"/>
      <c r="I24" s="19"/>
      <c r="J24" s="11"/>
      <c r="K24" s="39">
        <f>SUM(B24:J24)</f>
        <v>36097.9416754048</v>
      </c>
    </row>
    <row r="25" spans="1:17" x14ac:dyDescent="0.25">
      <c r="A25" s="9">
        <f>A24+1</f>
        <v>2012</v>
      </c>
      <c r="B25" s="19">
        <f t="shared" ref="B25:B38" si="7">B24+B6</f>
        <v>15123.123151289743</v>
      </c>
      <c r="C25" s="19">
        <f t="shared" ref="C25" si="8">C24+C6</f>
        <v>7344.8959471509424</v>
      </c>
      <c r="D25" s="10">
        <f t="shared" ref="D25:D38" si="9">D24+E6</f>
        <v>27628.620629894773</v>
      </c>
      <c r="E25" s="19">
        <f t="shared" ref="E25:E38" si="10">E24+F6</f>
        <v>19174.19400050315</v>
      </c>
      <c r="F25" s="10">
        <f t="shared" ref="F25:F38" si="11">F24+G6</f>
        <v>6978.5413640563474</v>
      </c>
      <c r="G25" s="19"/>
      <c r="H25" s="10"/>
      <c r="I25" s="19"/>
      <c r="J25" s="11"/>
      <c r="K25" s="39">
        <f t="shared" ref="K25:K38" si="12">SUM(B25:J25)</f>
        <v>76249.375092894959</v>
      </c>
    </row>
    <row r="26" spans="1:17" x14ac:dyDescent="0.25">
      <c r="A26" s="9">
        <f t="shared" ref="A26:A38" si="13">A25+1</f>
        <v>2013</v>
      </c>
      <c r="B26" s="19">
        <f t="shared" si="7"/>
        <v>20616.293912591536</v>
      </c>
      <c r="C26" s="19">
        <f t="shared" ref="C26:C38" si="14">C25+C7</f>
        <v>7385.4895836109426</v>
      </c>
      <c r="D26" s="10">
        <f t="shared" si="9"/>
        <v>47039.474144130319</v>
      </c>
      <c r="E26" s="19">
        <f t="shared" si="10"/>
        <v>33533.897037058443</v>
      </c>
      <c r="F26" s="10">
        <f t="shared" si="11"/>
        <v>12260.332948395508</v>
      </c>
      <c r="G26" s="19"/>
      <c r="H26" s="10"/>
      <c r="I26" s="19"/>
      <c r="J26" s="11"/>
      <c r="K26" s="39">
        <f t="shared" si="12"/>
        <v>120835.48762578674</v>
      </c>
    </row>
    <row r="27" spans="1:17" x14ac:dyDescent="0.25">
      <c r="A27" s="9">
        <f t="shared" si="13"/>
        <v>2014</v>
      </c>
      <c r="B27" s="19">
        <f t="shared" si="7"/>
        <v>34044.272864861305</v>
      </c>
      <c r="C27" s="19">
        <f t="shared" si="14"/>
        <v>16012.494228610942</v>
      </c>
      <c r="D27" s="10">
        <f t="shared" si="9"/>
        <v>67531.110506039608</v>
      </c>
      <c r="E27" s="19">
        <f t="shared" si="10"/>
        <v>49387.441467313285</v>
      </c>
      <c r="F27" s="10">
        <f t="shared" si="11"/>
        <v>18104.849080531389</v>
      </c>
      <c r="G27" s="19"/>
      <c r="H27" s="10"/>
      <c r="I27" s="19"/>
      <c r="J27" s="11"/>
      <c r="K27" s="39">
        <f t="shared" si="12"/>
        <v>185080.16814735654</v>
      </c>
    </row>
    <row r="28" spans="1:17" x14ac:dyDescent="0.25">
      <c r="A28" s="9">
        <f t="shared" si="13"/>
        <v>2015</v>
      </c>
      <c r="B28" s="19">
        <f t="shared" si="7"/>
        <v>53784.408864861303</v>
      </c>
      <c r="C28" s="19">
        <f t="shared" si="14"/>
        <v>18990.80022861094</v>
      </c>
      <c r="D28" s="10">
        <f t="shared" si="9"/>
        <v>95230.440966946218</v>
      </c>
      <c r="E28" s="19">
        <f t="shared" si="10"/>
        <v>71798.786015598744</v>
      </c>
      <c r="F28" s="10">
        <f t="shared" si="11"/>
        <v>26355.652071339326</v>
      </c>
      <c r="G28" s="19"/>
      <c r="H28" s="10"/>
      <c r="I28" s="19"/>
      <c r="J28" s="11"/>
      <c r="K28" s="39">
        <f t="shared" si="12"/>
        <v>266160.08814735652</v>
      </c>
    </row>
    <row r="29" spans="1:17" x14ac:dyDescent="0.25">
      <c r="A29" s="9">
        <f t="shared" si="13"/>
        <v>2016</v>
      </c>
      <c r="B29" s="19">
        <f t="shared" si="7"/>
        <v>88654.991864861309</v>
      </c>
      <c r="C29" s="19">
        <f t="shared" si="14"/>
        <v>18990.80022861094</v>
      </c>
      <c r="D29" s="10">
        <f t="shared" si="9"/>
        <v>120754.90277124048</v>
      </c>
      <c r="E29" s="19">
        <f t="shared" si="10"/>
        <v>93396.318783010298</v>
      </c>
      <c r="F29" s="10">
        <f t="shared" si="11"/>
        <v>34268.895499633516</v>
      </c>
      <c r="G29" s="19"/>
      <c r="H29" s="10"/>
      <c r="I29" s="19"/>
      <c r="J29" s="11"/>
      <c r="K29" s="39">
        <f t="shared" si="12"/>
        <v>356065.90914735652</v>
      </c>
    </row>
    <row r="30" spans="1:17" x14ac:dyDescent="0.25">
      <c r="A30" s="9">
        <f t="shared" si="13"/>
        <v>2017</v>
      </c>
      <c r="B30" s="19">
        <f t="shared" si="7"/>
        <v>158441.31286486131</v>
      </c>
      <c r="C30" s="19">
        <f t="shared" si="14"/>
        <v>19433.165228610942</v>
      </c>
      <c r="D30" s="10">
        <f t="shared" si="9"/>
        <v>145259.80405422676</v>
      </c>
      <c r="E30" s="19">
        <f t="shared" si="10"/>
        <v>115080.81877669117</v>
      </c>
      <c r="F30" s="10">
        <f t="shared" si="11"/>
        <v>42150.501222966355</v>
      </c>
      <c r="G30" s="19"/>
      <c r="H30" s="10"/>
      <c r="I30" s="19"/>
      <c r="J30" s="11"/>
      <c r="K30" s="39">
        <f t="shared" si="12"/>
        <v>480365.60214735655</v>
      </c>
    </row>
    <row r="31" spans="1:17" x14ac:dyDescent="0.25">
      <c r="A31" s="9">
        <f t="shared" si="13"/>
        <v>2018</v>
      </c>
      <c r="B31" s="19">
        <f t="shared" si="7"/>
        <v>176153.59840828483</v>
      </c>
      <c r="C31" s="19">
        <f t="shared" si="14"/>
        <v>26677.495907299774</v>
      </c>
      <c r="D31" s="10">
        <f t="shared" si="9"/>
        <v>157673.36816386916</v>
      </c>
      <c r="E31" s="19">
        <f t="shared" si="10"/>
        <v>126568.75071543624</v>
      </c>
      <c r="F31" s="10">
        <f t="shared" si="11"/>
        <v>46279.788675223361</v>
      </c>
      <c r="G31" s="19"/>
      <c r="H31" s="10"/>
      <c r="I31" s="19"/>
      <c r="J31" s="11"/>
      <c r="K31" s="39">
        <f t="shared" si="12"/>
        <v>533353.00187011342</v>
      </c>
    </row>
    <row r="32" spans="1:17" x14ac:dyDescent="0.25">
      <c r="A32" s="9">
        <f t="shared" si="13"/>
        <v>2019</v>
      </c>
      <c r="B32" s="19">
        <f t="shared" si="7"/>
        <v>177626.05101943266</v>
      </c>
      <c r="C32" s="19">
        <f t="shared" si="14"/>
        <v>34829.402652365054</v>
      </c>
      <c r="D32" s="10">
        <f t="shared" si="9"/>
        <v>172112.46986996231</v>
      </c>
      <c r="E32" s="19">
        <f t="shared" si="10"/>
        <v>140543.19173630705</v>
      </c>
      <c r="F32" s="10">
        <f t="shared" si="11"/>
        <v>51232.401198140949</v>
      </c>
      <c r="G32" s="19"/>
      <c r="H32" s="10"/>
      <c r="I32" s="19"/>
      <c r="J32" s="11"/>
      <c r="K32" s="39">
        <f t="shared" si="12"/>
        <v>576343.51647620799</v>
      </c>
    </row>
    <row r="33" spans="1:11" x14ac:dyDescent="0.25">
      <c r="A33" s="9">
        <f t="shared" si="13"/>
        <v>2020</v>
      </c>
      <c r="B33" s="19">
        <f t="shared" si="7"/>
        <v>188763.45781943266</v>
      </c>
      <c r="C33" s="19">
        <f t="shared" si="14"/>
        <v>54393.374926261211</v>
      </c>
      <c r="D33" s="10">
        <f t="shared" si="9"/>
        <v>194218.0250584872</v>
      </c>
      <c r="E33" s="19">
        <f t="shared" si="10"/>
        <v>162917.24170178201</v>
      </c>
      <c r="F33" s="10">
        <f t="shared" si="11"/>
        <v>59027.870812261855</v>
      </c>
      <c r="G33" s="19">
        <f t="shared" ref="G33:J38" si="15">G32+H14</f>
        <v>46104.441738977614</v>
      </c>
      <c r="H33" s="10">
        <f t="shared" si="15"/>
        <v>30055.159740456718</v>
      </c>
      <c r="I33" s="19">
        <f t="shared" si="15"/>
        <v>105.21039596300096</v>
      </c>
      <c r="J33" s="11">
        <f t="shared" si="15"/>
        <v>4944.888610261045</v>
      </c>
      <c r="K33" s="39">
        <f t="shared" si="12"/>
        <v>740529.67080388323</v>
      </c>
    </row>
    <row r="34" spans="1:11" x14ac:dyDescent="0.25">
      <c r="A34" s="9">
        <f t="shared" si="13"/>
        <v>2021</v>
      </c>
      <c r="B34" s="19">
        <f t="shared" si="7"/>
        <v>192372.98781943266</v>
      </c>
      <c r="C34" s="19">
        <f t="shared" si="14"/>
        <v>58777.845326887087</v>
      </c>
      <c r="D34" s="10">
        <f t="shared" si="9"/>
        <v>198424.65759059993</v>
      </c>
      <c r="E34" s="19">
        <f t="shared" si="10"/>
        <v>167369.97476186868</v>
      </c>
      <c r="F34" s="10">
        <f t="shared" si="11"/>
        <v>60548.67584517361</v>
      </c>
      <c r="G34" s="19">
        <f t="shared" si="15"/>
        <v>51093.056367388475</v>
      </c>
      <c r="H34" s="10">
        <f t="shared" si="15"/>
        <v>30910.774845483189</v>
      </c>
      <c r="I34" s="19">
        <f t="shared" si="15"/>
        <v>122.46141376581861</v>
      </c>
      <c r="J34" s="11">
        <f t="shared" si="15"/>
        <v>5755.6864469934744</v>
      </c>
      <c r="K34" s="39">
        <f t="shared" si="12"/>
        <v>765376.12041759293</v>
      </c>
    </row>
    <row r="35" spans="1:11" x14ac:dyDescent="0.25">
      <c r="A35" s="9">
        <f t="shared" si="13"/>
        <v>2022</v>
      </c>
      <c r="B35" s="19">
        <f t="shared" si="7"/>
        <v>192864.98781943266</v>
      </c>
      <c r="C35" s="19">
        <f t="shared" si="14"/>
        <v>63162.315727512963</v>
      </c>
      <c r="D35" s="10">
        <f t="shared" si="9"/>
        <v>202535.27759137482</v>
      </c>
      <c r="E35" s="19">
        <f t="shared" si="10"/>
        <v>171920.36163814293</v>
      </c>
      <c r="F35" s="10">
        <f t="shared" si="11"/>
        <v>62067.839593235643</v>
      </c>
      <c r="G35" s="19">
        <f t="shared" si="15"/>
        <v>56081.670995799337</v>
      </c>
      <c r="H35" s="10">
        <f t="shared" si="15"/>
        <v>31766.38995050966</v>
      </c>
      <c r="I35" s="19">
        <f t="shared" si="15"/>
        <v>139.71243156863625</v>
      </c>
      <c r="J35" s="11">
        <f t="shared" si="15"/>
        <v>6566.4842837259039</v>
      </c>
      <c r="K35" s="39">
        <f t="shared" si="12"/>
        <v>787105.04003130249</v>
      </c>
    </row>
    <row r="36" spans="1:11" x14ac:dyDescent="0.25">
      <c r="A36" s="9">
        <f t="shared" si="13"/>
        <v>2023</v>
      </c>
      <c r="B36" s="19">
        <f t="shared" si="7"/>
        <v>193356.98781943266</v>
      </c>
      <c r="C36" s="19">
        <f t="shared" si="14"/>
        <v>67546.786128138832</v>
      </c>
      <c r="D36" s="10">
        <f t="shared" si="9"/>
        <v>206552.07645882524</v>
      </c>
      <c r="E36" s="19">
        <f t="shared" si="10"/>
        <v>176570.54399678757</v>
      </c>
      <c r="F36" s="10">
        <f t="shared" si="11"/>
        <v>63581.028992251733</v>
      </c>
      <c r="G36" s="19">
        <f t="shared" si="15"/>
        <v>61070.285624210199</v>
      </c>
      <c r="H36" s="10">
        <f t="shared" si="15"/>
        <v>32622.00505553613</v>
      </c>
      <c r="I36" s="19">
        <f t="shared" si="15"/>
        <v>156.96344937145389</v>
      </c>
      <c r="J36" s="11">
        <f t="shared" si="15"/>
        <v>7377.2821204583333</v>
      </c>
      <c r="K36" s="39">
        <f t="shared" si="12"/>
        <v>808833.95964501216</v>
      </c>
    </row>
    <row r="37" spans="1:11" x14ac:dyDescent="0.25">
      <c r="A37" s="9">
        <f t="shared" si="13"/>
        <v>2024</v>
      </c>
      <c r="B37" s="19">
        <f t="shared" si="7"/>
        <v>193848.98781943266</v>
      </c>
      <c r="C37" s="19">
        <f t="shared" si="14"/>
        <v>71931.256528764701</v>
      </c>
      <c r="D37" s="10">
        <f t="shared" si="9"/>
        <v>210477.19557431378</v>
      </c>
      <c r="E37" s="19">
        <f t="shared" si="10"/>
        <v>181322.71047331262</v>
      </c>
      <c r="F37" s="10">
        <f t="shared" si="11"/>
        <v>65083.914025349331</v>
      </c>
      <c r="G37" s="19">
        <f t="shared" si="15"/>
        <v>66058.900252621053</v>
      </c>
      <c r="H37" s="10">
        <f t="shared" si="15"/>
        <v>33477.620160562597</v>
      </c>
      <c r="I37" s="19">
        <f t="shared" si="15"/>
        <v>174.21446717427153</v>
      </c>
      <c r="J37" s="11">
        <f t="shared" si="15"/>
        <v>8188.0799571907628</v>
      </c>
      <c r="K37" s="39">
        <f t="shared" si="12"/>
        <v>830562.87925872172</v>
      </c>
    </row>
    <row r="38" spans="1:11" x14ac:dyDescent="0.25">
      <c r="A38" s="12">
        <f t="shared" si="13"/>
        <v>2025</v>
      </c>
      <c r="B38" s="20">
        <f t="shared" si="7"/>
        <v>194340.98781943266</v>
      </c>
      <c r="C38" s="20">
        <f t="shared" si="14"/>
        <v>76315.72692939057</v>
      </c>
      <c r="D38" s="13">
        <f t="shared" si="9"/>
        <v>214312.7274441364</v>
      </c>
      <c r="E38" s="20">
        <f t="shared" si="10"/>
        <v>186179.09770264925</v>
      </c>
      <c r="F38" s="13">
        <f t="shared" si="11"/>
        <v>66572.165551301267</v>
      </c>
      <c r="G38" s="20">
        <f t="shared" si="15"/>
        <v>71047.514881031908</v>
      </c>
      <c r="H38" s="13">
        <f t="shared" si="15"/>
        <v>34333.235265589065</v>
      </c>
      <c r="I38" s="20">
        <f t="shared" si="15"/>
        <v>191.46548497708918</v>
      </c>
      <c r="J38" s="14">
        <f t="shared" si="15"/>
        <v>8998.8777939231913</v>
      </c>
      <c r="K38" s="40">
        <f t="shared" si="12"/>
        <v>852291.79887243139</v>
      </c>
    </row>
    <row r="40" spans="1:11" x14ac:dyDescent="0.25">
      <c r="A40" s="57" t="s">
        <v>27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1" ht="22.5" customHeight="1" x14ac:dyDescent="0.25">
      <c r="A41" s="54" t="s">
        <v>15</v>
      </c>
      <c r="B41" s="55"/>
      <c r="C41" s="55"/>
      <c r="D41" s="55"/>
      <c r="E41" s="55"/>
      <c r="F41" s="55"/>
      <c r="G41" s="55"/>
      <c r="H41" s="55"/>
      <c r="I41" s="55"/>
      <c r="J41" s="55"/>
      <c r="K41" s="56"/>
    </row>
    <row r="42" spans="1:11" ht="30" customHeight="1" x14ac:dyDescent="0.25">
      <c r="A42" s="15" t="s">
        <v>0</v>
      </c>
      <c r="B42" s="18" t="s">
        <v>1</v>
      </c>
      <c r="C42" s="16" t="s">
        <v>7</v>
      </c>
      <c r="D42" s="18" t="s">
        <v>8</v>
      </c>
      <c r="E42" s="16" t="s">
        <v>9</v>
      </c>
      <c r="F42" s="18" t="s">
        <v>10</v>
      </c>
      <c r="G42" s="16" t="s">
        <v>11</v>
      </c>
      <c r="H42" s="18" t="s">
        <v>12</v>
      </c>
      <c r="I42" s="16" t="s">
        <v>2</v>
      </c>
      <c r="J42" s="18" t="s">
        <v>3</v>
      </c>
      <c r="K42" s="18" t="s">
        <v>16</v>
      </c>
    </row>
    <row r="43" spans="1:11" x14ac:dyDescent="0.25">
      <c r="A43" s="9">
        <v>2020</v>
      </c>
      <c r="B43" s="19">
        <f>B33-B$32</f>
        <v>11137.406799999997</v>
      </c>
      <c r="C43" s="10">
        <f t="shared" ref="C43" si="16">C33-C$32</f>
        <v>19563.972273896157</v>
      </c>
      <c r="D43" s="19">
        <f t="shared" ref="D43:J48" si="17">D33-D$32</f>
        <v>22105.555188524886</v>
      </c>
      <c r="E43" s="10">
        <f t="shared" si="17"/>
        <v>22374.049965474958</v>
      </c>
      <c r="F43" s="19">
        <f t="shared" si="17"/>
        <v>7795.469614120906</v>
      </c>
      <c r="G43" s="10">
        <f t="shared" si="17"/>
        <v>46104.441738977614</v>
      </c>
      <c r="H43" s="19">
        <f t="shared" si="17"/>
        <v>30055.159740456718</v>
      </c>
      <c r="I43" s="10">
        <f t="shared" si="17"/>
        <v>105.21039596300096</v>
      </c>
      <c r="J43" s="19">
        <f t="shared" si="17"/>
        <v>4944.888610261045</v>
      </c>
      <c r="K43" s="19">
        <f>SUM(B43:J43)</f>
        <v>164186.15432767529</v>
      </c>
    </row>
    <row r="44" spans="1:11" x14ac:dyDescent="0.25">
      <c r="A44" s="9">
        <f t="shared" ref="A44:A48" si="18">A43+1</f>
        <v>2021</v>
      </c>
      <c r="B44" s="19">
        <f>B34-B$32</f>
        <v>14746.936799999996</v>
      </c>
      <c r="C44" s="10">
        <f t="shared" ref="C44" si="19">C34-C$32</f>
        <v>23948.442674522033</v>
      </c>
      <c r="D44" s="19">
        <f t="shared" si="17"/>
        <v>26312.187720637623</v>
      </c>
      <c r="E44" s="10">
        <f t="shared" si="17"/>
        <v>26826.783025561628</v>
      </c>
      <c r="F44" s="19">
        <f t="shared" si="17"/>
        <v>9316.2746470326601</v>
      </c>
      <c r="G44" s="10">
        <f t="shared" si="17"/>
        <v>51093.056367388475</v>
      </c>
      <c r="H44" s="19">
        <f t="shared" si="17"/>
        <v>30910.774845483189</v>
      </c>
      <c r="I44" s="10">
        <f t="shared" si="17"/>
        <v>122.46141376581861</v>
      </c>
      <c r="J44" s="19">
        <f t="shared" si="17"/>
        <v>5755.6864469934744</v>
      </c>
      <c r="K44" s="19">
        <f t="shared" ref="K44:K48" si="20">SUM(B44:J44)</f>
        <v>189032.60394138488</v>
      </c>
    </row>
    <row r="45" spans="1:11" x14ac:dyDescent="0.25">
      <c r="A45" s="9">
        <f t="shared" si="18"/>
        <v>2022</v>
      </c>
      <c r="B45" s="19">
        <f>B35-B$32</f>
        <v>15238.936799999996</v>
      </c>
      <c r="C45" s="10">
        <f t="shared" ref="C45" si="21">C35-C$32</f>
        <v>28332.91307514791</v>
      </c>
      <c r="D45" s="19">
        <f t="shared" si="17"/>
        <v>30422.807721412508</v>
      </c>
      <c r="E45" s="10">
        <f t="shared" si="17"/>
        <v>31377.169901835878</v>
      </c>
      <c r="F45" s="19">
        <f t="shared" si="17"/>
        <v>10835.438395094694</v>
      </c>
      <c r="G45" s="10">
        <f t="shared" si="17"/>
        <v>56081.670995799337</v>
      </c>
      <c r="H45" s="19">
        <f t="shared" si="17"/>
        <v>31766.38995050966</v>
      </c>
      <c r="I45" s="10">
        <f t="shared" si="17"/>
        <v>139.71243156863625</v>
      </c>
      <c r="J45" s="19">
        <f t="shared" si="17"/>
        <v>6566.4842837259039</v>
      </c>
      <c r="K45" s="19">
        <f t="shared" si="20"/>
        <v>210761.52355509449</v>
      </c>
    </row>
    <row r="46" spans="1:11" x14ac:dyDescent="0.25">
      <c r="A46" s="9">
        <f t="shared" si="18"/>
        <v>2023</v>
      </c>
      <c r="B46" s="19">
        <f t="shared" ref="B46:C46" si="22">B36-B$32</f>
        <v>15730.936799999996</v>
      </c>
      <c r="C46" s="10">
        <f t="shared" si="22"/>
        <v>32717.383475773779</v>
      </c>
      <c r="D46" s="19">
        <f t="shared" si="17"/>
        <v>34439.606588862924</v>
      </c>
      <c r="E46" s="10">
        <f t="shared" si="17"/>
        <v>36027.352260480518</v>
      </c>
      <c r="F46" s="19">
        <f t="shared" si="17"/>
        <v>12348.627794110784</v>
      </c>
      <c r="G46" s="10">
        <f t="shared" si="17"/>
        <v>61070.285624210199</v>
      </c>
      <c r="H46" s="19">
        <f t="shared" si="17"/>
        <v>32622.00505553613</v>
      </c>
      <c r="I46" s="10">
        <f t="shared" si="17"/>
        <v>156.96344937145389</v>
      </c>
      <c r="J46" s="19">
        <f t="shared" si="17"/>
        <v>7377.2821204583333</v>
      </c>
      <c r="K46" s="19">
        <f t="shared" si="20"/>
        <v>232490.44316880414</v>
      </c>
    </row>
    <row r="47" spans="1:11" x14ac:dyDescent="0.25">
      <c r="A47" s="9">
        <f t="shared" si="18"/>
        <v>2024</v>
      </c>
      <c r="B47" s="19">
        <f t="shared" ref="B47:C47" si="23">B37-B$32</f>
        <v>16222.936799999996</v>
      </c>
      <c r="C47" s="10">
        <f t="shared" si="23"/>
        <v>37101.853876399648</v>
      </c>
      <c r="D47" s="19">
        <f t="shared" si="17"/>
        <v>38364.725704351469</v>
      </c>
      <c r="E47" s="10">
        <f t="shared" si="17"/>
        <v>40779.518737005565</v>
      </c>
      <c r="F47" s="19">
        <f t="shared" si="17"/>
        <v>13851.512827208382</v>
      </c>
      <c r="G47" s="10">
        <f t="shared" si="17"/>
        <v>66058.900252621053</v>
      </c>
      <c r="H47" s="19">
        <f t="shared" si="17"/>
        <v>33477.620160562597</v>
      </c>
      <c r="I47" s="10">
        <f t="shared" si="17"/>
        <v>174.21446717427153</v>
      </c>
      <c r="J47" s="19">
        <f t="shared" si="17"/>
        <v>8188.0799571907628</v>
      </c>
      <c r="K47" s="19">
        <f t="shared" si="20"/>
        <v>254219.36278251372</v>
      </c>
    </row>
    <row r="48" spans="1:11" x14ac:dyDescent="0.25">
      <c r="A48" s="12">
        <f t="shared" si="18"/>
        <v>2025</v>
      </c>
      <c r="B48" s="20">
        <f>B38-B$32</f>
        <v>16714.936799999996</v>
      </c>
      <c r="C48" s="13">
        <f t="shared" ref="C48" si="24">C38-C$32</f>
        <v>41486.324277025516</v>
      </c>
      <c r="D48" s="20">
        <f t="shared" si="17"/>
        <v>42200.257574174087</v>
      </c>
      <c r="E48" s="13">
        <f t="shared" si="17"/>
        <v>45635.905966342194</v>
      </c>
      <c r="F48" s="20">
        <f t="shared" si="17"/>
        <v>15339.764353160317</v>
      </c>
      <c r="G48" s="13">
        <f t="shared" si="17"/>
        <v>71047.514881031908</v>
      </c>
      <c r="H48" s="20">
        <f t="shared" si="17"/>
        <v>34333.235265589065</v>
      </c>
      <c r="I48" s="13">
        <f t="shared" si="17"/>
        <v>191.46548497708918</v>
      </c>
      <c r="J48" s="20">
        <f t="shared" si="17"/>
        <v>8998.8777939231913</v>
      </c>
      <c r="K48" s="20">
        <f t="shared" si="20"/>
        <v>275948.2823962234</v>
      </c>
    </row>
    <row r="49" spans="1:1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7" x14ac:dyDescent="0.25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7" x14ac:dyDescent="0.25">
      <c r="A51" s="54" t="s">
        <v>31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6"/>
    </row>
    <row r="52" spans="1:17" x14ac:dyDescent="0.25">
      <c r="A52" s="18"/>
      <c r="B52" s="17">
        <v>2011</v>
      </c>
      <c r="C52" s="18">
        <f>B52+1</f>
        <v>2012</v>
      </c>
      <c r="D52" s="18">
        <f t="shared" ref="D52:P52" si="25">C52+1</f>
        <v>2013</v>
      </c>
      <c r="E52" s="18">
        <f t="shared" si="25"/>
        <v>2014</v>
      </c>
      <c r="F52" s="18">
        <f t="shared" si="25"/>
        <v>2015</v>
      </c>
      <c r="G52" s="18">
        <f t="shared" si="25"/>
        <v>2016</v>
      </c>
      <c r="H52" s="18">
        <f t="shared" si="25"/>
        <v>2017</v>
      </c>
      <c r="I52" s="18">
        <f t="shared" si="25"/>
        <v>2018</v>
      </c>
      <c r="J52" s="18">
        <f t="shared" si="25"/>
        <v>2019</v>
      </c>
      <c r="K52" s="18">
        <f t="shared" si="25"/>
        <v>2020</v>
      </c>
      <c r="L52" s="18">
        <f>K52+1</f>
        <v>2021</v>
      </c>
      <c r="M52" s="18">
        <f t="shared" si="25"/>
        <v>2022</v>
      </c>
      <c r="N52" s="18">
        <f t="shared" si="25"/>
        <v>2023</v>
      </c>
      <c r="O52" s="18">
        <f>N52+1</f>
        <v>2024</v>
      </c>
      <c r="P52" s="18">
        <f t="shared" si="25"/>
        <v>2025</v>
      </c>
    </row>
    <row r="53" spans="1:17" x14ac:dyDescent="0.25">
      <c r="A53" s="45">
        <v>2011</v>
      </c>
      <c r="B53" s="24">
        <f>L5</f>
        <v>36097.9416754048</v>
      </c>
      <c r="C53" s="24">
        <f>B53</f>
        <v>36097.9416754048</v>
      </c>
      <c r="D53" s="24">
        <f t="shared" ref="D53:P53" si="26">C53</f>
        <v>36097.9416754048</v>
      </c>
      <c r="E53" s="24">
        <f t="shared" si="26"/>
        <v>36097.9416754048</v>
      </c>
      <c r="F53" s="24">
        <f t="shared" si="26"/>
        <v>36097.9416754048</v>
      </c>
      <c r="G53" s="24">
        <f t="shared" si="26"/>
        <v>36097.9416754048</v>
      </c>
      <c r="H53" s="24">
        <f t="shared" si="26"/>
        <v>36097.9416754048</v>
      </c>
      <c r="I53" s="24">
        <f t="shared" si="26"/>
        <v>36097.9416754048</v>
      </c>
      <c r="J53" s="24">
        <f t="shared" si="26"/>
        <v>36097.9416754048</v>
      </c>
      <c r="K53" s="24">
        <f t="shared" si="26"/>
        <v>36097.9416754048</v>
      </c>
      <c r="L53" s="24">
        <f t="shared" si="26"/>
        <v>36097.9416754048</v>
      </c>
      <c r="M53" s="24">
        <f t="shared" si="26"/>
        <v>36097.9416754048</v>
      </c>
      <c r="N53" s="24">
        <f t="shared" si="26"/>
        <v>36097.9416754048</v>
      </c>
      <c r="O53" s="24">
        <f t="shared" si="26"/>
        <v>36097.9416754048</v>
      </c>
      <c r="P53" s="25">
        <f t="shared" si="26"/>
        <v>36097.9416754048</v>
      </c>
      <c r="Q53" s="30" t="s">
        <v>17</v>
      </c>
    </row>
    <row r="54" spans="1:17" x14ac:dyDescent="0.25">
      <c r="A54" s="45">
        <f>A53+1</f>
        <v>2012</v>
      </c>
      <c r="B54" s="26"/>
      <c r="C54" s="24">
        <f>L6</f>
        <v>40151.43341749016</v>
      </c>
      <c r="D54" s="24">
        <f>C54</f>
        <v>40151.43341749016</v>
      </c>
      <c r="E54" s="24">
        <f t="shared" ref="E54:E55" si="27">D54</f>
        <v>40151.43341749016</v>
      </c>
      <c r="F54" s="24">
        <f t="shared" ref="F54:P54" si="28">E54</f>
        <v>40151.43341749016</v>
      </c>
      <c r="G54" s="24">
        <f t="shared" si="28"/>
        <v>40151.43341749016</v>
      </c>
      <c r="H54" s="24">
        <f t="shared" si="28"/>
        <v>40151.43341749016</v>
      </c>
      <c r="I54" s="24">
        <f t="shared" si="28"/>
        <v>40151.43341749016</v>
      </c>
      <c r="J54" s="24">
        <f t="shared" si="28"/>
        <v>40151.43341749016</v>
      </c>
      <c r="K54" s="24">
        <f t="shared" si="28"/>
        <v>40151.43341749016</v>
      </c>
      <c r="L54" s="24">
        <f t="shared" si="28"/>
        <v>40151.43341749016</v>
      </c>
      <c r="M54" s="24">
        <f t="shared" si="28"/>
        <v>40151.43341749016</v>
      </c>
      <c r="N54" s="24">
        <f t="shared" si="28"/>
        <v>40151.43341749016</v>
      </c>
      <c r="O54" s="24">
        <f t="shared" si="28"/>
        <v>40151.43341749016</v>
      </c>
      <c r="P54" s="25">
        <f t="shared" si="28"/>
        <v>40151.43341749016</v>
      </c>
      <c r="Q54" s="30" t="s">
        <v>18</v>
      </c>
    </row>
    <row r="55" spans="1:17" x14ac:dyDescent="0.25">
      <c r="A55" s="45">
        <f t="shared" ref="A55:A66" si="29">A54+1</f>
        <v>2013</v>
      </c>
      <c r="B55" s="26"/>
      <c r="C55" s="26"/>
      <c r="D55" s="24">
        <f>L7</f>
        <v>44586.112532891799</v>
      </c>
      <c r="E55" s="24">
        <f t="shared" si="27"/>
        <v>44586.112532891799</v>
      </c>
      <c r="F55" s="24">
        <f t="shared" ref="F55:O58" si="30">E55</f>
        <v>44586.112532891799</v>
      </c>
      <c r="G55" s="24">
        <f t="shared" si="30"/>
        <v>44586.112532891799</v>
      </c>
      <c r="H55" s="24">
        <f t="shared" si="30"/>
        <v>44586.112532891799</v>
      </c>
      <c r="I55" s="24">
        <f t="shared" si="30"/>
        <v>44586.112532891799</v>
      </c>
      <c r="J55" s="24">
        <f t="shared" si="30"/>
        <v>44586.112532891799</v>
      </c>
      <c r="K55" s="24">
        <f t="shared" si="30"/>
        <v>44586.112532891799</v>
      </c>
      <c r="L55" s="24">
        <f t="shared" si="30"/>
        <v>44586.112532891799</v>
      </c>
      <c r="M55" s="24">
        <f t="shared" si="30"/>
        <v>44586.112532891799</v>
      </c>
      <c r="N55" s="24">
        <f t="shared" si="30"/>
        <v>44586.112532891799</v>
      </c>
      <c r="O55" s="24">
        <f t="shared" si="30"/>
        <v>44586.112532891799</v>
      </c>
      <c r="P55" s="25">
        <f>O55</f>
        <v>44586.112532891799</v>
      </c>
    </row>
    <row r="56" spans="1:17" x14ac:dyDescent="0.25">
      <c r="A56" s="45">
        <f t="shared" si="29"/>
        <v>2014</v>
      </c>
      <c r="B56" s="26"/>
      <c r="C56" s="26"/>
      <c r="D56" s="26"/>
      <c r="E56" s="24">
        <f>L8</f>
        <v>64244.680521569775</v>
      </c>
      <c r="F56" s="24">
        <f t="shared" si="30"/>
        <v>64244.680521569775</v>
      </c>
      <c r="G56" s="24">
        <f t="shared" si="30"/>
        <v>64244.680521569775</v>
      </c>
      <c r="H56" s="24">
        <f t="shared" si="30"/>
        <v>64244.680521569775</v>
      </c>
      <c r="I56" s="24">
        <f t="shared" si="30"/>
        <v>64244.680521569775</v>
      </c>
      <c r="J56" s="24">
        <f t="shared" si="30"/>
        <v>64244.680521569775</v>
      </c>
      <c r="K56" s="24">
        <f t="shared" si="30"/>
        <v>64244.680521569775</v>
      </c>
      <c r="L56" s="24">
        <f t="shared" si="30"/>
        <v>64244.680521569775</v>
      </c>
      <c r="M56" s="24">
        <f t="shared" si="30"/>
        <v>64244.680521569775</v>
      </c>
      <c r="N56" s="24">
        <f t="shared" si="30"/>
        <v>64244.680521569775</v>
      </c>
      <c r="O56" s="24">
        <f t="shared" si="30"/>
        <v>64244.680521569775</v>
      </c>
      <c r="P56" s="25">
        <f>O56</f>
        <v>64244.680521569775</v>
      </c>
    </row>
    <row r="57" spans="1:17" x14ac:dyDescent="0.25">
      <c r="A57" s="45">
        <f t="shared" si="29"/>
        <v>2015</v>
      </c>
      <c r="B57" s="26"/>
      <c r="C57" s="26"/>
      <c r="D57" s="26"/>
      <c r="E57" s="26"/>
      <c r="F57" s="24">
        <f>L9</f>
        <v>81079.92</v>
      </c>
      <c r="G57" s="24">
        <f t="shared" si="30"/>
        <v>81079.92</v>
      </c>
      <c r="H57" s="24">
        <f t="shared" si="30"/>
        <v>81079.92</v>
      </c>
      <c r="I57" s="24">
        <f t="shared" si="30"/>
        <v>81079.92</v>
      </c>
      <c r="J57" s="24">
        <f t="shared" si="30"/>
        <v>81079.92</v>
      </c>
      <c r="K57" s="24">
        <f t="shared" si="30"/>
        <v>81079.92</v>
      </c>
      <c r="L57" s="24">
        <f t="shared" si="30"/>
        <v>81079.92</v>
      </c>
      <c r="M57" s="24">
        <f t="shared" si="30"/>
        <v>81079.92</v>
      </c>
      <c r="N57" s="24">
        <f t="shared" si="30"/>
        <v>81079.92</v>
      </c>
      <c r="O57" s="24">
        <f t="shared" si="30"/>
        <v>81079.92</v>
      </c>
      <c r="P57" s="25">
        <f>O57</f>
        <v>81079.92</v>
      </c>
    </row>
    <row r="58" spans="1:17" x14ac:dyDescent="0.25">
      <c r="A58" s="45">
        <f t="shared" si="29"/>
        <v>2016</v>
      </c>
      <c r="B58" s="26"/>
      <c r="C58" s="26"/>
      <c r="D58" s="26"/>
      <c r="E58" s="26"/>
      <c r="F58" s="26"/>
      <c r="G58" s="24">
        <f>L10</f>
        <v>89905.820999999996</v>
      </c>
      <c r="H58" s="24">
        <f t="shared" si="30"/>
        <v>89905.820999999996</v>
      </c>
      <c r="I58" s="24">
        <f t="shared" si="30"/>
        <v>89905.820999999996</v>
      </c>
      <c r="J58" s="24">
        <f t="shared" si="30"/>
        <v>89905.820999999996</v>
      </c>
      <c r="K58" s="24">
        <f t="shared" si="30"/>
        <v>89905.820999999996</v>
      </c>
      <c r="L58" s="24">
        <f t="shared" si="30"/>
        <v>89905.820999999996</v>
      </c>
      <c r="M58" s="24">
        <f t="shared" si="30"/>
        <v>89905.820999999996</v>
      </c>
      <c r="N58" s="24">
        <f t="shared" si="30"/>
        <v>89905.820999999996</v>
      </c>
      <c r="O58" s="24">
        <f t="shared" si="30"/>
        <v>89905.820999999996</v>
      </c>
      <c r="P58" s="25">
        <f>O58</f>
        <v>89905.820999999996</v>
      </c>
    </row>
    <row r="59" spans="1:17" x14ac:dyDescent="0.25">
      <c r="A59" s="45">
        <f t="shared" si="29"/>
        <v>2017</v>
      </c>
      <c r="B59" s="26"/>
      <c r="C59" s="26"/>
      <c r="D59" s="26"/>
      <c r="E59" s="26"/>
      <c r="F59" s="26"/>
      <c r="G59" s="26"/>
      <c r="H59" s="24">
        <f>L11</f>
        <v>124299.693</v>
      </c>
      <c r="I59" s="24">
        <f t="shared" ref="I59:P60" si="31">H59</f>
        <v>124299.693</v>
      </c>
      <c r="J59" s="24">
        <f t="shared" si="31"/>
        <v>124299.693</v>
      </c>
      <c r="K59" s="24">
        <f t="shared" si="31"/>
        <v>124299.693</v>
      </c>
      <c r="L59" s="24">
        <f t="shared" si="31"/>
        <v>124299.693</v>
      </c>
      <c r="M59" s="24">
        <f t="shared" si="31"/>
        <v>124299.693</v>
      </c>
      <c r="N59" s="24">
        <f t="shared" si="31"/>
        <v>124299.693</v>
      </c>
      <c r="O59" s="24">
        <f t="shared" si="31"/>
        <v>124299.693</v>
      </c>
      <c r="P59" s="25">
        <f t="shared" si="31"/>
        <v>124299.693</v>
      </c>
    </row>
    <row r="60" spans="1:17" x14ac:dyDescent="0.25">
      <c r="A60" s="45">
        <f t="shared" si="29"/>
        <v>2018</v>
      </c>
      <c r="B60" s="26"/>
      <c r="C60" s="26"/>
      <c r="D60" s="26"/>
      <c r="E60" s="26"/>
      <c r="F60" s="26"/>
      <c r="G60" s="26"/>
      <c r="H60" s="26"/>
      <c r="I60" s="24">
        <f>L12</f>
        <v>52987.399722756847</v>
      </c>
      <c r="J60" s="24">
        <f t="shared" si="31"/>
        <v>52987.399722756847</v>
      </c>
      <c r="K60" s="24">
        <f t="shared" ref="K60:P60" si="32">J60</f>
        <v>52987.399722756847</v>
      </c>
      <c r="L60" s="24">
        <f t="shared" si="32"/>
        <v>52987.399722756847</v>
      </c>
      <c r="M60" s="24">
        <f t="shared" si="32"/>
        <v>52987.399722756847</v>
      </c>
      <c r="N60" s="24">
        <f t="shared" si="32"/>
        <v>52987.399722756847</v>
      </c>
      <c r="O60" s="24">
        <f t="shared" si="32"/>
        <v>52987.399722756847</v>
      </c>
      <c r="P60" s="25">
        <f t="shared" si="32"/>
        <v>52987.399722756847</v>
      </c>
    </row>
    <row r="61" spans="1:17" x14ac:dyDescent="0.25">
      <c r="A61" s="45">
        <f>A60+1</f>
        <v>2019</v>
      </c>
      <c r="B61" s="26"/>
      <c r="C61" s="26"/>
      <c r="D61" s="26"/>
      <c r="E61" s="26"/>
      <c r="F61" s="26"/>
      <c r="G61" s="26"/>
      <c r="H61" s="26"/>
      <c r="I61" s="26"/>
      <c r="J61" s="24">
        <f>L13</f>
        <v>42990.514606094657</v>
      </c>
      <c r="K61" s="24">
        <f t="shared" ref="K61:P66" si="33">J61</f>
        <v>42990.514606094657</v>
      </c>
      <c r="L61" s="24">
        <f t="shared" si="33"/>
        <v>42990.514606094657</v>
      </c>
      <c r="M61" s="24">
        <f t="shared" si="33"/>
        <v>42990.514606094657</v>
      </c>
      <c r="N61" s="24">
        <f t="shared" si="33"/>
        <v>42990.514606094657</v>
      </c>
      <c r="O61" s="24">
        <f t="shared" si="33"/>
        <v>42990.514606094657</v>
      </c>
      <c r="P61" s="25">
        <f t="shared" si="33"/>
        <v>42990.514606094657</v>
      </c>
    </row>
    <row r="62" spans="1:17" x14ac:dyDescent="0.25">
      <c r="A62" s="45">
        <f t="shared" si="29"/>
        <v>2020</v>
      </c>
      <c r="B62" s="26"/>
      <c r="C62" s="26"/>
      <c r="D62" s="26"/>
      <c r="E62" s="26"/>
      <c r="F62" s="26"/>
      <c r="G62" s="26"/>
      <c r="H62" s="26"/>
      <c r="I62" s="26"/>
      <c r="J62" s="26"/>
      <c r="K62" s="24">
        <f>L14</f>
        <v>164186.15432767529</v>
      </c>
      <c r="L62" s="24">
        <f t="shared" si="33"/>
        <v>164186.15432767529</v>
      </c>
      <c r="M62" s="24">
        <f t="shared" si="33"/>
        <v>164186.15432767529</v>
      </c>
      <c r="N62" s="24">
        <f t="shared" si="33"/>
        <v>164186.15432767529</v>
      </c>
      <c r="O62" s="24">
        <f t="shared" si="33"/>
        <v>164186.15432767529</v>
      </c>
      <c r="P62" s="25">
        <f t="shared" si="33"/>
        <v>164186.15432767529</v>
      </c>
    </row>
    <row r="63" spans="1:17" x14ac:dyDescent="0.25">
      <c r="A63" s="45">
        <f t="shared" si="29"/>
        <v>2021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4">
        <f>L15</f>
        <v>24846.449613709621</v>
      </c>
      <c r="M63" s="24">
        <f t="shared" si="33"/>
        <v>24846.449613709621</v>
      </c>
      <c r="N63" s="24">
        <f t="shared" si="33"/>
        <v>24846.449613709621</v>
      </c>
      <c r="O63" s="24">
        <f t="shared" si="33"/>
        <v>24846.449613709621</v>
      </c>
      <c r="P63" s="25">
        <f t="shared" si="33"/>
        <v>24846.449613709621</v>
      </c>
    </row>
    <row r="64" spans="1:17" x14ac:dyDescent="0.25">
      <c r="A64" s="45">
        <f t="shared" si="29"/>
        <v>2022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4">
        <f>L16</f>
        <v>21728.919613709622</v>
      </c>
      <c r="N64" s="24">
        <f t="shared" si="33"/>
        <v>21728.919613709622</v>
      </c>
      <c r="O64" s="24">
        <f t="shared" si="33"/>
        <v>21728.919613709622</v>
      </c>
      <c r="P64" s="25">
        <f t="shared" si="33"/>
        <v>21728.919613709622</v>
      </c>
    </row>
    <row r="65" spans="1:16" x14ac:dyDescent="0.25">
      <c r="A65" s="45">
        <f t="shared" si="29"/>
        <v>2023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4">
        <f>L17</f>
        <v>21728.919613709622</v>
      </c>
      <c r="O65" s="24">
        <f t="shared" si="33"/>
        <v>21728.919613709622</v>
      </c>
      <c r="P65" s="25">
        <f t="shared" si="33"/>
        <v>21728.919613709622</v>
      </c>
    </row>
    <row r="66" spans="1:16" x14ac:dyDescent="0.25">
      <c r="A66" s="45">
        <f t="shared" si="29"/>
        <v>2024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4">
        <f>L18</f>
        <v>21728.919613709622</v>
      </c>
      <c r="P66" s="25">
        <f t="shared" si="33"/>
        <v>21728.919613709622</v>
      </c>
    </row>
    <row r="67" spans="1:16" x14ac:dyDescent="0.25">
      <c r="A67" s="45">
        <f>A66+1</f>
        <v>2025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5">
        <f>L19</f>
        <v>21728.919613709622</v>
      </c>
    </row>
    <row r="68" spans="1:16" x14ac:dyDescent="0.25">
      <c r="A68" s="46" t="s">
        <v>16</v>
      </c>
      <c r="B68" s="43">
        <f>SUM(B53:B67)</f>
        <v>36097.9416754048</v>
      </c>
      <c r="C68" s="43">
        <f>SUM(C53:C67)</f>
        <v>76249.375092894959</v>
      </c>
      <c r="D68" s="43">
        <f t="shared" ref="D68:P68" si="34">SUM(D53:D67)</f>
        <v>120835.48762578676</v>
      </c>
      <c r="E68" s="43">
        <f t="shared" si="34"/>
        <v>185080.16814735654</v>
      </c>
      <c r="F68" s="43">
        <f t="shared" si="34"/>
        <v>266160.08814735652</v>
      </c>
      <c r="G68" s="43">
        <f t="shared" si="34"/>
        <v>356065.90914735652</v>
      </c>
      <c r="H68" s="43">
        <f t="shared" si="34"/>
        <v>480365.60214735649</v>
      </c>
      <c r="I68" s="43">
        <f t="shared" si="34"/>
        <v>533353.00187011331</v>
      </c>
      <c r="J68" s="43">
        <f t="shared" si="34"/>
        <v>576343.51647620799</v>
      </c>
      <c r="K68" s="43">
        <f t="shared" si="34"/>
        <v>740529.67080388335</v>
      </c>
      <c r="L68" s="43">
        <f t="shared" si="34"/>
        <v>765376.12041759293</v>
      </c>
      <c r="M68" s="43">
        <f t="shared" si="34"/>
        <v>787105.0400313026</v>
      </c>
      <c r="N68" s="43">
        <f t="shared" si="34"/>
        <v>808833.95964501228</v>
      </c>
      <c r="O68" s="43">
        <f t="shared" si="34"/>
        <v>830562.87925872195</v>
      </c>
      <c r="P68" s="44">
        <f t="shared" si="34"/>
        <v>852291.79887243162</v>
      </c>
    </row>
    <row r="70" spans="1:16" x14ac:dyDescent="0.25">
      <c r="A70" s="54" t="s">
        <v>32</v>
      </c>
      <c r="B70" s="55"/>
      <c r="C70" s="55"/>
      <c r="D70" s="55"/>
      <c r="E70" s="55"/>
      <c r="F70" s="55"/>
      <c r="G70" s="56"/>
    </row>
    <row r="71" spans="1:16" x14ac:dyDescent="0.25">
      <c r="A71" s="18"/>
      <c r="B71" s="17">
        <v>2020</v>
      </c>
      <c r="C71" s="18">
        <v>2021</v>
      </c>
      <c r="D71" s="18">
        <v>2022</v>
      </c>
      <c r="E71" s="18">
        <v>2023</v>
      </c>
      <c r="F71" s="18">
        <v>2024</v>
      </c>
      <c r="G71" s="18">
        <v>2025</v>
      </c>
    </row>
    <row r="72" spans="1:16" x14ac:dyDescent="0.25">
      <c r="A72" s="45">
        <v>2020</v>
      </c>
      <c r="B72" s="24">
        <f>L14</f>
        <v>164186.15432767529</v>
      </c>
      <c r="C72" s="24">
        <f>B72</f>
        <v>164186.15432767529</v>
      </c>
      <c r="D72" s="24">
        <f t="shared" ref="D72:G76" si="35">C72</f>
        <v>164186.15432767529</v>
      </c>
      <c r="E72" s="24">
        <f t="shared" si="35"/>
        <v>164186.15432767529</v>
      </c>
      <c r="F72" s="24">
        <f t="shared" si="35"/>
        <v>164186.15432767529</v>
      </c>
      <c r="G72" s="25">
        <f t="shared" si="35"/>
        <v>164186.15432767529</v>
      </c>
      <c r="H72" s="30" t="s">
        <v>19</v>
      </c>
    </row>
    <row r="73" spans="1:16" x14ac:dyDescent="0.25">
      <c r="A73" s="45">
        <v>2021</v>
      </c>
      <c r="B73" s="26"/>
      <c r="C73" s="24">
        <f>L15</f>
        <v>24846.449613709621</v>
      </c>
      <c r="D73" s="24">
        <f t="shared" si="35"/>
        <v>24846.449613709621</v>
      </c>
      <c r="E73" s="24">
        <f t="shared" si="35"/>
        <v>24846.449613709621</v>
      </c>
      <c r="F73" s="24">
        <f t="shared" si="35"/>
        <v>24846.449613709621</v>
      </c>
      <c r="G73" s="25">
        <f t="shared" si="35"/>
        <v>24846.449613709621</v>
      </c>
      <c r="H73" s="30" t="s">
        <v>29</v>
      </c>
    </row>
    <row r="74" spans="1:16" x14ac:dyDescent="0.25">
      <c r="A74" s="45">
        <v>2022</v>
      </c>
      <c r="B74" s="26"/>
      <c r="C74" s="26"/>
      <c r="D74" s="24">
        <f>L16</f>
        <v>21728.919613709622</v>
      </c>
      <c r="E74" s="24">
        <f t="shared" si="35"/>
        <v>21728.919613709622</v>
      </c>
      <c r="F74" s="24">
        <f t="shared" si="35"/>
        <v>21728.919613709622</v>
      </c>
      <c r="G74" s="25">
        <f t="shared" si="35"/>
        <v>21728.919613709622</v>
      </c>
    </row>
    <row r="75" spans="1:16" x14ac:dyDescent="0.25">
      <c r="A75" s="45">
        <v>2023</v>
      </c>
      <c r="B75" s="26"/>
      <c r="C75" s="26"/>
      <c r="D75" s="26"/>
      <c r="E75" s="24">
        <f>L17</f>
        <v>21728.919613709622</v>
      </c>
      <c r="F75" s="24">
        <f t="shared" si="35"/>
        <v>21728.919613709622</v>
      </c>
      <c r="G75" s="25">
        <f t="shared" si="35"/>
        <v>21728.919613709622</v>
      </c>
    </row>
    <row r="76" spans="1:16" x14ac:dyDescent="0.25">
      <c r="A76" s="45">
        <v>2024</v>
      </c>
      <c r="B76" s="26"/>
      <c r="C76" s="26"/>
      <c r="D76" s="26"/>
      <c r="E76" s="26"/>
      <c r="F76" s="24">
        <f>L18</f>
        <v>21728.919613709622</v>
      </c>
      <c r="G76" s="25">
        <f t="shared" si="35"/>
        <v>21728.919613709622</v>
      </c>
    </row>
    <row r="77" spans="1:16" x14ac:dyDescent="0.25">
      <c r="A77" s="45">
        <v>2025</v>
      </c>
      <c r="B77" s="26"/>
      <c r="C77" s="26"/>
      <c r="D77" s="26"/>
      <c r="E77" s="26"/>
      <c r="F77" s="26"/>
      <c r="G77" s="25">
        <f>L19</f>
        <v>21728.919613709622</v>
      </c>
    </row>
    <row r="78" spans="1:16" x14ac:dyDescent="0.25">
      <c r="A78" s="46" t="s">
        <v>16</v>
      </c>
      <c r="B78" s="43">
        <f>SUM(B72:B77)</f>
        <v>164186.15432767529</v>
      </c>
      <c r="C78" s="43">
        <f t="shared" ref="C78:G78" si="36">SUM(C72:C77)</f>
        <v>189032.60394138491</v>
      </c>
      <c r="D78" s="43">
        <f t="shared" si="36"/>
        <v>210761.52355509452</v>
      </c>
      <c r="E78" s="43">
        <f t="shared" si="36"/>
        <v>232490.44316880414</v>
      </c>
      <c r="F78" s="43">
        <f t="shared" si="36"/>
        <v>254219.36278251375</v>
      </c>
      <c r="G78" s="44">
        <f t="shared" si="36"/>
        <v>275948.2823962234</v>
      </c>
      <c r="H78" t="s">
        <v>36</v>
      </c>
    </row>
    <row r="80" spans="1:16" ht="45" x14ac:dyDescent="0.25">
      <c r="A80" s="29" t="s">
        <v>34</v>
      </c>
      <c r="B80" s="28">
        <f>+K68</f>
        <v>740529.67080388335</v>
      </c>
      <c r="C80" s="28">
        <f t="shared" ref="C80:G80" si="37">+L68</f>
        <v>765376.12041759293</v>
      </c>
      <c r="D80" s="28">
        <f t="shared" si="37"/>
        <v>787105.0400313026</v>
      </c>
      <c r="E80" s="28">
        <f t="shared" si="37"/>
        <v>808833.95964501228</v>
      </c>
      <c r="F80" s="28">
        <f t="shared" si="37"/>
        <v>830562.87925872195</v>
      </c>
      <c r="G80" s="28">
        <f t="shared" si="37"/>
        <v>852291.79887243162</v>
      </c>
    </row>
    <row r="81" spans="1:8" x14ac:dyDescent="0.25">
      <c r="A81" s="2" t="s">
        <v>35</v>
      </c>
      <c r="B81" s="24">
        <f>B80-B78</f>
        <v>576343.51647620811</v>
      </c>
      <c r="C81" s="24">
        <f t="shared" ref="C81:G81" si="38">C80-C78</f>
        <v>576343.51647620799</v>
      </c>
      <c r="D81" s="24">
        <f t="shared" si="38"/>
        <v>576343.51647620811</v>
      </c>
      <c r="E81" s="24">
        <f t="shared" si="38"/>
        <v>576343.51647620811</v>
      </c>
      <c r="F81" s="24">
        <f t="shared" si="38"/>
        <v>576343.51647620823</v>
      </c>
      <c r="G81" s="24">
        <f t="shared" si="38"/>
        <v>576343.51647620823</v>
      </c>
      <c r="H81" t="s">
        <v>33</v>
      </c>
    </row>
  </sheetData>
  <mergeCells count="9">
    <mergeCell ref="A1:Z1"/>
    <mergeCell ref="A2:Z2"/>
    <mergeCell ref="A51:P51"/>
    <mergeCell ref="A70:G70"/>
    <mergeCell ref="A41:K41"/>
    <mergeCell ref="A22:K22"/>
    <mergeCell ref="A3:L3"/>
    <mergeCell ref="A40:K40"/>
    <mergeCell ref="A21:K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CDM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Fox</dc:creator>
  <cp:lastModifiedBy>Aprild</cp:lastModifiedBy>
  <dcterms:created xsi:type="dcterms:W3CDTF">2014-12-15T21:19:46Z</dcterms:created>
  <dcterms:modified xsi:type="dcterms:W3CDTF">2020-06-12T15:05:03Z</dcterms:modified>
</cp:coreProperties>
</file>