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codeName="{2E6947BB-A706-504E-29CB-9DD9B7763434}"/>
  <workbookPr codeName="ThisWorkbook" defaultThemeVersion="124226"/>
  <mc:AlternateContent xmlns:mc="http://schemas.openxmlformats.org/markup-compatibility/2006">
    <mc:Choice Requires="x15">
      <x15ac:absPath xmlns:x15ac="http://schemas.microsoft.com/office/spreadsheetml/2010/11/ac" url="T:\5. TESI UTILITIES\Hydro 2000\CoS 2020\IRs\"/>
    </mc:Choice>
  </mc:AlternateContent>
  <xr:revisionPtr revIDLastSave="0" documentId="13_ncr:1_{091CF9EC-5DAC-4E63-A1A1-DE5AD2F98D27}" xr6:coauthVersionLast="45" xr6:coauthVersionMax="45" xr10:uidLastSave="{00000000-0000-0000-0000-000000000000}"/>
  <workbookProtection workbookAlgorithmName="SHA-512" workbookHashValue="5m3JUfJLSGzWP2VOVA0eqvz6zsCAdbN+LWAY+jLvKw14YBz3KNdZ1GGyQqg7KabA3rQJSy6XgTf597HxgkYysw==" workbookSaltValue="MhjZmlQCT0Sba1YnzaHl3w==" workbookSpinCount="100000" lockStructure="1"/>
  <bookViews>
    <workbookView xWindow="-120" yWindow="-120" windowWidth="29040" windowHeight="15840" tabRatio="937" activeTab="9" xr2:uid="{00000000-000D-0000-FFFF-FFFF00000000}"/>
  </bookViews>
  <sheets>
    <sheet name="1. Info" sheetId="1" r:id="rId1"/>
    <sheet name="2016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TotalConsumptionData_Dist'!$A$4:$T$570</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'2016 List'!$A$1:$B$74</definedName>
    <definedName name="_xlnm.Print_Area" localSheetId="0">'1. Info'!$A$1:$J$37</definedName>
    <definedName name="_xlnm.Print_Area" localSheetId="4">'3. RRR Data'!$A$1:$I$16</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Forecast'!$A$1:$J$48</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8" i="14" l="1"/>
  <c r="J47" i="14"/>
  <c r="J46" i="14"/>
  <c r="J45" i="14"/>
  <c r="J44" i="14"/>
  <c r="I48" i="14"/>
  <c r="I47" i="14"/>
  <c r="I46" i="14"/>
  <c r="I45" i="14"/>
  <c r="I44" i="14"/>
  <c r="H48" i="14"/>
  <c r="H47" i="14"/>
  <c r="H46" i="14"/>
  <c r="H45" i="14"/>
  <c r="H44" i="14"/>
  <c r="G48" i="14"/>
  <c r="G47" i="14"/>
  <c r="G46" i="14"/>
  <c r="G45" i="14"/>
  <c r="G44" i="14"/>
  <c r="J39" i="14"/>
  <c r="J38" i="14"/>
  <c r="J37" i="14"/>
  <c r="J36" i="14"/>
  <c r="J35" i="14"/>
  <c r="I39" i="14"/>
  <c r="I38" i="14"/>
  <c r="I37" i="14"/>
  <c r="I36" i="14"/>
  <c r="I35" i="14"/>
  <c r="H39" i="14"/>
  <c r="H38" i="14"/>
  <c r="H37" i="14"/>
  <c r="H36" i="14"/>
  <c r="H35" i="14"/>
  <c r="G39" i="14"/>
  <c r="G38" i="14"/>
  <c r="G37" i="14"/>
  <c r="G36" i="14"/>
  <c r="G35" i="14"/>
  <c r="J30" i="14"/>
  <c r="J29" i="14"/>
  <c r="J28" i="14"/>
  <c r="J27" i="14"/>
  <c r="J26" i="14"/>
  <c r="I30" i="14"/>
  <c r="I29" i="14"/>
  <c r="I28" i="14"/>
  <c r="I27" i="14"/>
  <c r="I26" i="14"/>
  <c r="H30" i="14"/>
  <c r="H29" i="14"/>
  <c r="H28" i="14"/>
  <c r="H27" i="14"/>
  <c r="H26" i="14"/>
  <c r="G30" i="14"/>
  <c r="G29" i="14"/>
  <c r="G28" i="14"/>
  <c r="G27" i="14"/>
  <c r="G26" i="14"/>
  <c r="J21" i="14"/>
  <c r="J20" i="14"/>
  <c r="J19" i="14"/>
  <c r="J18" i="14"/>
  <c r="J17" i="14"/>
  <c r="I21" i="14"/>
  <c r="I20" i="14"/>
  <c r="I19" i="14"/>
  <c r="I18" i="14"/>
  <c r="I17" i="14"/>
  <c r="H21" i="14"/>
  <c r="H20" i="14"/>
  <c r="H19" i="14"/>
  <c r="H18" i="14"/>
  <c r="H17" i="14"/>
  <c r="G21" i="14"/>
  <c r="G20" i="14"/>
  <c r="G19" i="14"/>
  <c r="G18" i="14"/>
  <c r="G17" i="14"/>
  <c r="M44" i="9" l="1"/>
  <c r="M45" i="9"/>
  <c r="M46" i="9"/>
  <c r="M47" i="9"/>
  <c r="M48" i="9"/>
  <c r="M49" i="9"/>
  <c r="M50" i="9"/>
  <c r="M51" i="9"/>
  <c r="M52" i="9"/>
  <c r="M53" i="9"/>
  <c r="M54" i="9"/>
  <c r="M43" i="9"/>
  <c r="I44" i="9"/>
  <c r="I45" i="9"/>
  <c r="I46" i="9"/>
  <c r="I47" i="9"/>
  <c r="I48" i="9"/>
  <c r="I49" i="9"/>
  <c r="I50" i="9"/>
  <c r="I51" i="9"/>
  <c r="I52" i="9"/>
  <c r="I53" i="9"/>
  <c r="I54" i="9"/>
  <c r="I43" i="9"/>
  <c r="E44" i="9"/>
  <c r="E45" i="9"/>
  <c r="E46" i="9"/>
  <c r="E47" i="9"/>
  <c r="E48" i="9"/>
  <c r="E49" i="9"/>
  <c r="E50" i="9"/>
  <c r="E51" i="9"/>
  <c r="E52" i="9"/>
  <c r="E53" i="9"/>
  <c r="E54" i="9"/>
  <c r="E43" i="9"/>
  <c r="I26" i="4" l="1"/>
  <c r="I25" i="4"/>
  <c r="I24" i="4"/>
  <c r="I23" i="4"/>
  <c r="I22" i="4"/>
  <c r="I21" i="4"/>
  <c r="I20" i="4"/>
  <c r="I19" i="4"/>
  <c r="I18" i="4"/>
  <c r="I17" i="4"/>
  <c r="M30" i="8" l="1"/>
  <c r="I30" i="8"/>
  <c r="E30" i="8"/>
  <c r="P259" i="18" l="1"/>
  <c r="O259" i="18"/>
  <c r="P183" i="18"/>
  <c r="O183" i="18"/>
  <c r="M49" i="8" l="1"/>
  <c r="I49" i="8"/>
  <c r="E49" i="8"/>
  <c r="J43" i="6"/>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E43" i="6"/>
  <c r="L43" i="6" l="1"/>
  <c r="L73" i="6" l="1"/>
  <c r="H73" i="6"/>
  <c r="E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L94" i="8" l="1"/>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4" i="12" l="1"/>
  <c r="L107" i="12"/>
  <c r="L101" i="12"/>
  <c r="L102" i="12"/>
  <c r="H100" i="12"/>
  <c r="L111" i="12"/>
  <c r="L110" i="12"/>
  <c r="L109" i="12"/>
  <c r="L103" i="12"/>
  <c r="L106" i="12"/>
  <c r="L108"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M100" i="12" s="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I27" i="12"/>
  <c r="M47" i="8"/>
  <c r="N46" i="8"/>
  <c r="J26" i="8"/>
  <c r="J102" i="8" s="1"/>
  <c r="I102" i="8" s="1"/>
  <c r="I27" i="8"/>
  <c r="E28" i="12"/>
  <c r="J102" i="12" l="1"/>
  <c r="M28" i="8"/>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M29" i="8"/>
  <c r="N28" i="8"/>
  <c r="J27" i="12"/>
  <c r="J103" i="12" s="1"/>
  <c r="I28" i="12"/>
  <c r="J47" i="12"/>
  <c r="I48" i="12"/>
  <c r="P101" i="12"/>
  <c r="P26" i="12"/>
  <c r="E29" i="8"/>
  <c r="E48" i="8"/>
  <c r="F47" i="8"/>
  <c r="F46" i="12"/>
  <c r="E47" i="12"/>
  <c r="N46" i="12"/>
  <c r="N103" i="12" s="1"/>
  <c r="M47" i="12"/>
  <c r="N28" i="12"/>
  <c r="M29" i="12"/>
  <c r="I48" i="8"/>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M106" i="12" s="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F34" i="8"/>
  <c r="F110" i="8" s="1"/>
  <c r="D24" i="8"/>
  <c r="D100" i="8" s="1"/>
  <c r="F30" i="12" l="1"/>
  <c r="F106" i="12" s="1"/>
  <c r="F35" i="12"/>
  <c r="F111" i="12" s="1"/>
  <c r="D111" i="12"/>
  <c r="D37" i="12"/>
  <c r="F24" i="12"/>
  <c r="D111" i="8"/>
  <c r="E111" i="8" s="1"/>
  <c r="F24" i="8"/>
  <c r="F100" i="8" s="1"/>
  <c r="E100" i="8" s="1"/>
  <c r="F34" i="12"/>
  <c r="F33" i="12"/>
  <c r="F31" i="12"/>
  <c r="F29" i="12"/>
  <c r="D102" i="8"/>
  <c r="E102" i="8" s="1"/>
  <c r="E110" i="8"/>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<sst xmlns="http://schemas.openxmlformats.org/spreadsheetml/2006/main" count="5513" uniqueCount="1370">
  <si>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</si>
  <si>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</si>
  <si>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</si>
  <si>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</si>
  <si>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</si>
  <si>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</si>
  <si>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</si>
  <si>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</si>
  <si>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</si>
  <si>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</si>
  <si>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</si>
  <si>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</si>
  <si>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</si>
  <si>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</si>
  <si>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</si>
  <si>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</si>
  <si>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</si>
  <si>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</si>
  <si>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</si>
  <si>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</si>
  <si>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</si>
  <si>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</si>
  <si>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</si>
  <si>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</si>
  <si>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</si>
  <si>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</si>
  <si>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</si>
  <si>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</si>
  <si>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</si>
  <si>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</si>
  <si>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</si>
  <si>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</si>
  <si>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</si>
  <si>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</si>
  <si>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</si>
  <si>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</si>
  <si>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</si>
  <si>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</si>
  <si>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</si>
  <si>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</si>
  <si>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</si>
  <si>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</si>
  <si>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</si>
  <si>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</si>
  <si>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</si>
  <si>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</si>
  <si>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</si>
  <si>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</si>
  <si>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</si>
  <si>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</si>
  <si>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</si>
  <si>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</si>
  <si>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</si>
  <si>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</si>
  <si>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</si>
  <si>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</si>
  <si>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</si>
  <si>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</si>
  <si>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</si>
  <si>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</si>
  <si>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</si>
  <si>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</si>
  <si>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</si>
  <si>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</si>
  <si>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</si>
  <si>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</si>
  <si>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</si>
  <si>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</si>
  <si>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</si>
  <si>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</si>
  <si>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</si>
  <si>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</si>
  <si>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</si>
  <si>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</si>
  <si>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</si>
  <si>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</si>
  <si>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</si>
  <si>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</si>
  <si>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</si>
  <si>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</si>
  <si>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</si>
  <si>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</si>
  <si>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</si>
  <si>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</si>
  <si>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</si>
  <si>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</si>
  <si>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</si>
  <si>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</si>
  <si>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</si>
  <si>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</si>
  <si>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</si>
  <si>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</si>
  <si>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</si>
  <si>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</si>
  <si>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</si>
  <si>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</si>
  <si>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</si>
  <si>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</si>
  <si>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</si>
  <si>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</si>
  <si>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</si>
  <si>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</si>
  <si>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</si>
  <si>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</si>
  <si>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</si>
  <si>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</si>
  <si>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</si>
  <si>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</si>
  <si>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</si>
  <si>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</si>
  <si>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</si>
  <si>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</si>
  <si>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</si>
  <si>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</si>
  <si>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</si>
  <si>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</si>
  <si>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</si>
  <si>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</si>
  <si>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</si>
  <si>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</si>
  <si>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</si>
  <si>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</si>
  <si>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</si>
  <si>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</si>
  <si>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</si>
  <si>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</si>
  <si>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</si>
  <si>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</si>
  <si>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</si>
  <si>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</si>
  <si>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</si>
  <si>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</si>
  <si>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</si>
  <si>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</si>
  <si>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</si>
  <si>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</si>
  <si>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</si>
  <si>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</si>
  <si>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</si>
  <si>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</si>
  <si>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</si>
  <si>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</si>
  <si>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</si>
  <si>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</si>
  <si>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</si>
  <si>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</si>
  <si>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</si>
  <si>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</si>
  <si>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</si>
  <si>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</si>
  <si>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</si>
  <si>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</si>
  <si>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</si>
  <si>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</si>
  <si>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</si>
  <si>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</si>
  <si>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</si>
  <si>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</si>
  <si>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</si>
  <si>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</si>
  <si>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</si>
  <si>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</si>
  <si>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</si>
  <si>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</si>
  <si>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</si>
  <si>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</si>
  <si>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</si>
  <si>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</si>
  <si>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</si>
  <si>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</si>
  <si>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</si>
  <si>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</si>
  <si>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</si>
  <si>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</si>
  <si>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</si>
  <si>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</si>
  <si>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</si>
  <si>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</si>
  <si>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</si>
  <si>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</si>
  <si>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</si>
  <si>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</si>
  <si>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</si>
  <si>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</si>
  <si>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</si>
  <si>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</si>
  <si>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</si>
  <si>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</si>
  <si>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</si>
  <si>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</si>
  <si>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</si>
  <si>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</si>
  <si>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Historical 2018</t>
  </si>
  <si>
    <t>Current 2019</t>
  </si>
  <si>
    <t>Forecast 2020</t>
  </si>
  <si>
    <t>The purpose of this sheet is to calculate the expected billing when current 2019 Uniform Transmission Rates are applied against historical 2018 transmission units.</t>
  </si>
  <si>
    <t>The purpose of this sheet is to calculate the expected billing when forecasted 2020 Uniform Transmission Rates are applied against historical 2018 transmission units.</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</si>
  <si>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</si>
  <si>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</si>
  <si>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</si>
  <si>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</si>
  <si>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</si>
  <si>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</si>
  <si>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</si>
  <si>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</si>
  <si>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</si>
  <si>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</si>
  <si>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</si>
  <si>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</si>
  <si>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</si>
  <si>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</si>
  <si>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</si>
  <si>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</si>
  <si>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</si>
  <si>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</si>
  <si>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</si>
  <si>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</si>
  <si>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</si>
  <si>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</si>
  <si>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</si>
  <si>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</si>
  <si>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</si>
  <si>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</si>
  <si>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</si>
  <si>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</si>
  <si>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</si>
  <si>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</si>
  <si>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Company+DetailClass</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</si>
  <si>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</si>
  <si>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</si>
  <si>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</si>
  <si>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</si>
  <si>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</si>
  <si>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</si>
  <si>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</si>
  <si>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</si>
  <si>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</si>
  <si>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</si>
  <si>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</si>
  <si>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</si>
  <si>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</si>
  <si>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</si>
  <si>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</si>
  <si>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ALECTRA UTILITIES CORPORATION_BRAMPTON RATE ZONE_EMBEDDED DISTRIBUTOR SERVICE CLASSIFICATION</t>
  </si>
  <si>
    <t>GENERAL SERVICE EQUAL TO OR GREATER THAN 50 KW</t>
  </si>
  <si>
    <t>ENERSOURCE_GENERAL SERVICE 50 TO 499 KW</t>
  </si>
  <si>
    <t>ALECTRA UTILITIES CORPORATION_ENERSOURCE RATE ZONE_GENERAL SERVICE 50 TO 499 KW SERVICE CLASSIFICATION</t>
  </si>
  <si>
    <t>ENERSOURCE_GENERAL SERVICE 500 TO 4,999 KW</t>
  </si>
  <si>
    <t>ALECTRA UTILITIES CORPORATION_ENERSOURCE RATE ZONE_GENERAL SERVICE 500 TO 4,999 KW SERVICE CLASSIFICATION</t>
  </si>
  <si>
    <t>HORIZON_GENERAL SERVICE 50 TO 4,999 KW</t>
  </si>
  <si>
    <t>HYDRO ONE BRAMPTON_ENERGY FROM WASTE</t>
  </si>
  <si>
    <t>ALECTRA UTILITIES CORPORATION_BRAMPTON RATE ZONE_ENERGY FROM WASTE SERVICE CLASSIFICATION</t>
  </si>
  <si>
    <t>HYDRO ONE BRAMPTON_GENERAL SERVICE 50 TO 699 KW</t>
  </si>
  <si>
    <t>ALECTRA UTILITIES CORPORATION_BRAMPTON RATE ZONE_GENERAL SERVICE 50 TO 699 KW SERVICE CLASSIFICATION</t>
  </si>
  <si>
    <t>HYDRO ONE BRAMPTON_GENERAL SERVICE 700 TO 4,999 KW</t>
  </si>
  <si>
    <t>ALECTRA UTILITIES CORPORATION_BRAMPTON RATE ZONE_GENERAL SERVICE 700 TO 4,999 KW SERVICE CLASSIFICATION</t>
  </si>
  <si>
    <t>POWERSTREAM_GENERAL SERVICE 50 TO 4,999 KW</t>
  </si>
  <si>
    <t>ALECTRA UTILITIES CORPORATION_POWERSTREAM RATE ZONE_GENERAL SERVICE 50 TO 4,999 KW SERVICE CLASSIFICATION</t>
  </si>
  <si>
    <t>GENERAL SERVICE LESS THAN 50 KW</t>
  </si>
  <si>
    <t>ENERSOURCE_GENERAL SERVICE LESS THAN 50 KW</t>
  </si>
  <si>
    <t>ALECTRA UTILITIES CORPORATION_ENERSOURCE RATE ZONE_GENERAL SERVICE LESS THAN 50 KW SERVICE CLASSIFICATION</t>
  </si>
  <si>
    <t>HORIZON_GENERAL SERVICE LESS THAN 50 KW</t>
  </si>
  <si>
    <t>ALECTRA UTILITIES CORPORATION_BRAMPTON RATE ZONE_DISTRIBUTED GENERATION [DGEN] SERVICE CLASSIFICATION</t>
  </si>
  <si>
    <t>HYDRO ONE BRAMPTON_GENERAL SERVICE LESS THAN 50 KW</t>
  </si>
  <si>
    <t>ALECTRA UTILITIES CORPORATION_BRAMPTON RATE ZONE_GENERAL SERVICE LESS THAN 50 KW SERVICE CLASSIFICATION</t>
  </si>
  <si>
    <t>POWERSTREAM_GENERAL SERVICE LESS THAN 50 KW</t>
  </si>
  <si>
    <t>ALECTRA UTILITIES CORPORATION_POWERSTREAM RATE ZONE_GENERAL SERVICE LESS THAN 50 KW SERVICE CLASSIFICATION</t>
  </si>
  <si>
    <t>LARGE USER</t>
  </si>
  <si>
    <t>ENERSOURCE_LARGE USE</t>
  </si>
  <si>
    <t>ALECTRA UTILITIES CORPORATION_ENERSOURCE RATE ZONE_LARGE USE SERVICE CLASSIFICATION</t>
  </si>
  <si>
    <t>HORIZON_LARGE USE</t>
  </si>
  <si>
    <t>HORIZON_LARGE USE WITH DEDICATED ASSETS</t>
  </si>
  <si>
    <t>HYDRO ONE BRAMPTON_LARGE USE</t>
  </si>
  <si>
    <t>ALECTRA UTILITIES CORPORATION_BRAMPTON RATE ZONE_LARGE USE SERVICE CLASSIFICATION</t>
  </si>
  <si>
    <t>POWERSTREAM_LARGE USE</t>
  </si>
  <si>
    <t>ALECTRA UTILITIES CORPORATION_POWERSTREAM RATE ZONE_LARGE USE SERVICE CLASSIFICATION</t>
  </si>
  <si>
    <t>NO RATE CLASS</t>
  </si>
  <si>
    <t>ALECTRA UTILITIES CORPORATION_NO RATE CLASS SERVICE CLASSIFICATION</t>
  </si>
  <si>
    <t>RESIDENTIAL</t>
  </si>
  <si>
    <t>ENERSOURCE_RESIDENTIAL</t>
  </si>
  <si>
    <t>ALECTRA UTILITIES CORPORATION_ENERSOURCE RATE ZONE_RESIDENTIAL SERVICE CLASSIFICATION</t>
  </si>
  <si>
    <t>HORIZON_RESIDENTIAL</t>
  </si>
  <si>
    <t>HYDRO ONE BRAMPTON_RESIDENTIAL</t>
  </si>
  <si>
    <t>ALECTRA UTILITIES CORPORATION_BRAMPTON RATE ZONE_RESIDENTIAL SERVICE CLASSIFICATION</t>
  </si>
  <si>
    <t>POWERSTREAM_RESIDENTIAL</t>
  </si>
  <si>
    <t>ALECTRA UTILITIES CORPORATION_POWERSTREAM RATE ZONE_RESIDENTIAL SERVICE CLASSIFICATION</t>
  </si>
  <si>
    <t>SENTINEL LIGHTING CONNECTIONS</t>
  </si>
  <si>
    <t>HORIZON_SENTINEL LIGHTING</t>
  </si>
  <si>
    <t>POWERSTREAM_SENTINEL LIGHTING</t>
  </si>
  <si>
    <t>ALECTRA UTILITIES CORPORATION_POWERSTREAM RATE ZONE_SENTINEL LIGHTING SERVICE CLASSIFICATION</t>
  </si>
  <si>
    <t>STREET LIGHTING CONNECTIONS</t>
  </si>
  <si>
    <t>ENERSOURCE_STREET LIGHTING</t>
  </si>
  <si>
    <t>ALECTRA UTILITIES CORPORATION_ENERSOURCE RATE ZONE_STREET LIGHTING SERVICE CLASSIFICATION</t>
  </si>
  <si>
    <t>HORIZON_STREET LIGHTING</t>
  </si>
  <si>
    <t>HYDRO ONE BRAMPTON_STREET LIGHTING</t>
  </si>
  <si>
    <t>ALECTRA UTILITIES CORPORATION_BRAMPTON RATE ZONE_STREET LIGHTING SERVICE CLASSIFICATION</t>
  </si>
  <si>
    <t>POWERSTREAM_STREET LIGHTING</t>
  </si>
  <si>
    <t>ALECTRA UTILITIES CORPORATION_POWERSTREAM RATE ZONE_STREET LIGHTING SERVICE CLASSIFICATION</t>
  </si>
  <si>
    <t>UNMETERED SCATTERED LOAD CONNECTIONS</t>
  </si>
  <si>
    <t>ENERSOURCE_UNMETERED SCATTERED LOAD</t>
  </si>
  <si>
    <t>ALECTRA UTILITIES CORPORATION_ENERSOURCE RATE ZONE_UNMETERED SCATTERED LOAD SERVICE CLASSIFICATION</t>
  </si>
  <si>
    <t>HORIZON_UNMETERED SCATTERED LOAD</t>
  </si>
  <si>
    <t>HYDRO ONE BRAMPTON_UNMETERED SCATTERED LOAD</t>
  </si>
  <si>
    <t>ALECTRA UTILITIES CORPORATION_BRAMPTON RATE ZONE_UNMETERED SCATTERED LOAD SERVICE CLASSIFICATION</t>
  </si>
  <si>
    <t>POWERSTREAM_UNMETERED SCATTERED LOAD</t>
  </si>
  <si>
    <t>ALECTRA UTILITIES CORPORATION_POWERSTREAM RATE ZONE_UNMETERED SCATTERED LOAD SERVICE CLASSIFICATION</t>
  </si>
  <si>
    <t>ALGOMA POWER INC.</t>
  </si>
  <si>
    <t>RESIDENTIAL - R2</t>
  </si>
  <si>
    <t>ALGOMA POWER INC._RESIDENTIAL R2 SERVICE CLASSIFICATION</t>
  </si>
  <si>
    <t>ALGOMA POWER INC._NO RATE CLASS SERVICE CLASSIFICATION</t>
  </si>
  <si>
    <t>RESIDENTIAL - R1</t>
  </si>
  <si>
    <t>ALGOMA POWER INC._RESIDENTIAL R1 SERVICE CLASSIFICATION</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</si>
  <si>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</si>
  <si>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</si>
  <si>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</si>
  <si>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</si>
  <si>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</si>
  <si>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</si>
  <si>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</si>
  <si>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</si>
  <si>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</si>
  <si>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</si>
  <si>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</si>
  <si>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</si>
  <si>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</si>
  <si>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</si>
  <si>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</si>
  <si>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</si>
  <si>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</si>
  <si>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</si>
  <si>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</si>
  <si>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</si>
  <si>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</si>
  <si>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</si>
  <si>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</si>
  <si>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</si>
  <si>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</si>
  <si>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</si>
  <si>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</si>
  <si>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</si>
  <si>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</si>
  <si>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</si>
  <si>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</si>
  <si>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</si>
  <si>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</si>
  <si>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</si>
  <si>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</si>
  <si>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</si>
  <si>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</si>
  <si>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</si>
  <si>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</si>
  <si>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</si>
  <si>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</si>
  <si>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</si>
  <si>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</si>
  <si>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</si>
  <si>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</si>
  <si>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</si>
  <si>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</si>
  <si>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</si>
  <si>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</si>
  <si>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</si>
  <si>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</si>
  <si>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</si>
  <si>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</si>
  <si>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</si>
  <si>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</si>
  <si>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</si>
  <si>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</si>
  <si>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</si>
  <si>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</si>
  <si>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</si>
  <si>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</si>
  <si>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</si>
  <si>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</si>
  <si>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</si>
  <si>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</si>
  <si>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</si>
  <si>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</si>
  <si>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</si>
  <si>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</si>
  <si>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</si>
  <si>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</si>
  <si>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</si>
  <si>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</si>
  <si>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</si>
  <si>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</si>
  <si>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</si>
  <si>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</si>
  <si>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</si>
  <si>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</si>
  <si>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</si>
  <si>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</si>
  <si>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</si>
  <si>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</si>
  <si>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</si>
  <si>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</si>
  <si>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</si>
  <si>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</si>
  <si>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CAMBRIDGE AND NORTH DUMFRIES_EMBEDDED DISTRIBUTOR</t>
  </si>
  <si>
    <t>ENERGY+ INC._FOR FORMER CAMBRIDGE AND NORTH DUMFRIES HYDRO SERVICE AREA_EMBEDDED DISTRIBUTOR SERVICE CLASSIFICATION</t>
  </si>
  <si>
    <t>BRANT COUNTY_GENERAL SERVICE 50 TO 4,999 KW</t>
  </si>
  <si>
    <t>ENERGY+ INC._FOR FORMER BRANT COUNTY POWER SERVICE AREA_GENERAL SERVICE 50 TO 4,999 KW SERVICE CLASSIFICATION</t>
  </si>
  <si>
    <t>CAMBRIDGE AND NORTH DUMFRIES_GENERAL SERVICE 1,000 TO 4,999 KW</t>
  </si>
  <si>
    <t>ENERGY+ INC._FOR FORMER CAMBRIDGE AND NORTH DUMFRIES HYDRO SERVICE AREA_GENERAL SERVICE 1,000 TO 4,999 KW SERVICE CLASSIFICATION</t>
  </si>
  <si>
    <t>CAMBRIDGE AND NORTH DUMFRIES_GENERAL SERVICE 50 TO 999 KW</t>
  </si>
  <si>
    <t>ENERGY+ INC._FOR FORMER CAMBRIDGE AND NORTH DUMFRIES HYDRO SERVICE AREA_GENERAL SERVICE 50 TO 999 KW SERVICE CLASSIFICATION</t>
  </si>
  <si>
    <t>BRANT COUNTY_GENERAL SERVICE LESS THAN 50 KW</t>
  </si>
  <si>
    <t>ENERGY+ INC._FOR FORMER BRANT COUNTY POWER SERVICE AREA_GENERAL SERVICE LESS THAN 50 KW SERVICE CLASSIFICATION</t>
  </si>
  <si>
    <t>CAMBRIDGE AND NORTH DUMFRIES_GENERAL SERVICE LESS THAN 50 KW</t>
  </si>
  <si>
    <t>ENERGY+ INC._FOR FORMER CAMBRIDGE AND NORTH DUMFRIES HYDRO SERVICE AREA_GENERAL SERVICE LESS THAN 50 KW SERVICE CLASSIFICATION</t>
  </si>
  <si>
    <t>CAMBRIDGE AND NORTH DUMFRIES_LARGE USE</t>
  </si>
  <si>
    <t>ENERGY+ INC._FOR FORMER CAMBRIDGE AND NORTH DUMFRIES HYDRO SERVICE AREA_LARGE USE SERVICE CLASSIFICATION</t>
  </si>
  <si>
    <t>BRANT COUNTY_RESIDENTIAL</t>
  </si>
  <si>
    <t>ENERGY+ INC._FOR FORMER BRANT COUNTY POWER SERVICE AREA_RESIDENTIAL SERVICE CLASSIFICATION</t>
  </si>
  <si>
    <t>CAMBRIDGE AND NORTH DUMFRIES_RESIDENTIAL</t>
  </si>
  <si>
    <t>ENERGY+ INC._FOR FORMER CAMBRIDGE AND NORTH DUMFRIES HYDRO SERVICE AREA_RESIDENTIAL SERVICE CLASSIFICATION</t>
  </si>
  <si>
    <t>BRANT COUNTY_SENTINEL LIGHTING</t>
  </si>
  <si>
    <t>ENERGY+ INC._FOR FORMER BRANT COUNTY POWER SERVICE AREA_SENTINEL LIGHTING SERVICE CLASSIFICATION</t>
  </si>
  <si>
    <t>BRANT COUNTY_STREET LIGHTING</t>
  </si>
  <si>
    <t>ENERGY+ INC._FOR FORMER BRANT COUNTY POWER SERVICE AREA_STREET LIGHTING SERVICE CLASSIFICATION</t>
  </si>
  <si>
    <t>CAMBRIDGE AND NORTH DUMFRIES_STREET LIGHTING</t>
  </si>
  <si>
    <t>ENERGY+ INC._FOR FORMER CAMBRIDGE AND NORTH DUMFRIES HYDRO SERVICE AREA_STREET LIGHTING SERVICE CLASSIFICATION</t>
  </si>
  <si>
    <t>BRANT COUNTY_UNMETERED SCATTERED LOAD</t>
  </si>
  <si>
    <t>ENERGY+ INC._FOR FORMER BRANT COUNTY POWER SERVICE AREA_UNMETERED SCATTERED LOAD SERVICE CLASSIFICATION</t>
  </si>
  <si>
    <t>CAMBRIDGE AND NORTH DUMFRIES_UNMETERED SCATTERED LOAD</t>
  </si>
  <si>
    <t>ENERGY+ INC._FOR FORMER CAMBRIDGE AND NORTH DUMFRIES HYDRO SERVICE AREA_UNMETERED SCATTERED LOAD SERVICE CLASSIFICATION</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</si>
  <si>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</si>
  <si>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</si>
  <si>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</si>
  <si>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</si>
  <si>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</si>
  <si>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</si>
  <si>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</si>
  <si>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</si>
  <si>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</si>
  <si>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</si>
  <si>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</si>
  <si>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</si>
  <si>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</si>
  <si>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</si>
  <si>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</si>
  <si>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</si>
  <si>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</si>
  <si>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ESPANOLA REGIONAL HYDRO DISTRIBUTION CORPORATION</t>
  </si>
  <si>
    <t>ESPANOLA REGIONAL HYDRO DISTRIBUTION CORPORATION_GENERAL SERVICE 50 TO 4,999 KW SERVICE CLASSIFICATION</t>
  </si>
  <si>
    <t>ESPANOLA REGIONAL HYDRO DISTRIBUTION CORPORATION_GENERAL SERVICE LESS THAN 50 KW SERVICE CLASSIFICATION</t>
  </si>
  <si>
    <t>ESPANOLA REGIONAL HYDRO DISTRIBUTION CORPORATION_NO RATE CLASS SERVICE CLASSIFICATION</t>
  </si>
  <si>
    <t>ESPANOLA REGIONAL HYDRO DISTRIBUTION CORPORATION_RESIDENTIAL SERVICE CLASSIFICATION</t>
  </si>
  <si>
    <t>ESPANOLA REGIONAL HYDRO DISTRIBUTION CORPORATION_SENTINEL LIGHTING SERVICE CLASSIFICATION</t>
  </si>
  <si>
    <t>ESPANOLA REGIONAL HYDRO DISTRIBUTION CORPORATION_STREET LIGHTING SERVICE CLASSIFICATION</t>
  </si>
  <si>
    <t>ESPANOLA REGIONAL HYDRO DISTRIBUTION CORPORATION_UNMETERED SCATTERED LOAD SERVICE CLASSIFICATION</t>
  </si>
  <si>
    <t>ESSEX POWERLINES CORPORATION</t>
  </si>
  <si>
    <t>ESSEX POWERLINES CORPORATION_GENERAL SERVICE 3,000 TO 4,999 KW SERVICE CLASSIFICATION</t>
  </si>
  <si>
    <t>ESSEX POWERLINES CORPORATION_GENERAL SERVICE 50 TO 2,999 KW SERVICE CLASSIFICATION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</si>
  <si>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</si>
  <si>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</si>
  <si>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</si>
  <si>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</si>
  <si>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</si>
  <si>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</si>
  <si>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</si>
  <si>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</si>
  <si>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</si>
  <si>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</si>
  <si>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</si>
  <si>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</si>
  <si>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</si>
  <si>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</si>
  <si>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</si>
  <si>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</si>
  <si>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</si>
  <si>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</si>
  <si>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</si>
  <si>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</si>
  <si>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</si>
  <si>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</si>
  <si>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</si>
  <si>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</si>
  <si>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</si>
  <si>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</si>
  <si>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</si>
  <si>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</si>
  <si>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</si>
  <si>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</si>
  <si>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</si>
  <si>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</si>
  <si>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</si>
  <si>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</si>
  <si>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</si>
  <si>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</si>
  <si>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</si>
  <si>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</si>
  <si>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</si>
  <si>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</si>
  <si>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</si>
  <si>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</si>
  <si>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</si>
  <si>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</si>
  <si>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</si>
  <si>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</si>
  <si>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</si>
  <si>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HEARST POWER DISTRIBUTION COMPANY LTD.</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</si>
  <si>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</si>
  <si>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</si>
  <si>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</si>
  <si>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</si>
  <si>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</si>
  <si>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</si>
  <si>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</si>
  <si>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</si>
  <si>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</si>
  <si>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</si>
  <si>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</si>
  <si>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</si>
  <si>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</si>
  <si>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</si>
  <si>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</si>
  <si>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</si>
  <si>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</si>
  <si>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</si>
  <si>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INC._SUB TRANSMISSION – EMBEDDED DISTRIBUTOR SERVICE CLASSIFICATION</t>
  </si>
  <si>
    <t>HYDRO ONE NETWORKS INC._DISTRIBUTED GENERATION - DGEN SERVICE CLASSIFICATION</t>
  </si>
  <si>
    <t>HYDRO ONE NETWORKS INC._NO RATE CLASS SERVICE CLASSIFICATION</t>
  </si>
  <si>
    <t>HYDRO ONE NETWORKS INC._SENTINEL LIGHTING SERVICE CLASSIFICATION</t>
  </si>
  <si>
    <t>HYDRO ONE NETWORKS INC._STREET LIGHTING SERVICE CLASSIFICATION</t>
  </si>
  <si>
    <t>SUB TRANSMISSION CUSTOMERS</t>
  </si>
  <si>
    <t>HYDRO ONE NETWORKS INC._SUB TRANSMISSION – END USE CUSTOMER SERVICE CLASSIFICATION</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</si>
  <si>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</si>
  <si>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</si>
  <si>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</si>
  <si>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</si>
  <si>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</si>
  <si>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</si>
  <si>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</si>
  <si>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</si>
  <si>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</si>
  <si>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</si>
  <si>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</si>
  <si>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</si>
  <si>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</si>
  <si>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</si>
  <si>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</si>
  <si>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</si>
  <si>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</si>
  <si>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</si>
  <si>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</si>
  <si>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</si>
  <si>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</si>
  <si>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</si>
  <si>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</si>
  <si>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</si>
  <si>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</si>
  <si>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</si>
  <si>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</si>
  <si>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</si>
  <si>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</si>
  <si>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</si>
  <si>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</si>
  <si>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</si>
  <si>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</si>
  <si>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</si>
  <si>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</si>
  <si>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</si>
  <si>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</si>
  <si>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</si>
  <si>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</si>
  <si>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</si>
  <si>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</si>
  <si>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</si>
  <si>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</si>
  <si>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</si>
  <si>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</si>
  <si>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</si>
  <si>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</si>
  <si>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</si>
  <si>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</si>
  <si>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</si>
  <si>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</si>
  <si>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</si>
  <si>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</si>
  <si>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</si>
  <si>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</si>
  <si>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</si>
  <si>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</si>
  <si>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</si>
  <si>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</si>
  <si>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</si>
  <si>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</si>
  <si>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</si>
  <si>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</si>
  <si>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</si>
  <si>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</si>
  <si>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</si>
  <si>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</si>
  <si>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</si>
  <si>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</si>
  <si>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</si>
  <si>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</si>
  <si>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</si>
  <si>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</si>
  <si>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</si>
  <si>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</si>
  <si>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NEWMARKET - TAY POWER DISTRIBUTION LTD.</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</si>
  <si>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</si>
  <si>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</si>
  <si>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</si>
  <si>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</si>
  <si>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</si>
  <si>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</si>
  <si>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</si>
  <si>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</si>
  <si>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</si>
  <si>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</si>
  <si>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</si>
  <si>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</si>
  <si>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</si>
  <si>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</si>
  <si>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</si>
  <si>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</si>
  <si>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</si>
  <si>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</si>
  <si>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</si>
  <si>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</si>
  <si>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</si>
  <si>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</si>
  <si>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</si>
  <si>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</si>
  <si>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</si>
  <si>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</si>
  <si>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</si>
  <si>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</si>
  <si>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</si>
  <si>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</si>
  <si>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</si>
  <si>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</si>
  <si>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</si>
  <si>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</si>
  <si>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</si>
  <si>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</si>
  <si>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</si>
  <si>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</si>
  <si>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</si>
  <si>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</si>
  <si>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</si>
  <si>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</si>
  <si>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</si>
  <si>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</si>
  <si>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</si>
  <si>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</si>
  <si>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</si>
  <si>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</si>
  <si>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</si>
  <si>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</si>
  <si>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</si>
  <si>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</si>
  <si>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</si>
  <si>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</si>
  <si>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</si>
  <si>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</si>
  <si>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</si>
  <si>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</si>
  <si>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</si>
  <si>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</si>
  <si>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</si>
  <si>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</si>
  <si>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</si>
  <si>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</si>
  <si>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</si>
  <si>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</si>
  <si>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</si>
  <si>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</si>
  <si>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</si>
  <si>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</si>
  <si>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</si>
  <si>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</si>
  <si>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</si>
  <si>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</si>
  <si>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</si>
  <si>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</si>
  <si>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PETERBOROUGH DISTRIBUTION INCORPORATED</t>
  </si>
  <si>
    <t>PETERBOROUGH DISTRIBUTION INCORPORATED_GENERAL SERVICE 50 TO 4,999 KW SERVICE CLASSIFICATION</t>
  </si>
  <si>
    <t>PETERBOROUGH DISTRIBUTION INCORPORATED_GENERAL SERVICE LESS THAN 50 KW SERVICE CLASSIFICATION</t>
  </si>
  <si>
    <t>PETERBOROUGH DISTRIBUTION INCORPORATED_LARGE USE SERVICE CLASSIFICATION</t>
  </si>
  <si>
    <t>PETERBOROUGH DISTRIBUTION INCORPORATED_NO RATE CLASS SERVICE CLASSIFICATION</t>
  </si>
  <si>
    <t>PETERBOROUGH DISTRIBUTION INCORPORATED_RESIDENTIAL SERVICE CLASSIFICATION</t>
  </si>
  <si>
    <t>PETERBOROUGH DISTRIBUTION INCORPORATED_SENTINEL LIGHTING SERVICE CLASSIFICATION</t>
  </si>
  <si>
    <t>PETERBOROUGH DISTRIBUTION INCORPORATED_STREET LIGHTING SERVICE CLASSIFICATION</t>
  </si>
  <si>
    <t>PETERBOROUGH DISTRIBUTION INCORPORATED_UNMETERED SCATTERED LOAD SERVICE CLASSIFICATION</t>
  </si>
  <si>
    <t>PUC DISTRIBUTION INC.</t>
  </si>
  <si>
    <t>PUC DISTRIBUTION INC._GENERAL SERVICE 50 TO 4,999 KW SERVICE CLASSIFICATION</t>
  </si>
  <si>
    <t>PUC DISTRIBUTION INC._GENERAL SERVICE LESS THAN 50 KW SERVICE CLASSIFICATION</t>
  </si>
  <si>
    <t>PUC DISTRIBUTION INC._NO RATE CLASS SERVICE CLASSIFICATION</t>
  </si>
  <si>
    <t>PUC DISTRIBUTION INC._RESIDENTIAL SERVICE CLASSIFICATION</t>
  </si>
  <si>
    <t>PUC DISTRIBUTION INC._SENTINEL LIGHTING SERVICE CLASSIFICATION</t>
  </si>
  <si>
    <t>PUC DISTRIBUTION INC._STREET LIGHTING SERVICE CLASSIFICATION</t>
  </si>
  <si>
    <t>PUC DISTRIBUTION INC._UNMETERED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</si>
  <si>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</si>
  <si>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</si>
  <si>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</si>
  <si>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</si>
  <si>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</si>
  <si>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</si>
  <si>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</si>
  <si>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</si>
  <si>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</si>
  <si>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</si>
  <si>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</si>
  <si>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</si>
  <si>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</si>
  <si>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</si>
  <si>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</si>
  <si>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</si>
  <si>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</si>
  <si>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</si>
  <si>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</si>
  <si>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</si>
  <si>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</si>
  <si>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</si>
  <si>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</si>
  <si>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</si>
  <si>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</si>
  <si>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</si>
  <si>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</si>
  <si>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</si>
  <si>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</si>
  <si>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</si>
  <si>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</si>
  <si>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</si>
  <si>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</si>
  <si>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</si>
  <si>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</si>
  <si>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</si>
  <si>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</si>
  <si>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</si>
  <si>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</si>
  <si>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</si>
  <si>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</si>
  <si>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</si>
  <si>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</si>
  <si>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</si>
  <si>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</si>
  <si>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</si>
  <si>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</si>
  <si>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</si>
  <si>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</si>
  <si>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</si>
  <si>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</si>
  <si>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</si>
  <si>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</si>
  <si>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</si>
  <si>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</si>
  <si>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</si>
  <si>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</si>
  <si>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</si>
  <si>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</si>
  <si>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</si>
  <si>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</si>
  <si>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</si>
  <si>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</si>
  <si>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</si>
  <si>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</si>
  <si>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</si>
  <si>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</si>
  <si>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</si>
  <si>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</si>
  <si>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</si>
  <si>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</si>
  <si>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</si>
  <si>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</si>
  <si>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</si>
  <si>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</si>
  <si>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GENERAL SERVICE 500 TO 4,999 KW</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</si>
  <si>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</si>
  <si>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</si>
  <si>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</si>
  <si>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</si>
  <si>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</si>
  <si>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</si>
  <si>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</si>
  <si>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</si>
  <si>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</si>
  <si>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</si>
  <si>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</si>
  <si>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</si>
  <si>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</si>
  <si>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</si>
  <si>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</si>
  <si>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</si>
  <si>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</si>
  <si>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</si>
  <si>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</si>
  <si>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</si>
  <si>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</si>
  <si>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</si>
  <si>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</si>
  <si>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</si>
  <si>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</si>
  <si>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</si>
  <si>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</si>
  <si>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</si>
  <si>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</si>
  <si>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</si>
  <si>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</si>
  <si>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</si>
  <si>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</si>
  <si>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</si>
  <si>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</si>
  <si>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</si>
  <si>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</si>
  <si>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</si>
  <si>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</si>
  <si>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</si>
  <si>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</si>
  <si>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</si>
  <si>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</si>
  <si>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</si>
  <si>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</si>
  <si>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</si>
  <si>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</si>
  <si>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</si>
  <si>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</si>
  <si>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</si>
  <si>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</si>
  <si>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</si>
  <si>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</si>
  <si>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</si>
  <si>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</si>
  <si>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</si>
  <si>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</si>
  <si>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</si>
  <si>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</si>
  <si>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</si>
  <si>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</si>
  <si>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</si>
  <si>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</si>
  <si>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</si>
  <si>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</si>
  <si>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</si>
  <si>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</si>
  <si>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</si>
  <si>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</si>
  <si>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</si>
  <si>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</si>
  <si>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</si>
  <si>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</si>
  <si>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</si>
  <si>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</si>
  <si>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</si>
  <si>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</si>
  <si>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</si>
  <si>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</si>
  <si>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</si>
  <si>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</si>
  <si>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</si>
  <si>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</si>
  <si>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</si>
  <si>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</si>
  <si>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</si>
  <si>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</si>
  <si>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</si>
  <si>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</si>
  <si>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</si>
  <si>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</si>
  <si>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</si>
  <si>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</si>
  <si>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</si>
  <si>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</si>
  <si>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</si>
  <si>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</si>
  <si>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</si>
  <si>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</si>
  <si>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</si>
  <si>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</si>
  <si>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</si>
  <si>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</si>
  <si>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</si>
  <si>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</si>
  <si>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</si>
  <si>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</si>
  <si>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</si>
  <si>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</si>
  <si>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</si>
  <si>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</si>
  <si>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</si>
  <si>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</si>
  <si>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</si>
  <si>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</si>
  <si>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</si>
  <si>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</si>
  <si>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</si>
  <si>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</si>
  <si>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</si>
  <si>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</si>
  <si>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</si>
  <si>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</si>
  <si>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</si>
  <si>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</si>
  <si>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</si>
  <si>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</si>
  <si>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</si>
  <si>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</si>
  <si>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</si>
  <si>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</si>
  <si>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</si>
  <si>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</si>
  <si>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</si>
  <si>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</si>
  <si>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</si>
  <si>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</si>
  <si>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</si>
  <si>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</si>
  <si>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</si>
  <si>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</si>
  <si>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</si>
  <si>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</si>
  <si>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</si>
  <si>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</si>
  <si>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</si>
  <si>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</si>
  <si>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</si>
  <si>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</si>
  <si>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</si>
  <si>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</si>
  <si>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</si>
  <si>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</si>
  <si>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</si>
  <si>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</si>
  <si>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</si>
  <si>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</si>
  <si>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</si>
  <si>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</si>
  <si>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2.1.5 TotalConsumptionData_Dist_Ret_Total_Combined_2019</t>
  </si>
  <si>
    <t>2019</t>
  </si>
  <si>
    <t>ALECTRA UTILITIES CORPORATION_HORIZON UTILITIES RATE ZONE_GENERAL SERVICE 50 TO 4,999 KW SERVICE CLASSIFICATION</t>
  </si>
  <si>
    <t>ALECTRA UTILITIES CORPORATION_HORIZON UTILITIES RATE ZONE_GENERAL SERVICE LESS THAN 50 KW SERVICE CLASSIFICATION</t>
  </si>
  <si>
    <t>HYDRO ONE BRAMPTON_DISTRIBUTED GENERATION - DGEN</t>
  </si>
  <si>
    <t>ALECTRA UTILITIES CORPORATION_HORIZON UTILITIES RATE ZONE_LARGE USE SERVICE CLASSIFICATION</t>
  </si>
  <si>
    <t>ALECTRA UTILITIES CORPORATION_HORIZON UTILITIES RATE ZONE_LARGE USE WITH DEDICATED ASSETS SERVICE CLASSIFICATION</t>
  </si>
  <si>
    <t>ALECTRA UTILITIES CORPORATION_HORIZON UTILITIES RATE ZONE_RESIDENTIAL SERVICE CLASSIFICATION</t>
  </si>
  <si>
    <t>ALECTRA UTILITIES CORPORATION_HORIZON UTILITIES RATE ZONE_SENTINEL LIGHTING SERVICE CLASSIFICATION</t>
  </si>
  <si>
    <t>ALECTRA UTILITIES CORPORATION_HORIZON UTILITIES RATE ZONE_STREET LIGHTING SERVICE CLASSIFICATION</t>
  </si>
  <si>
    <t>ALECTRA UTILITIES CORPORATION_HORIZON UTILITIES RATE ZONE_UNMETERED SCATTERED LOAD SERVICE CLASSIFICATION</t>
  </si>
  <si>
    <t>ALGOMA POWER INC._SEASONAL CUSTOMERS SERVICE CLASSIFICATION</t>
  </si>
  <si>
    <t>ENERGY+ INC._NO RATE CLASS SERVICE CLASSIFICATION</t>
  </si>
  <si>
    <t>EMBEDDED DISTRIBUTOR - ENTEGRUS POWERLINES</t>
  </si>
  <si>
    <t>GENERAL SERVICE 50 TO 4,999 KW - ENTEGRUS POWERLINES</t>
  </si>
  <si>
    <t>GENERAL SERVICE 50 TO 4,999 KW - ST. THOMAS ENERGY</t>
  </si>
  <si>
    <t>ENTEGRUS POWERLINES INC._FOR FORMER ST. THOMAS ENERGY RATE ZONE_GENERAL SERVICE 50 TO 4,999 KW SERVICE CLASSIFICATION</t>
  </si>
  <si>
    <t>GENERAL SERVICE LESS THAN 50 KW - ENTEGRUS POWERLINES</t>
  </si>
  <si>
    <t>GENERAL SERVICE LESS THAN 50 KW - ST. THOMAS ENERGY</t>
  </si>
  <si>
    <t>ENTEGRUS POWERLINES INC._FOR FORMER ST. THOMAS ENERGY RATE ZONE_GENERAL SERVICE LESS THAN 50 KW SERVICE CLASSIFICATION</t>
  </si>
  <si>
    <t>LARGE USE - ENTEGRUS POWERLINES</t>
  </si>
  <si>
    <t>RESIDENTIAL - ENTEGRUS POWERLINES</t>
  </si>
  <si>
    <t>RESIDENTIAL - ST. THOMAS ENERGY</t>
  </si>
  <si>
    <t>ENTEGRUS POWERLINES INC._FOR FORMER ST. THOMAS ENERGY RATE ZONE_RESIDENTIAL SERVICE CLASSIFICATION</t>
  </si>
  <si>
    <t>SENTINEL LIGHTING - ENTEGRUS POWERLINES</t>
  </si>
  <si>
    <t>SENTINEL LIGHTING - ST. THOMAS ENERGY</t>
  </si>
  <si>
    <t>ENTEGRUS POWERLINES INC._FOR FORMER ST. THOMAS ENERGY RATE ZONE_SENTINEL LIGHTING SERVICE CLASSIFICATION</t>
  </si>
  <si>
    <t>STREET LIGHTING - ENTEGRUS POWERLINES</t>
  </si>
  <si>
    <t>STREET LIGHTING - ST. THOMAS ENERGY</t>
  </si>
  <si>
    <t>ENTEGRUS POWERLINES INC._FOR FORMER ST. THOMAS ENERGY RATE ZONE_STREET LIGHTING SERVICE CLASSIFICATION</t>
  </si>
  <si>
    <t>UNMETERED SCATTERED LOAD - ENTEGRUS POWERLINES</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</si>
  <si>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</si>
  <si>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</si>
  <si>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</si>
  <si>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</si>
  <si>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</si>
  <si>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</si>
  <si>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</si>
  <si>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</si>
  <si>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ERTH POWER CORPORATION_ERTH POWER MAIN RATE ZONE_EMBEDDED DISTRIBUTOR SERVICE CLASSIFICATION</t>
  </si>
  <si>
    <t>ERTH POWER CORPORATION_ERTH POWER MAIN RATE ZONE_GENERAL SERVICE 1,000 TO 4,999 KW SERVICE CLASSIFICATION</t>
  </si>
  <si>
    <t>ERTH POWER CORPORATION_ERTH POWER MAIN RATE ZONE_GENERAL SERVICE 50 TO 999 KW SERVICE CLASSIFICATION</t>
  </si>
  <si>
    <t>ERTH POWER CORPORATION_ERTH POWER MAIN RATE ZONE_GENERAL SERVICE LESS THAN 50 KW SERVICE CLASSIFICATION</t>
  </si>
  <si>
    <t>ERTH POWER CORPORATION_ERTH POWER MAIN RATE ZONE_LARGE USE SERVICE CLASSIFICATION</t>
  </si>
  <si>
    <t>ERTH POWER CORPORATION_ERTH POWER MAIN RATE ZONE_NO RATE CLASS SERVICE CLASSIFICATION</t>
  </si>
  <si>
    <t>ERTH POWER CORPORATION_ERTH POWER MAIN RATE ZONE_RESIDENTIAL SERVICE CLASSIFICATION</t>
  </si>
  <si>
    <t>ERTH POWER CORPORATION_ERTH POWER MAIN RATE ZONE_SENTINEL LIGHTING SERVICE CLASSIFICATION</t>
  </si>
  <si>
    <t>ERTH POWER CORPORATION_ERTH POWER MAIN RATE ZONE_STREET LIGHTING SERVICE CLASSIFICATION</t>
  </si>
  <si>
    <t>ERTH POWER CORPORATION_ERTH POWER MAIN RATE ZONE_UNMETERED SCATTERED LOAD SERVICE CLASSIFICATION</t>
  </si>
  <si>
    <t>ERTH POWER CORPORATION - WEST COAST HURON RATE ZONE</t>
  </si>
  <si>
    <t>ERTH POWER CORPORATION – GODERICH RATE ZONE_GENERAL SERVICE 50 TO 499 KW SERVICE CLASSIFICATION</t>
  </si>
  <si>
    <t>ERTH POWER CORPORATION – GODERICH RATE ZONE_GENERAL SERVICE 500 TO 4,999 KW SERVICE CLASSIFICATION</t>
  </si>
  <si>
    <t>ERTH POWER CORPORATION – GODERICH RATE ZONE_GENERAL SERVICE LESS THAN 50 KW SERVICE CLASSIFICATION</t>
  </si>
  <si>
    <t>ERTH POWER CORPORATION – GODERICH RATE ZONE_LARGE USE SERVICE CLASSIFICATION</t>
  </si>
  <si>
    <t>ERTH POWER CORPORATION – GODERICH RATE ZONE_NO RATE CLASS SERVICE CLASSIFICATION</t>
  </si>
  <si>
    <t>ERTH POWER CORPORATION – GODERICH RATE ZONE_RESIDENTIAL SERVICE CLASSIFICATION</t>
  </si>
  <si>
    <t>ERTH POWER CORPORATION – GODERICH RATE ZONE_SENTINEL LIGHTING SERVICE CLASSIFICATION</t>
  </si>
  <si>
    <t>ERTH POWER CORPORATION – GODERICH RATE ZONE_STREET LIGHTING SERVICE CLASSIFICATION</t>
  </si>
  <si>
    <t>ERTH POWER CORPORATION – GODERICH RATE ZONE_UNMETERED SCATTERED LOAD SERVICE CLASSIFICATION</t>
  </si>
  <si>
    <t>ESSEX POWERLINES CORPORATION_EMBEDDED DISTRIBUTOR SERVICE CLASSIFICATION</t>
  </si>
  <si>
    <t>ESSEX POWERLINES CORPORATION_GENERAL SERVICE 50 TO 4,999 KW SERVICE CLASSIFICATION</t>
  </si>
  <si>
    <t>HEARST POWER DISTRIBUTION CO. LTD._GENERAL SERVICE 1,500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</si>
  <si>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</si>
  <si>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</si>
  <si>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</si>
  <si>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</si>
  <si>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</si>
  <si>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</si>
  <si>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</si>
  <si>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HYDRO ONE NETWORKS INC._FORMER HALDIMAND COUNTY HYDRO INC. SERVICE AREA_EMBEDDED DISTRIBUTOR SERVICE CLASSIFICATION FOR HYDRO ONE NETWORKS INC.</t>
  </si>
  <si>
    <t>EMBEDDED DISTRIBUTOR – NORFOLK POWER</t>
  </si>
  <si>
    <t>HYDRO ONE NETWORKS INC._FORMER NORFOLK POWER DISTRIBUTION INC. SERVICE AREA_EMBEDDED DISTRIBUTOR SERVICE CLASSIFICATION</t>
  </si>
  <si>
    <t>SUB TRANSMISSION – EMBEDDED DISTRIBUTOR - HYDRO ONE NETWORKS</t>
  </si>
  <si>
    <t>SUB TRANSMISSION – END USE CUSTOMER - HYDRO ONE NETWORKS</t>
  </si>
  <si>
    <t>SUB TRANSMISSION – HYDRO ONE NETWORKS</t>
  </si>
  <si>
    <t>HYDRO ONE NETWORKS INC._SUB TRANSMISSION - ST SERVICE CLASSIFICATION</t>
  </si>
  <si>
    <t>DISTRIBUTED GENERATION - DGEN - HYDRO ONE NETWORKS</t>
  </si>
  <si>
    <t>GENERAL SERVICE 50 TO 4,999 KW - HALDIMAND COUNTY</t>
  </si>
  <si>
    <t>HYDRO ONE NETWORKS INC._FORMER HALDIMAND COUNTY HYDRO INC. SERVICE AREA_GENERAL SERVICE 50 TO 4,999 KW SERVICE CLASSIFICATION</t>
  </si>
  <si>
    <t>GENERAL SERVICE 50 TO 4,999 KW - NORFOLK POWER</t>
  </si>
  <si>
    <t>HYDRO ONE NETWORKS INC._FORMER NORFOLK POWER DISTRIBUTION INC. SERVICE AREA_GENERAL SERVICE 50 TO 4,999 KW SERVICE CLASSIFICATION</t>
  </si>
  <si>
    <t>GENERAL SERVICE 50 TO 999 KW - WOODSTOCK HYDRO</t>
  </si>
  <si>
    <t>HYDRO ONE NETWORKS INC._FORMER WOODSTOCK HYDRO SERVICES INC. SERVICE AREA_GENERAL SERVICE 50 TO 999 KW SERVICE CLASSIFICATION</t>
  </si>
  <si>
    <t>GENERAL SERVICE DEMAND BILLED (50 KW AND ABOVE) - GSD - HYDRO ONE NETWORKS</t>
  </si>
  <si>
    <t>HYDRO ONE NETWORKS INC._GENERAL SERVICE DEMAND BILLED - GSD SERVICE CLASSIFICATION</t>
  </si>
  <si>
    <t>GENERAL SERVICE EQUAL TO OR GREATER THAN 1,000 KW - WOODSTOCK HYDRO</t>
  </si>
  <si>
    <t>HYDRO ONE NETWORKS INC._FORMER WOODSTOCK HYDRO SERVICES INC. SERVICE AREA_GENERAL SERVICE GREATER THAN 1,000 KW SERVICE CLASSIFICATION</t>
  </si>
  <si>
    <t>URBAN GENERAL SERVICE DEMAND BILLED (50 KW AND ABOVE) - UGD - HYDRO ONE NETWORKS</t>
  </si>
  <si>
    <t>HYDRO ONE NETWORKS INC._URBAN GENERAL SERVICE DEMAND BILLED - UGD SERVICE CLASSIFICATION</t>
  </si>
  <si>
    <t>GENERAL SERVICE ENERGY BILLED (LESS THAN 50 KW) - GSE METERED - HYDRO ONE NETWORKS</t>
  </si>
  <si>
    <t>HYDRO ONE NETWORKS INC._GENERAL SERVICE ENERGY BILLED - GSE SERVICE CLASSIFICATION</t>
  </si>
  <si>
    <t>GENERAL SERVICE LESS THAN 50 KW - HALDIMAND COUNTY</t>
  </si>
  <si>
    <t>HYDRO ONE NETWORKS INC._FORMER HALDIMAND COUNTY HYDRO INC. SERVICE AREA_GENERAL SERVICE LESS THAN 50 KW SERVICE CLASSIFICATION</t>
  </si>
  <si>
    <t>GENERAL SERVICE LESS THAN 50 KW - NORFOLK POWER</t>
  </si>
  <si>
    <t>HYDRO ONE NETWORKS INC._FORMER NORFOLK POWER DISTRIBUTION INC. SERVICE AREA_GENERAL SERVICE LESS THAN 50 KW SERVICE CLASSIFICATION</t>
  </si>
  <si>
    <t>GENERAL SERVICE LESS THAN 50 KW - WOODSTOCK HYDRO</t>
  </si>
  <si>
    <t>HYDRO ONE NETWORKS INC._FORMER WOODSTOCK HYDRO SERVICES INC. SERVICE AREA_GENERAL SERVICE LESS THAN 50 KW SERVICE CLASSIFICATION</t>
  </si>
  <si>
    <t>URBAN GENERAL SERVICE ENERGY BILLED (LESS THAN 50 KW) - UGE - HYDRO ONE NETWORKS</t>
  </si>
  <si>
    <t>HYDRO ONE NETWORKS INC._URBAN GENERAL SERVICE ENERGY BILLED - UGE SERVICE CLASSIFICATION</t>
  </si>
  <si>
    <t>RESIDENTIAL - HALDIMAND COUNTY</t>
  </si>
  <si>
    <t>HYDRO ONE NETWORKS INC._FORMER HALDIMAND COUNTY HYDRO INC. SERVICE AREA_RESIDENTIAL SERVICE CLASSIFICATION</t>
  </si>
  <si>
    <t>RESIDENTIAL - LOW DENSITY (R2) - HYDRO ONE NETWORKS</t>
  </si>
  <si>
    <t>HYDRO ONE NETWORKS INC._YEAR-ROUND LOW DENSITY - R2 SERVICE CLASSIFICATION</t>
  </si>
  <si>
    <t>RESIDENTIAL - MEDIUM DENSITY (R1) - HYDRO ONE NETWORKS</t>
  </si>
  <si>
    <t>RESIDENTIAL - NORFOLK POWER</t>
  </si>
  <si>
    <t>HYDRO ONE NETWORKS INC._FORMER NORFOLK POWER DISTRIBUTION INC. SERVICE AREA_RESIDENTIAL SERVICE CLASSIFICATION</t>
  </si>
  <si>
    <t>RESIDENTIAL - SEASONAL - HYDRO ONE NETWORKS</t>
  </si>
  <si>
    <t>HYDRO ONE NETWORKS INC._SEASONAL SERVICE CLASSIFICATION</t>
  </si>
  <si>
    <t>RESIDENTIAL - URBAN (UR) - HYDRO ONE NETWORKS</t>
  </si>
  <si>
    <t>HYDRO ONE NETWORKS INC._YEAR-ROUND URBAN DENSITY - UR SERVICE CLASSIFICATION</t>
  </si>
  <si>
    <t>RESIDENTIAL - WOODSTOCK HYDRO</t>
  </si>
  <si>
    <t>HYDRO ONE NETWORKS INC._FORMER WOODSTOCK HYDRO SERVICES INC. SERVICE AREA_RESIDENTIAL SERVICE CLASSIFICATION</t>
  </si>
  <si>
    <t>SENTINEL LIGHTING - HALDIMAND COUNTY</t>
  </si>
  <si>
    <t>HYDRO ONE NETWORKS INC._FORMER HALDIMAND COUNTY HYDRO INC. SERVICE AREA_SENTINEL LIGHTING SERVICE CLASSIFICATION</t>
  </si>
  <si>
    <t>SENTINEL LIGHTING - HYDRO ONE NETWORKS</t>
  </si>
  <si>
    <t>SENTINEL LIGHTING - NORFOLK POWER</t>
  </si>
  <si>
    <t>HYDRO ONE NETWORKS INC._FORMER NORFOLK POWER DISTRIBUTION INC. SERVICE AREA_SENTINEL LIGHTING SERVICE CLASSIFICATION</t>
  </si>
  <si>
    <t>STREET LIGHTING - HALDIMAND COUNTY</t>
  </si>
  <si>
    <t>HYDRO ONE NETWORKS INC._FORMER HALDIMAND COUNTY HYDRO INC. SERVICE AREA_STREET LIGHTING SERVICE CLASSIFICATION</t>
  </si>
  <si>
    <t>STREET LIGHTING - HYDRO ONE NETWORKS</t>
  </si>
  <si>
    <t>STREET LIGHTING - NORFOLK POWER</t>
  </si>
  <si>
    <t>HYDRO ONE NETWORKS INC._FORMER NORFOLK POWER DISTRIBUTION INC. SERVICE AREA_STREET LIGHTING SERVICE CLASSIFICATION</t>
  </si>
  <si>
    <t>STREET LIGHTING - WOODSTOCK HYDRO</t>
  </si>
  <si>
    <t>HYDRO ONE NETWORKS INC._FORMER WOODSTOCK HYDRO SERVICES INC. SERVICE AREA_STREET LIGHTING SERVICE CLASSIFICATION</t>
  </si>
  <si>
    <t>GENERAL SERVICE ENERGY BILLED (LESS THAN 50 KW) - GSE UNMETERED - HYDRO ONE NETWORKS</t>
  </si>
  <si>
    <t>HYDRO ONE NETWORKS INC._UNMETERED SCATTERED LOAD SERVICE CLASSIFICATION</t>
  </si>
  <si>
    <t>UNMETERED SCATTERED LOAD - HALDIMAND COUNTY</t>
  </si>
  <si>
    <t>HYDRO ONE NETWORKS INC._FORMER HALDIMAND COUNTY HYDRO INC. SERVICE AREA_UNMETERED SCATTERED LOAD SERVICE CLASSIFICATION</t>
  </si>
  <si>
    <t>UNMETERED SCATTERED LOAD - NORFOLK POWER</t>
  </si>
  <si>
    <t>HYDRO ONE NETWORKS INC._FORMER NORFOLK POWER DISTRIBUTION INC. SERVICE AREA_UNMETERED SCATTERED LOAD SERVICE CLASSIFICATION</t>
  </si>
  <si>
    <t>UNMETERED SCATTERED LOAD - WOODSTOCK HYDRO</t>
  </si>
  <si>
    <t>HYDRO ONE NETWORKS INC._FORMER WOODSTOCK HYDRO SERVICES INC. SERVICE AREA_UNMETERED SCATTERED LOAD SERVICE CLASSIFICATION</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</si>
  <si>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</si>
  <si>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</si>
  <si>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</si>
  <si>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</si>
  <si>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</si>
  <si>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</si>
  <si>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</si>
  <si>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</si>
  <si>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</si>
  <si>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</si>
  <si>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</si>
  <si>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</si>
  <si>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</si>
  <si>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</si>
  <si>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</si>
  <si>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</si>
  <si>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</si>
  <si>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</si>
  <si>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</si>
  <si>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</si>
  <si>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LTD._PARRY SOUND SERVICE AREA_GENERAL SERVICE 50 TO 4,999 KW SERVICE CLASSIFICATION</t>
  </si>
  <si>
    <t>LAKELAND POWER DISTRIBUTION LTD._GENERAL SERVICE LESS THAN 50 KW SERVICE CLASSIFICATION</t>
  </si>
  <si>
    <t>LAKELAND POWER DISTRIBUTION LTD._PARRY SOUND SERVICE AREA_GENERAL SERVICE LESS THAN 50 KW SERVICE CLASSIFICATION</t>
  </si>
  <si>
    <t>LAKELAND POWER DISTRIBUTION LTD._PARRY SOUND SERVICE AREA_RESIDENTIAL SERVICE CLASSIFICATION</t>
  </si>
  <si>
    <t>LAKELAND POWER DISTRIBUTION LTD._RESIDENTIAL SERVICE CLASSIFICATION</t>
  </si>
  <si>
    <t>LAKELAND POWER DISTRIBUTION LTD._PARRY SOUND SERVICE AREA_SENTINEL LIGHTING SERVICE CLASSIFICATION</t>
  </si>
  <si>
    <t>LAKELAND POWER DISTRIBUTION LTD._SENTINEL LIGHTING SERVICE CLASSIFICATION</t>
  </si>
  <si>
    <t>LAKELAND POWER DISTRIBUTION LTD._PARRY SOUND SERVICE AREA_STREET LIGHTING SERVICE CLASSIFICATION</t>
  </si>
  <si>
    <t>LAKELAND POWER DISTRIBUTION LTD._STREET LIGHTING SERVICE CLASSIFICATION</t>
  </si>
  <si>
    <t>LAKELAND POWER DISTRIBUTION LTD._PARRY SOUND SERVICE AREA_UNMETERED SCATTERED LOAD SERVICE CLASSIFICATION</t>
  </si>
  <si>
    <t>LAKELAND POWER DISTRIBUTION LTD._UNMETERED SCATTERED LOAD SERVICE CLASSIFICATION</t>
  </si>
  <si>
    <t>GENERAL SERVICE 50 TO 4,999 KW - INTERVAL METER - NEWMARKET-TAY POWER</t>
  </si>
  <si>
    <t>NEWMARKET-TAY POWER DISTRIBUTION LTD._FOR NEWMARKET-TAY POWER MAIN RATE ZONE_GENERAL SERVICE 50 TO 4,999 KW - INTERVAL METER SERVICE CLASSIFICATION</t>
  </si>
  <si>
    <t>GENERAL SERVICE 50 TO 4,999 KW - MIDLAND POWER</t>
  </si>
  <si>
    <t>NEWMARKET-TAY POWER DISTRIBUTION LTD._FOR FORMER MIDLAND POWER UTILITY RATE ZONE_GENERAL SERVICE 50 TO 4,999 KW SERVICE CLASSIFICATION</t>
  </si>
  <si>
    <t>GENERAL SERVICE 50 TO 4,999 KW - THERMAL METER - NEWMARKET-TAY POWER</t>
  </si>
  <si>
    <t>NEWMARKET-TAY POWER DISTRIBUTION LTD._FOR NEWMARKET-TAY POWER MAIN RATE ZONE_GENERAL SERVICE 50 TO 4,999 KW - THERMAL METER SERVICE CLASSIFICATION</t>
  </si>
  <si>
    <t>GENERAL SERVICE 50 TO 4,999 KW - NEWMARKET-TAY POWER</t>
  </si>
  <si>
    <t>NEWMARKET-TAY POWER DISTRIBUTION LTD._FOR NEWMARKET-TAY POWER MAIN RATE ZONE_GENERAL SERVICE 50 TO 4,999 KW SERVICE CLASSIFICATION</t>
  </si>
  <si>
    <t>GENERAL SERVICE LESS THAN 50 KW - MIDLAND POWER</t>
  </si>
  <si>
    <t>NEWMARKET-TAY POWER DISTRIBUTION LTD._FOR FORMER MIDLAND POWER UTILITY RATE ZONE_GENERAL SERVICE LESS THAN 50 KW SERVICE CLASSIFICATION</t>
  </si>
  <si>
    <t>GENERAL SERVICE LESS THAN 50 KW - NEWMARKET-TAY POWER</t>
  </si>
  <si>
    <t>NEWMARKET-TAY POWER DISTRIBUTION LTD._FOR NEWMARKET-TAY POWER MAIN RATE ZONE_GENERAL SERVICE LESS THAN 50 KW SERVICE CLASSIFICATION</t>
  </si>
  <si>
    <t>NEWMARKET-TAY POWER DISTRIBUTION LTD._FOR FORMER MIDLAND POWER UTILITY RATE ZONE_NO RATE CLASS SERVICE CLASSIFICATION</t>
  </si>
  <si>
    <t>RESIDENTIAL - MIDLAND POWER</t>
  </si>
  <si>
    <t>NEWMARKET-TAY POWER DISTRIBUTION LTD._FOR FORMER MIDLAND POWER UTILITY RATE ZONE_RESIDENTIAL SERVICE CLASSIFICATION</t>
  </si>
  <si>
    <t>RESIDENTIAL - NEWMARKET-TAY POWER</t>
  </si>
  <si>
    <t>NEWMARKET-TAY POWER DISTRIBUTION LTD._FOR NEWMARKET-TAY POWER MAIN RATE ZONE_RESIDENTIAL SERVICE CLASSIFICATION</t>
  </si>
  <si>
    <t>SENTINEL LIGHTING - NEWMARKET-TAY POWER</t>
  </si>
  <si>
    <t>NEWMARKET-TAY POWER DISTRIBUTION LTD._FOR NEWMARKET-TAY POWER MAIN RATE ZONE_SENTINEL LIGHTING SERVICE CLASSIFICATION</t>
  </si>
  <si>
    <t>STREET LIGHTING - MIDLAND POWER</t>
  </si>
  <si>
    <t>NEWMARKET-TAY POWER DISTRIBUTION LTD._FOR FORMER MIDLAND POWER UTILITY RATE ZONE_STREET LIGHTING SERVICE CLASSIFICATION</t>
  </si>
  <si>
    <t>STREET LIGHTING - NEWMARKET-TAY POWER</t>
  </si>
  <si>
    <t>NEWMARKET-TAY POWER DISTRIBUTION LTD._FOR NEWMARKET-TAY POWER MAIN RATE ZONE_STREET LIGHTING SERVICE CLASSIFICATION</t>
  </si>
  <si>
    <t>UNMETERED SCATTERED LOAD - NEWMARKET-TAY POWER</t>
  </si>
  <si>
    <t>NEWMARKET-TAY POWER DISTRIBUTION LTD._FOR NEWMARKET-TAY POWER MAIN RATE ZONE_UNMETERED SCATTERED LOAD SERVICE CLASSIFICATION</t>
  </si>
  <si>
    <t>UNMETERED SCATTERED LOAD - MIDLAND POWER</t>
  </si>
  <si>
    <t>NEWMARKET-TAY POWER DISTRIBUTION LTD._FOR FORMER MIDLAND POWER UTILITY RATE ZONE_UNMETERED SCATTERED LOAD SERVICE CLASSIFICATION</t>
  </si>
  <si>
    <t>SYNERGY NORTH CORPORATION – KENORA RATE DISTRICT</t>
  </si>
  <si>
    <t>SYNERGY NORTH CORPORATION_KENORA RATE ZONE_GENERAL SERVICE 50 TO 4,999 KW SERVICE CLASSIFICATION</t>
  </si>
  <si>
    <t>SYNERGY NORTH CORPORATION_KENORA RATE ZONE_GENERAL SERVICE LESS THAN 50 KW SERVICE CLASSIFICATION</t>
  </si>
  <si>
    <t>SYNERGY NORTH CORPORATION_KENORA RATE ZONE_NO RATE CLASS SERVICE CLASSIFICATION</t>
  </si>
  <si>
    <t>SYNERGY NORTH CORPORATION_KENORA RATE ZONE_RESIDENTIAL SERVICE CLASSIFICATION</t>
  </si>
  <si>
    <t>SYNERGY NORTH CORPORATION_KENORA RATE ZONE_STREET LIGHTING SERVICE CLASSIFICATION</t>
  </si>
  <si>
    <t>SYNERGY NORTH CORPORATION_KENORA RATE ZONE_UNMETERED SCATTERED LOAD SERVICE CLASSIFICATION</t>
  </si>
  <si>
    <t>SYNERGY NORTH CORPORATION – THUNDER BAY RATE DISTRICT</t>
  </si>
  <si>
    <t>SYNERGY NORTH CORPORATION_THUNDER BAY RATE ZONE_GENERAL SERVICE 1,000 KW OR GREATER SERVICE CLASSIFICATION</t>
  </si>
  <si>
    <t>SYNERGY NORTH CORPORATION_THUNDER BAY RATE ZONE_GENERAL SERVICE 50 TO 999 KW SERVICE CLASSIFICATION</t>
  </si>
  <si>
    <t>SYNERGY NORTH CORPORATION_THUNDER BAY RATE ZONE_GENERAL SERVICE LESS THAN 50 KW SERVICE CLASSIFICATION</t>
  </si>
  <si>
    <t>SYNERGY NORTH CORPORATION_THUNDER BAY RATE ZONE_NO RATE CLASS SERVICE CLASSIFICATION</t>
  </si>
  <si>
    <t>SYNERGY NORTH CORPORATION_THUNDER BAY RATE ZONE_RESIDENTIAL SERVICE CLASSIFICATION</t>
  </si>
  <si>
    <t>SYNERGY NORTH CORPORATION_THUNDER BAY RATE ZONE_SENTINEL LIGHTING SERVICE CLASSIFICATION</t>
  </si>
  <si>
    <t>SYNERGY NORTH CORPORATION_THUNDER BAY RATE ZONE_STREET LIGHTING SERVICE CLASSIFICATION</t>
  </si>
  <si>
    <t>SYNERGY NORTH CORPORATION_THUNDER BAY RATE ZONE_UNMETERED SCATTERED LOAD SERVICE CLASSIFICATION</t>
  </si>
  <si>
    <t>RESIDENTIAL - COMPETITIVE SECTOR MULTI-UNIT</t>
  </si>
  <si>
    <t>TORONTO HYDRO-ELECTRIC SYSTEM LIMITED_COMPETITIVE SECTOR MULTI_UNIT RESIDENTIAL SERVICE CLASSIFICATION</t>
  </si>
  <si>
    <t>RESIDENTIAL - REGULAR</t>
  </si>
  <si>
    <t>TORONTO HYDRO-ELECTRIC SYSTEM LIMITED_RESIDENTIAL SERVICE CLASSIFICATION</t>
  </si>
  <si>
    <t>RESIDENTIAL SEASONAL</t>
  </si>
  <si>
    <t>HYDRO ONE NETWORKS INC._YEAR-ROUND MEDIUM DENSITY - R1 SERVICE CLASSIFICATION</t>
  </si>
  <si>
    <t>ENTEGRUS POWERLINES INC._FOR ENTEGRUS-MAIN RATE ZONE_EMBEDDED DISTRIBUTOR SERVICE CLASSIFICATION</t>
  </si>
  <si>
    <t>ENTEGRUS POWERLINES INC._FOR ENTEGRUS-MAIN RATE ZONE_GENERAL SERVICE 50 TO 4,999 KW SERVICE CLASSIFICATION</t>
  </si>
  <si>
    <t>ENTEGRUS POWERLINES INC._FOR ENTEGRUS-MAIN RATE ZONE_GENERAL SERVICE LESS THAN 50 KW SERVICE CLASSIFICATION</t>
  </si>
  <si>
    <t>ENTEGRUS POWERLINES INC._FOR ENTEGRUS-MAIN RATE ZONE_LARGE USE SERVICE CLASSIFICATION</t>
  </si>
  <si>
    <t>ENTEGRUS POWERLINES INC._FOR ENTEGRUS-MAIN RATE ZONE_NO RATE CLASS SERVICE CLASSIFICATION</t>
  </si>
  <si>
    <t>ENTEGRUS POWERLINES INC._FOR ENTEGRUS-MAIN RATE ZONE_RESIDENTIAL SERVICE CLASSIFICATION</t>
  </si>
  <si>
    <t>ENTEGRUS POWERLINES INC._FOR ENTEGRUS-MAIN RATE ZONE_SENTINEL LIGHTING SERVICE CLASSIFICATION</t>
  </si>
  <si>
    <t>ENTEGRUS POWERLINES INC._FOR ENTEGRUS-MAIN RATE ZONE_STREET LIGHTING SERVICE CLASSIFICATION</t>
  </si>
  <si>
    <t>ENTEGRUS POWERLINES INC._FOR ENTEGRUS-MAIN RATE ZONE_UNMETERED SCATTERED LOAD SERVICE CLASSIFICATION</t>
  </si>
  <si>
    <t>SUB TRANSMISSION - ST SERVICE CLASSIFICATION~Retail Transmission Rate - Line Connection Service Rate</t>
  </si>
  <si>
    <t>SUB TRANSMISSION - ST SERVICE CLASSIFICATION~Retail Transmission Rate - Transformation Connection Service Rate</t>
  </si>
  <si>
    <t>New Column (Replaces all dashes with underscores in Col E)</t>
  </si>
  <si>
    <t>ENTEGRUS POWERLINES INC._FOR ENTEGRUS_MAIN RATE ZONE_EMBEDDED DISTRIBUTOR SERVICE CLASSIFICATION</t>
  </si>
  <si>
    <t>ENTEGRUS POWERLINES INC._FOR ENTEGRUS_MAIN RATE ZONE_GENERAL SERVICE 50 TO 4,999 KW SERVICE CLASSIFICATION</t>
  </si>
  <si>
    <t>ENTEGRUS POWERLINES INC._FOR ENTEGRUS_MAIN RATE ZONE_GENERAL SERVICE LESS THAN 50 KW SERVICE CLASSIFICATION</t>
  </si>
  <si>
    <t>ENTEGRUS POWERLINES INC._FOR ENTEGRUS_MAIN RATE ZONE_LARGE USE SERVICE CLASSIFICATION</t>
  </si>
  <si>
    <t>ENTEGRUS POWERLINES INC._FOR ENTEGRUS_MAIN RATE ZONE_NO RATE CLASS SERVICE CLASSIFICATION</t>
  </si>
  <si>
    <t>ENTEGRUS POWERLINES INC._FOR ENTEGRUS_MAIN RATE ZONE_RESIDENTIAL SERVICE CLASSIFICATION</t>
  </si>
  <si>
    <t>ENTEGRUS POWERLINES INC._FOR ENTEGRUS_MAIN RATE ZONE_SENTINEL LIGHTING SERVICE CLASSIFICATION</t>
  </si>
  <si>
    <t>ENTEGRUS POWERLINES INC._FOR ENTEGRUS_MAIN RATE ZONE_STREET LIGHTING SERVICE CLASSIFICATION</t>
  </si>
  <si>
    <t>ENTEGRUS POWERLINES INC._FOR ENTEGRUS_MAIN RATE ZONE_UNMETERED SCATTERED LOAD SERVICE CLASSIFICATION</t>
  </si>
  <si>
    <t>ENWIN UTILITIES LTD._GENERAL SERVICE 3,000 TO 4,999 KW _ INTERMEDIATE USE SERVICE CLASSIFICATION</t>
  </si>
  <si>
    <t>ENWIN UTILITIES LTD._LARGE USE _ 3TS SERVICE CLASSIFICATION</t>
  </si>
  <si>
    <t>ENWIN UTILITIES LTD._LARGE USE _ FORD ANNEX SERVICE CLASSIFICATION</t>
  </si>
  <si>
    <t>ENWIN UTILITIES LTD._LARGE USE _ REGULAR SERVICE CLASSIFICATION</t>
  </si>
  <si>
    <t>HYDRO ONE NETWORKS INC._SUB TRANSMISSION _ ST SERVICE CLASSIFICATION</t>
  </si>
  <si>
    <t>HYDRO ONE NETWORKS INC._DISTRIBUTED GENERATION _ DGEN SERVICE CLASSIFICATION</t>
  </si>
  <si>
    <t>HYDRO ONE NETWORKS INC._GENERAL SERVICE DEMAND BILLED _ GSD SERVICE CLASSIFICATION</t>
  </si>
  <si>
    <t>HYDRO ONE NETWORKS INC._URBAN GENERAL SERVICE DEMAND BILLED _ UGD SERVICE CLASSIFICATION</t>
  </si>
  <si>
    <t>HYDRO ONE NETWORKS INC._GENERAL SERVICE ENERGY BILLED _ GSE SERVICE CLASSIFICATION</t>
  </si>
  <si>
    <t>HYDRO ONE NETWORKS INC._URBAN GENERAL SERVICE ENERGY BILLED _ UGE SERVICE CLASSIFICATION</t>
  </si>
  <si>
    <t>HYDRO ONE NETWORKS INC._YEAR_ROUND LOW DENSITY _ R2 SERVICE CLASSIFICATION</t>
  </si>
  <si>
    <t>HYDRO ONE NETWORKS INC._YEAR_ROUND MEDIUM DENSITY _ R1 SERVICE CLASSIFICATION</t>
  </si>
  <si>
    <t>HYDRO ONE NETWORKS INC._YEAR_ROUND URBAN DENSITY _ UR SERVICE CLASSIFICATION</t>
  </si>
  <si>
    <t>HYDRO ONE REMOTE COMMUNITIES INC._NON STANDARD A GENERAL SERVICE THREE PHASE _ G3 SERVICE CLASSIFICATION</t>
  </si>
  <si>
    <t>HYDRO ONE REMOTE COMMUNITIES INC._NON STANDARD A GENERAL SERVICE SINGLE PHASE _ G1 SERVICE CLASSIFICATION</t>
  </si>
  <si>
    <t>HYDRO ONE REMOTE COMMUNITIES INC._NON STANDARD A SEASONAL RESIDENTIAL _ R4 SERVICE CLASSIFICATION</t>
  </si>
  <si>
    <t>HYDRO ONE REMOTE COMMUNITIES INC._NON STANDARD A YEAR ROUND RESIDENTIAL _ R2 SERVICE CLASSIFICATION</t>
  </si>
  <si>
    <t>KITCHENER_WILMOT HYDRO INC._EMBEDDED DISTRIBUTOR SERVICE CLASSIFICATION</t>
  </si>
  <si>
    <t>KITCHENER_WILMOT HYDRO INC._GENERAL SERVICE 50 TO 4,999 KW SERVICE CLASSIFICATION</t>
  </si>
  <si>
    <t>KITCHENER_WILMOT HYDRO INC._GENERAL SERVICE LESS THAN 50 KW SERVICE CLASSIFICATION</t>
  </si>
  <si>
    <t>KITCHENER_WILMOT HYDRO INC._LARGE USE SERVICE CLASSIFICATION</t>
  </si>
  <si>
    <t>KITCHENER_WILMOT HYDRO INC._NO RATE CLASS SERVICE CLASSIFICATION</t>
  </si>
  <si>
    <t>KITCHENER_WILMOT HYDRO INC._RESIDENTIAL SERVICE CLASSIFICATION</t>
  </si>
  <si>
    <t>KITCHENER_WILMOT HYDRO INC._STREET LIGHTING SERVICE CLASSIFICATION</t>
  </si>
  <si>
    <t>KITCHENER_WILMOT HYDRO INC._UNMETERED SCATTERED LOAD SERVICE CLASSIFICATION</t>
  </si>
  <si>
    <t>LONDON HYDRO INC._GENERAL SERVICE 1,000 TO 4,999 KW (CO_GENERATION) SERVICE CLASSIFICATION</t>
  </si>
  <si>
    <t>NEWMARKET_TAY POWER DISTRIBUTION LTD._FOR NEWMARKET_TAY POWER MAIN RATE ZONE_GENERAL SERVICE 50 TO 4,999 KW _ INTERVAL METER SERVICE CLASSIFICATION</t>
  </si>
  <si>
    <t>NEWMARKET_TAY POWER DISTRIBUTION LTD._FOR FORMER MIDLAND POWER UTILITY RATE ZONE_GENERAL SERVICE 50 TO 4,999 KW SERVICE CLASSIFICATION</t>
  </si>
  <si>
    <t>NEWMARKET_TAY POWER DISTRIBUTION LTD._FOR NEWMARKET_TAY POWER MAIN RATE ZONE_GENERAL SERVICE 50 TO 4,999 KW _ THERMAL METER SERVICE CLASSIFICATION</t>
  </si>
  <si>
    <t>NEWMARKET_TAY POWER DISTRIBUTION LTD._FOR NEWMARKET_TAY POWER MAIN RATE ZONE_GENERAL SERVICE 50 TO 4,999 KW SERVICE CLASSIFICATION</t>
  </si>
  <si>
    <t>NEWMARKET_TAY POWER DISTRIBUTION LTD._FOR FORMER MIDLAND POWER UTILITY RATE ZONE_GENERAL SERVICE LESS THAN 50 KW SERVICE CLASSIFICATION</t>
  </si>
  <si>
    <t>NEWMARKET_TAY POWER DISTRIBUTION LTD._FOR NEWMARKET_TAY POWER MAIN RATE ZONE_GENERAL SERVICE LESS THAN 50 KW SERVICE CLASSIFICATION</t>
  </si>
  <si>
    <t>NEWMARKET_TAY POWER DISTRIBUTION LTD._FOR FORMER MIDLAND POWER UTILITY RATE ZONE_NO RATE CLASS SERVICE CLASSIFICATION</t>
  </si>
  <si>
    <t>NEWMARKET_TAY POWER DISTRIBUTION LTD._FOR FORMER MIDLAND POWER UTILITY RATE ZONE_RESIDENTIAL SERVICE CLASSIFICATION</t>
  </si>
  <si>
    <t>NEWMARKET_TAY POWER DISTRIBUTION LTD._FOR NEWMARKET_TAY POWER MAIN RATE ZONE_RESIDENTIAL SERVICE CLASSIFICATION</t>
  </si>
  <si>
    <t>NEWMARKET_TAY POWER DISTRIBUTION LTD._FOR NEWMARKET_TAY POWER MAIN RATE ZONE_SENTINEL LIGHTING SERVICE CLASSIFICATION</t>
  </si>
  <si>
    <t>NEWMARKET_TAY POWER DISTRIBUTION LTD._FOR FORMER MIDLAND POWER UTILITY RATE ZONE_STREET LIGHTING SERVICE CLASSIFICATION</t>
  </si>
  <si>
    <t>NEWMARKET_TAY POWER DISTRIBUTION LTD._FOR NEWMARKET_TAY POWER MAIN RATE ZONE_STREET LIGHTING SERVICE CLASSIFICATION</t>
  </si>
  <si>
    <t>NEWMARKET_TAY POWER DISTRIBUTION LTD._FOR NEWMARKET_TAY POWER MAIN RATE ZONE_UNMETERED SCATTERED LOAD SERVICE CLASSIFICATION</t>
  </si>
  <si>
    <t>NEWMARKET_TAY POWER DISTRIBUTION LTD._FOR FORMER MIDLAND POWER UTILITY RATE ZONE_UNMETERED SCATTERED LOAD SERVICE CLASSIFICATION</t>
  </si>
  <si>
    <t>NIAGARA_ON_THE_LAKE HYDRO INC._GENERAL SERVICE 50 TO 4,999 KW SERVICE CLASSIFICATION</t>
  </si>
  <si>
    <t>NIAGARA_ON_THE_LAKE HYDRO INC._GENERAL SERVICE LESS THAN 50 KW SERVICE CLASSIFICATION</t>
  </si>
  <si>
    <t>NIAGARA_ON_THE_LAKE HYDRO INC._NO RATE CLASS SERVICE CLASSIFICATION</t>
  </si>
  <si>
    <t>NIAGARA_ON_THE_LAKE HYDRO INC._RESIDENTIAL SERVICE CLASSIFICATION</t>
  </si>
  <si>
    <t>NIAGARA_ON_THE_LAKE HYDRO INC._STREET LIGHTING SERVICE CLASSIFICATION</t>
  </si>
  <si>
    <t>NIAGARA_ON_THE_LAKE HYDRO INC._UNMETERED SCATTERED LOAD SERVICE CLASSIFICATION</t>
  </si>
  <si>
    <t>TORONTO HYDRO_ELECTRIC SYSTEM LIMITED_GENERAL SERVICE 1,000 TO 4,999 KW SERVICE CLASSIFICATION</t>
  </si>
  <si>
    <t>TORONTO HYDRO_ELECTRIC SYSTEM LIMITED_GENERAL SERVICE 50 TO 999 KW SERVICE CLASSIFICATION</t>
  </si>
  <si>
    <t>TORONTO HYDRO_ELECTRIC SYSTEM LIMITED_GENERAL SERVICE LESS THAN 50 KW SERVICE CLASSIFICATION</t>
  </si>
  <si>
    <t>TORONTO HYDRO_ELECTRIC SYSTEM LIMITED_LARGE USE SERVICE CLASSIFICATION</t>
  </si>
  <si>
    <t>TORONTO HYDRO_ELECTRIC SYSTEM LIMITED_NO RATE CLASS SERVICE CLASSIFICATION</t>
  </si>
  <si>
    <t>TORONTO HYDRO_ELECTRIC SYSTEM LIMITED_COMPETITIVE SECTOR MULTI_UNIT RESIDENTIAL SERVICE CLASSIFICATION</t>
  </si>
  <si>
    <t>TORONTO HYDRO_ELECTRIC SYSTEM LIMITED_RESIDENTIAL SERVICE CLASSIFICATION</t>
  </si>
  <si>
    <t>TORONTO HYDRO_ELECTRIC SYSTEM LIMITED_STREET LIGHTING SERVICE CLASSIFICATION</t>
  </si>
  <si>
    <t>TORONTO HYDRO_ELECTRIC SYSTEM LIMITED_UNMETERED SCATTERED LOAD SERVICE CLASSIFICATION</t>
  </si>
  <si>
    <t>WELLAND HYDRO_ELECTRIC SYSTEM CORP._GENERAL SERVICE 50 TO 4,999 KW SERVICE CLASSIFICATION</t>
  </si>
  <si>
    <t>WELLAND HYDRO_ELECTRIC SYSTEM CORP._GENERAL SERVICE LESS THAN 50 KW SERVICE CLASSIFICATION</t>
  </si>
  <si>
    <t>WELLAND HYDRO_ELECTRIC SYSTEM CORP._NO RATE CLASS SERVICE CLASSIFICATION</t>
  </si>
  <si>
    <t>WELLAND HYDRO_ELECTRIC SYSTEM CORP._RESIDENTIAL SERVICE CLASSIFICATION</t>
  </si>
  <si>
    <t>WELLAND HYDRO_ELECTRIC SYSTEM CORP._SENTINEL LIGHTING SERVICE CLASSIFICATION</t>
  </si>
  <si>
    <t>WELLAND HYDRO_ELECTRIC SYSTEM CORP._STREET LIGHTING SERVICE CLASSIFICATION</t>
  </si>
  <si>
    <t>WELLAND HYDRO_ELECTRIC SYSTEM CORP._UNMETERED SCATTERED LOAD SERVICE CLASSIFICATION</t>
  </si>
  <si>
    <t>ERTH POWER CORPORATION _ GODERICH RATE ZONE_GENERAL SERVICE 50 TO 499 KW SERVICE CLASSIFICATION</t>
  </si>
  <si>
    <t>ERTH POWER CORPORATION _ GODERICH RATE ZONE_GENERAL SERVICE 500 TO 4,999 KW SERVICE CLASSIFICATION</t>
  </si>
  <si>
    <t>ERTH POWER CORPORATION _ GODERICH RATE ZONE_GENERAL SERVICE LESS THAN 50 KW SERVICE CLASSIFICATION</t>
  </si>
  <si>
    <t>ERTH POWER CORPORATION _ GODERICH RATE ZONE_LARGE USE SERVICE CLASSIFICATION</t>
  </si>
  <si>
    <t>ERTH POWER CORPORATION _ GODERICH RATE ZONE_NO RATE CLASS SERVICE CLASSIFICATION</t>
  </si>
  <si>
    <t>ERTH POWER CORPORATION _ GODERICH RATE ZONE_RESIDENTIAL SERVICE CLASSIFICATION</t>
  </si>
  <si>
    <t>ERTH POWER CORPORATION _ GODERICH RATE ZONE_SENTINEL LIGHTING SERVICE CLASSIFICATION</t>
  </si>
  <si>
    <t>ERTH POWER CORPORATION _ GODERICH RATE ZONE_STREET LIGHTING SERVICE CLASSIFICATION</t>
  </si>
  <si>
    <t>ERTH POWER CORPORATION _ GODERICH RATE ZONE_UNMETERED SCATTERED LOAD SERVICE CLASSIFICATION</t>
  </si>
  <si>
    <t>HYDRO ONE NETWORKS INC._SUB TRANSMISSION _ EMBEDDED DISTRIBUTOR SERVICE CLASSIFICATION</t>
  </si>
  <si>
    <t>HYDRO ONE NETWORKS INC._SUB TRANSMISSION _ END USE CUSTOMER SERVICE CLASSIFICATION</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</si>
  <si>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</si>
  <si>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</si>
  <si>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</si>
  <si>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</si>
  <si>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</si>
  <si>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</si>
  <si>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</si>
  <si>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</si>
  <si>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</si>
  <si>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2019
(Jan. 1-June 30)</t>
  </si>
  <si>
    <t>2019
(July 1 - Dec. 31)</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</si>
  <si>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</si>
  <si>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</si>
  <si>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</si>
  <si>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</si>
  <si>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</si>
  <si>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</si>
  <si>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</si>
  <si>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Time run: 6/26/2019 11:05:37 AM</t>
  </si>
  <si>
    <t>Class_A_Consumption_kWhs</t>
  </si>
  <si>
    <t>Class_A_Consumption_kWs</t>
  </si>
  <si>
    <t>ALECTRA UTILITIES CORPORATION_GUELPH RATE ZONE_GENERAL SERVICE 1,000 TO 4,999 KW SERVICE CLASSIFICATION</t>
  </si>
  <si>
    <t>ALECTRA UTILITIES CORPORATION_GUELPH RATE ZONE_GENERAL SERVICE 50 TO 999 KW SERVICE CLASSIFICATION</t>
  </si>
  <si>
    <t>ALECTRA UTILITIES CORPORATION_GUELPH RATE ZONE_GENERAL SERVICE LESS THAN 50 KW SERVICE CLASSIFICATION</t>
  </si>
  <si>
    <t>ALECTRA UTILITIES CORPORATION_GUELPH RATE ZONE_LARGE USE SERVICE CLASSIFICATION</t>
  </si>
  <si>
    <t>ALECTRA UTILITIES CORPORATION_GUELPH RATE ZONE_NO RATE CLASS SERVICE CLASSIFICATION</t>
  </si>
  <si>
    <t>ALECTRA UTILITIES CORPORATION_GUELPH RATE ZONE_RESIDENTIAL SERVICE CLASSIFICATION</t>
  </si>
  <si>
    <t>ALECTRA UTILITIES CORPORATION_GUELPH RATE ZONE_SENTINEL LIGHTING SERVICE CLASSIFICATION</t>
  </si>
  <si>
    <t>ALECTRA UTILITIES CORPORATION_GUELPH RATE ZONE_STREET LIGHTING SERVICE CLASSIFICATION</t>
  </si>
  <si>
    <t>ALECTRA UTILITIES CORPORATION_GUELPH RATE ZONE_UNMETERED SCATTERED LOAD SERVICE CLASSIFICATION</t>
  </si>
  <si>
    <t>ELEXICON ENERGY INC.</t>
  </si>
  <si>
    <t>ELEXICON ENERGY INC._VERIDIAN RATE ZONE_GENERAL SERVICE 3,000 TO 4,999 KW SERVICE CLASSIFICATION</t>
  </si>
  <si>
    <t>ELEXICON ENERGY INC._VERIDIAN RATE ZONE_GENERAL SERVICE 50 TO 2,999 KW SERVICE CLASSIFICATION</t>
  </si>
  <si>
    <t>ELEXICON ENERGY INC._VERIDIAN RATE ZONE_GENERAL SERVICE LESS THAN 50 KW SERVICE CLASSIFICATION</t>
  </si>
  <si>
    <t>ELEXICON ENERGY INC._VERIDIAN RATE ZONE_LARGE USE SERVICE CLASSIFICATION</t>
  </si>
  <si>
    <t>ELEXICON ENERGY INC._VERIDIAN RATE ZONE_NO RATE CLASS SERVICE CLASSIFICATION</t>
  </si>
  <si>
    <t>ELEXICON ENERGY INC._VERIDIAN RATE ZONE_RESIDENTIAL SERVICE CLASSIFICATION</t>
  </si>
  <si>
    <t>ELEXICON ENERGY INC._VERIDIAN RATE ZONE_SEASONAL RESIDENTIAL SERVICE CLASSIFICATION</t>
  </si>
  <si>
    <t>ELEXICON ENERGY INC._VERIDIAN RATE ZONE_SENTINEL LIGHTING SERVICE CLASSIFICATION</t>
  </si>
  <si>
    <t>ELEXICON ENERGY INC._VERIDIAN RATE ZONE_STREET LIGHTING SERVICE CLASSIFICATION</t>
  </si>
  <si>
    <t>ELEXICON ENERGY INC._VERIDIAN RATE ZONE_UNMETERED SCATTERED LOAD SERVICE CLASSIFICATION</t>
  </si>
  <si>
    <t>ELEXICON ENERGY INC._WHITBY RATE ZONE_GENERAL SERVICE 50 TO 4,999 KW SERVICE CLASSIFICATION</t>
  </si>
  <si>
    <t>ELEXICON ENERGY INC._WHITBY RATE ZONE_GENERAL SERVICE LESS THAN 50 KW SERVICE CLASSIFICATION</t>
  </si>
  <si>
    <t>ELEXICON ENERGY INC._WHITBY RATE ZONE_NO RATE CLASS SERVICE CLASSIFICATION</t>
  </si>
  <si>
    <t>ELEXICON ENERGY INC._WHITBY RATE ZONE_RESIDENTIAL SERVICE CLASSIFICATION</t>
  </si>
  <si>
    <t>ELEXICON ENERGY INC._WHITBY RATE ZONE_SENTINEL LIGHTING SERVICE CLASSIFICATION</t>
  </si>
  <si>
    <t>ELEXICON ENERGY INC._WHITBY RATE ZONE_STREET LIGHTING SERVICE CLASSIFICATION</t>
  </si>
  <si>
    <t>ELEXICON ENERGY INC._WHITBY RATE ZONE_UNMETERED SCATTERED LOAD SERVICE CLASSIFICATION</t>
  </si>
  <si>
    <t>MSLBK499</t>
  </si>
  <si>
    <t>ECPNP312</t>
  </si>
  <si>
    <t>BXBFS577</t>
  </si>
  <si>
    <t>SQCJF444</t>
  </si>
  <si>
    <t>JPGEW595</t>
  </si>
  <si>
    <t>VWMFV454</t>
  </si>
  <si>
    <t>XIPNP764</t>
  </si>
  <si>
    <t>BUOOK413</t>
  </si>
  <si>
    <t>EQJKJ429</t>
  </si>
  <si>
    <t>JUZME557</t>
  </si>
  <si>
    <t>QNOUG173</t>
  </si>
  <si>
    <t>VZQTI562</t>
  </si>
  <si>
    <t>NXXMH864</t>
  </si>
  <si>
    <t>TGBET947</t>
  </si>
  <si>
    <t>BDGTD785</t>
  </si>
  <si>
    <t>QIYHB443</t>
  </si>
  <si>
    <t>DWFJK465</t>
  </si>
  <si>
    <t>BWGMX298</t>
  </si>
  <si>
    <t>GSUBH889</t>
  </si>
  <si>
    <t>GQLFF766</t>
  </si>
  <si>
    <t>FMUAU699</t>
  </si>
  <si>
    <t>KGDBC638</t>
  </si>
  <si>
    <t>GAKNX269</t>
  </si>
  <si>
    <t>AZRAQ913</t>
  </si>
  <si>
    <t>ODWGI667</t>
  </si>
  <si>
    <t>QBNZU337</t>
  </si>
  <si>
    <t>UDXSV698</t>
  </si>
  <si>
    <t>KBILT676</t>
  </si>
  <si>
    <t>GVKCW748</t>
  </si>
  <si>
    <t>GVKCW750</t>
  </si>
  <si>
    <t>SUKUQ772</t>
  </si>
  <si>
    <t>VYGBU223</t>
  </si>
  <si>
    <t>RSGGY773</t>
  </si>
  <si>
    <t>JFXSV542</t>
  </si>
  <si>
    <t>DIXQA474</t>
  </si>
  <si>
    <t>HONOG449</t>
  </si>
  <si>
    <t>ELQNW668</t>
  </si>
  <si>
    <t>JBNBJ539</t>
  </si>
  <si>
    <t>JAMPN262</t>
  </si>
  <si>
    <t>GYZOO874</t>
  </si>
  <si>
    <t>OTMUU235</t>
  </si>
  <si>
    <t>ANPQA739</t>
  </si>
  <si>
    <t>GJIJH673</t>
  </si>
  <si>
    <t>OTKTY511</t>
  </si>
  <si>
    <t>ZDMMQ267</t>
  </si>
  <si>
    <t>LUTQC156</t>
  </si>
  <si>
    <t>QRGZV941</t>
  </si>
  <si>
    <t>IDDKB963</t>
  </si>
  <si>
    <t>LLBMK932</t>
  </si>
  <si>
    <t>NZJWX958</t>
  </si>
  <si>
    <t>QBDQP864</t>
  </si>
  <si>
    <t>GKNIN164</t>
  </si>
  <si>
    <t>JPKWO112</t>
  </si>
  <si>
    <t>XTFVL299</t>
  </si>
  <si>
    <t>SUAXD395</t>
  </si>
  <si>
    <t>NSLTK231</t>
  </si>
  <si>
    <t>OBCEB934</t>
  </si>
  <si>
    <t>WHQHZ382</t>
  </si>
  <si>
    <t>UAIDS933</t>
  </si>
  <si>
    <t>IJKEY965</t>
  </si>
  <si>
    <t>PLMBH132</t>
  </si>
  <si>
    <t>X</t>
  </si>
  <si>
    <t>Lise Wilkinson, Manager</t>
  </si>
  <si>
    <t>613-679-4093</t>
  </si>
  <si>
    <t>lisewilkinson@hydro2000.ca</t>
  </si>
  <si>
    <t>EB-2019-0041</t>
  </si>
  <si>
    <t>RESIDENTIAL SERVICE CLASSIFICATION</t>
  </si>
  <si>
    <t>Retail Transmission Rate - Network Service Rate</t>
  </si>
  <si>
    <t>Retail Transmission Rate - Line and Transformation Connection Service Rate</t>
  </si>
  <si>
    <t>GENERAL SERVICE LESS THAN 50 kW SERVICE CLASSIFICATION</t>
  </si>
  <si>
    <t>GENERAL SERVICE 50 TO 4,999 KW SERVICE CLASSIFICATION</t>
  </si>
  <si>
    <t>STREET LIGHTING SERVICE CLASSIFICATION</t>
  </si>
  <si>
    <t>UNMETERED SCATTERED LOAD SERVICE CLASSIFICATION</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</si>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</sst>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0"/>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b/>
      <sz val="10"/>
      <color rgb="FF333399"/>
      <name val="Calibri"/>
      <family val="2"/>
    </font>
    <font>
      <sz val="8"/>
      <color rgb="FF333399"/>
      <name val="Calibri"/>
      <family val="2"/>
    </font>
    <font>
      <sz val="8"/>
      <color theme="1"/>
      <name val="Calibri"/>
      <family val="2"/>
    </font>
    <font>
      <sz val="11"/>
      <name val="Calibri"/>
      <family val="2"/>
    </font>
    <font>
      <sz val="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rgb="FF92D050"/>
        <bgColor indexed="64"/>
      </patternFill>
    </fill>
    <fill>
      <patternFill patternType="solid">
        <fgColor theme="6" tint="0.79995117038483843"/>
        <bgColor indexed="64"/>
      </patternFill>
    </fill>
    <fill>
      <patternFill patternType="solid">
        <fgColor theme="4" tint="0.7999511703848384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0" fontId="1" fillId="0" borderId="0"/>
    <xf numFmtId="9" fontId="56" fillId="0" borderId="0" applyFont="0" applyFill="0" applyBorder="0" applyAlignment="0" applyProtection="0"/>
  </cellStyleXfs>
  <cellXfs count="183">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67"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4" fontId="3" fillId="24" borderId="10" xfId="28" applyNumberFormat="1" applyFont="1" applyFill="1" applyBorder="1" applyProtection="1"/>
    <xf numFmtId="44" fontId="3" fillId="24" borderId="10" xfId="29" applyFont="1" applyFill="1" applyBorder="1" applyProtection="1"/>
    <xf numFmtId="167" fontId="3" fillId="24" borderId="10" xfId="29" applyNumberFormat="1" applyFont="1" applyFill="1" applyBorder="1" applyProtection="1"/>
    <xf numFmtId="164" fontId="3" fillId="24" borderId="0" xfId="28" applyNumberFormat="1" applyFont="1" applyFill="1" applyProtection="1"/>
    <xf numFmtId="44" fontId="3" fillId="24" borderId="0" xfId="29" applyFont="1" applyFill="1" applyProtection="1"/>
    <xf numFmtId="0" fontId="3" fillId="0" borderId="0" xfId="0" applyFont="1"/>
    <xf numFmtId="7" fontId="3" fillId="24" borderId="11" xfId="29" applyNumberFormat="1" applyFont="1" applyFill="1" applyBorder="1" applyAlignment="1" applyProtection="1">
      <alignment horizontal="center"/>
    </xf>
    <xf numFmtId="164" fontId="3" fillId="24" borderId="11" xfId="28" applyNumberFormat="1" applyFont="1" applyFill="1" applyBorder="1" applyProtection="1"/>
    <xf numFmtId="166" fontId="3" fillId="24" borderId="11" xfId="29" applyNumberFormat="1" applyFont="1" applyFill="1" applyBorder="1" applyProtection="1"/>
    <xf numFmtId="167"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68"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68"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68"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4" fontId="3" fillId="26" borderId="11" xfId="28" applyNumberFormat="1" applyFont="1" applyFill="1" applyBorder="1" applyProtection="1">
      <protection locked="0"/>
    </xf>
    <xf numFmtId="167" fontId="3"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67"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69"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44" fontId="29" fillId="24" borderId="0" xfId="46" applyFont="1" applyFill="1" applyProtection="1"/>
    <xf numFmtId="44"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6"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69" fontId="29" fillId="0" borderId="17" xfId="45" applyNumberFormat="1" applyFont="1" applyBorder="1" applyAlignment="1" applyProtection="1">
      <alignment horizontal="center" vertical="center" wrapText="1"/>
    </xf>
    <xf numFmtId="164" fontId="29" fillId="0" borderId="17" xfId="45" applyNumberFormat="1" applyFont="1" applyBorder="1" applyAlignment="1" applyProtection="1">
      <alignment horizontal="center" vertical="center" wrapText="1"/>
    </xf>
    <xf numFmtId="165"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67" fontId="29" fillId="26" borderId="0" xfId="46" applyNumberFormat="1" applyFont="1" applyFill="1" applyProtection="1">
      <protection locked="0"/>
    </xf>
    <xf numFmtId="166" fontId="29" fillId="26" borderId="0" xfId="46" applyNumberFormat="1" applyFont="1" applyFill="1" applyAlignment="1" applyProtection="1">
      <alignment horizontal="left"/>
      <protection locked="0"/>
    </xf>
    <xf numFmtId="166" fontId="29" fillId="24" borderId="0" xfId="46" applyNumberFormat="1" applyFont="1" applyFill="1" applyAlignment="1" applyProtection="1">
      <alignment horizontal="left"/>
    </xf>
    <xf numFmtId="44" fontId="29" fillId="24" borderId="0" xfId="46" applyFont="1" applyFill="1" applyAlignment="1" applyProtection="1">
      <alignment horizontal="center"/>
    </xf>
    <xf numFmtId="0" fontId="0" fillId="0" borderId="0" xfId="0" applyFill="1" applyAlignment="1" applyProtection="1">
      <alignment horizontal="left"/>
    </xf>
    <xf numFmtId="166"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52"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center" vertical="top" wrapText="1"/>
    </xf>
    <xf numFmtId="0" fontId="54" fillId="31" borderId="20" xfId="0" applyFont="1" applyFill="1" applyBorder="1" applyAlignment="1">
      <alignment horizontal="left" vertical="top" wrapText="1"/>
    </xf>
    <xf numFmtId="0" fontId="54" fillId="31" borderId="21" xfId="0" applyFont="1" applyFill="1" applyBorder="1" applyAlignment="1">
      <alignment horizontal="left" vertical="top" wrapText="1"/>
    </xf>
    <xf numFmtId="0" fontId="54" fillId="32" borderId="22" xfId="0" applyFont="1" applyFill="1" applyBorder="1" applyAlignment="1">
      <alignment horizontal="left" vertical="top" wrapText="1"/>
    </xf>
    <xf numFmtId="0" fontId="54" fillId="34" borderId="22" xfId="0" applyFont="1" applyFill="1" applyBorder="1" applyAlignment="1">
      <alignment horizontal="left" vertical="top" wrapText="1"/>
    </xf>
    <xf numFmtId="2" fontId="54" fillId="32" borderId="22" xfId="0" applyNumberFormat="1" applyFont="1" applyFill="1" applyBorder="1" applyAlignment="1">
      <alignment horizontal="right" vertical="top" wrapText="1"/>
    </xf>
    <xf numFmtId="2" fontId="54" fillId="33" borderId="22" xfId="0" applyNumberFormat="1" applyFont="1" applyFill="1" applyBorder="1" applyAlignment="1">
      <alignment horizontal="right" vertical="top" wrapText="1"/>
    </xf>
    <xf numFmtId="2" fontId="54" fillId="33" borderId="23" xfId="0" applyNumberFormat="1" applyFont="1" applyFill="1" applyBorder="1" applyAlignment="1">
      <alignment horizontal="right" vertical="top" wrapText="1"/>
    </xf>
    <xf numFmtId="0" fontId="54" fillId="35" borderId="22" xfId="0" applyFont="1" applyFill="1" applyBorder="1" applyAlignment="1">
      <alignment horizontal="left" vertical="top" wrapText="1"/>
    </xf>
    <xf numFmtId="2" fontId="54" fillId="35" borderId="22" xfId="0" applyNumberFormat="1" applyFont="1" applyFill="1" applyBorder="1" applyAlignment="1">
      <alignment horizontal="right" vertical="top" wrapText="1"/>
    </xf>
    <xf numFmtId="0" fontId="0" fillId="35" borderId="0" xfId="0" applyFill="1"/>
    <xf numFmtId="0" fontId="0" fillId="0" borderId="24" xfId="0" applyBorder="1"/>
    <xf numFmtId="0" fontId="54" fillId="35" borderId="20" xfId="0" applyFont="1" applyFill="1" applyBorder="1" applyAlignment="1">
      <alignment horizontal="left" vertical="top" wrapText="1"/>
    </xf>
    <xf numFmtId="0" fontId="55" fillId="0" borderId="0" xfId="0" applyFont="1"/>
    <xf numFmtId="0" fontId="29" fillId="0" borderId="0" xfId="0" applyFont="1" applyAlignment="1" applyProtection="1">
      <alignment horizontal="center"/>
    </xf>
    <xf numFmtId="0" fontId="51" fillId="24" borderId="0" xfId="0" applyFont="1" applyFill="1" applyAlignment="1" applyProtection="1">
      <alignment horizontal="center" vertical="center"/>
    </xf>
    <xf numFmtId="2" fontId="54" fillId="35" borderId="23" xfId="0" applyNumberFormat="1" applyFont="1" applyFill="1" applyBorder="1" applyAlignment="1">
      <alignment horizontal="right" vertical="top" wrapText="1"/>
    </xf>
    <xf numFmtId="0" fontId="54" fillId="32" borderId="22" xfId="0" applyFont="1" applyFill="1" applyBorder="1" applyAlignment="1">
      <alignment horizontal="right" vertical="top" wrapText="1"/>
    </xf>
    <xf numFmtId="0" fontId="0" fillId="32" borderId="22" xfId="0" applyFill="1" applyBorder="1" applyAlignment="1">
      <alignment horizontal="right" vertical="top" wrapText="1"/>
    </xf>
    <xf numFmtId="0" fontId="0" fillId="0" borderId="0" xfId="0" applyAlignment="1">
      <alignment vertical="top"/>
    </xf>
    <xf numFmtId="44" fontId="29" fillId="24" borderId="0" xfId="46" applyFont="1" applyFill="1" applyAlignment="1" applyProtection="1">
      <alignment horizontal="center"/>
    </xf>
    <xf numFmtId="0" fontId="29" fillId="0" borderId="0" xfId="0" applyFont="1" applyAlignment="1" applyProtection="1">
      <alignment horizontal="center"/>
    </xf>
    <xf numFmtId="7" fontId="3" fillId="0" borderId="11" xfId="29" applyNumberFormat="1" applyFont="1" applyFill="1" applyBorder="1" applyAlignment="1" applyProtection="1">
      <alignment horizontal="center"/>
    </xf>
    <xf numFmtId="0" fontId="3" fillId="26" borderId="14" xfId="0" applyFont="1" applyFill="1" applyBorder="1" applyAlignment="1" applyProtection="1">
      <alignment vertical="center"/>
      <protection locked="0"/>
    </xf>
    <xf numFmtId="0" fontId="0" fillId="37" borderId="18" xfId="0" applyFill="1" applyBorder="1" applyAlignment="1" applyProtection="1">
      <alignment horizontal="center"/>
      <protection locked="0"/>
    </xf>
    <xf numFmtId="169" fontId="0" fillId="36" borderId="18" xfId="0" applyNumberFormat="1" applyFill="1" applyBorder="1" applyProtection="1">
      <protection locked="0"/>
    </xf>
    <xf numFmtId="170" fontId="0" fillId="0" borderId="0" xfId="0" applyNumberFormat="1" applyProtection="1"/>
    <xf numFmtId="0" fontId="0" fillId="37" borderId="19" xfId="0" applyFill="1" applyBorder="1" applyAlignment="1" applyProtection="1">
      <alignment horizontal="center"/>
      <protection locked="0"/>
    </xf>
    <xf numFmtId="169" fontId="0" fillId="36" borderId="19" xfId="0" applyNumberFormat="1" applyFill="1" applyBorder="1" applyProtection="1">
      <protection locked="0"/>
    </xf>
    <xf numFmtId="169"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5" fontId="0" fillId="0" borderId="0" xfId="49" applyNumberFormat="1" applyFont="1" applyAlignment="1" applyProtection="1">
      <alignment horizontal="center" vertical="center"/>
    </xf>
    <xf numFmtId="169" fontId="29" fillId="34" borderId="17" xfId="45" applyNumberFormat="1" applyFont="1" applyFill="1" applyBorder="1" applyAlignment="1" applyProtection="1">
      <alignment horizontal="center" vertical="center" wrapText="1"/>
    </xf>
    <xf numFmtId="0" fontId="0" fillId="34" borderId="0" xfId="0" applyFill="1" applyAlignment="1" applyProtection="1">
      <alignment horizontal="center" vertical="center"/>
    </xf>
    <xf numFmtId="169" fontId="25" fillId="34" borderId="0" xfId="0" applyNumberFormat="1" applyFont="1" applyFill="1" applyAlignment="1" applyProtection="1">
      <alignment horizontal="center" vertical="center"/>
    </xf>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0" fontId="39" fillId="28" borderId="0" xfId="0" applyFont="1" applyFill="1" applyAlignment="1" applyProtection="1">
      <alignment horizontal="center" vertical="center" wrapText="1"/>
    </xf>
    <xf numFmtId="44" fontId="29" fillId="26" borderId="0" xfId="46" applyFont="1" applyFill="1" applyAlignment="1" applyProtection="1">
      <alignment horizontal="center"/>
      <protection locked="0"/>
    </xf>
    <xf numFmtId="44" fontId="29" fillId="24" borderId="0" xfId="46" applyFont="1" applyFill="1" applyAlignment="1" applyProtection="1">
      <alignment horizontal="center"/>
    </xf>
    <xf numFmtId="167" fontId="29" fillId="26" borderId="0" xfId="46" applyNumberFormat="1" applyFont="1" applyFill="1" applyAlignment="1" applyProtection="1">
      <alignment horizontal="center"/>
      <protection locked="0"/>
    </xf>
    <xf numFmtId="0" fontId="51" fillId="24" borderId="0" xfId="0" applyFont="1" applyFill="1" applyAlignment="1" applyProtection="1">
      <alignment horizontal="center" vertical="center"/>
    </xf>
    <xf numFmtId="0" fontId="29" fillId="0" borderId="0" xfId="0" applyFont="1" applyAlignment="1" applyProtection="1">
      <alignment horizontal="center"/>
    </xf>
    <xf numFmtId="0" fontId="41" fillId="30" borderId="0" xfId="0" applyFont="1" applyFill="1" applyAlignment="1" applyProtection="1">
      <alignment horizontal="center" vertical="center" wrapText="1"/>
    </xf>
    <xf numFmtId="166" fontId="29" fillId="24" borderId="0" xfId="46" applyNumberFormat="1" applyFont="1" applyFill="1" applyAlignment="1" applyProtection="1">
      <alignment horizontal="center"/>
    </xf>
    <xf numFmtId="0" fontId="29" fillId="24" borderId="0" xfId="0" applyFont="1" applyFill="1" applyBorder="1" applyAlignment="1" applyProtection="1">
      <alignment horizontal="center" wrapText="1"/>
    </xf>
    <xf numFmtId="0" fontId="39" fillId="28" borderId="0" xfId="0" applyFont="1" applyFill="1" applyAlignment="1" applyProtection="1">
      <alignment horizontal="center" vertical="center"/>
    </xf>
    <xf numFmtId="0" fontId="40" fillId="0" borderId="0" xfId="0" applyFont="1" applyAlignment="1">
      <alignment horizontal="left" vertical="center" wrapText="1"/>
    </xf>
    <xf numFmtId="0" fontId="25" fillId="0" borderId="0" xfId="0" applyFont="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 3" xfId="47" xr:uid="{00000000-0005-0000-0000-00002A000000}"/>
    <cellStyle name="Normal 3 2" xfId="48" xr:uid="{00000000-0005-0000-0000-00002B000000}"/>
    <cellStyle name="Note" xfId="40" builtinId="10" customBuiltin="1"/>
    <cellStyle name="Output" xfId="41" builtinId="21" customBuiltin="1"/>
    <cellStyle name="Percent" xfId="49" builtinId="5"/>
    <cellStyle name="Title" xfId="42" builtinId="15" customBuiltin="1"/>
    <cellStyle name="Total" xfId="43" builtinId="25" customBuiltin="1"/>
    <cellStyle name="Warning Text" xfId="44" builtinId="11" customBuiltin="1"/>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47625" y="28575"/>
          <a:ext cx="8865824" cy="1906241"/>
          <a:chOff x="7848600" y="4257675"/>
          <a:chExt cx="8857420"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19" name="Rectangle 18">
            <a:extLst>
              <a:ext uri="{FF2B5EF4-FFF2-40B4-BE49-F238E27FC236}">
                <a16:creationId xmlns:a16="http://schemas.microsoft.com/office/drawing/2014/main" id="{00000000-0008-0000-0000-000013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5325725" cy="1915766"/>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1749" y="31750"/>
          <a:ext cx="12795250" cy="1945074"/>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909694</xdr:colOff>
      <xdr:row>19</xdr:row>
      <xdr:rowOff>160020</xdr:rowOff>
    </xdr:to>
    <xdr:grpSp>
      <xdr:nvGrpSpPr>
        <xdr:cNvPr id="8252" name="Group 60">
          <a:extLst>
            <a:ext uri="{FF2B5EF4-FFF2-40B4-BE49-F238E27FC236}">
              <a16:creationId xmlns:a16="http://schemas.microsoft.com/office/drawing/2014/main" id="{00000000-0008-0000-0600-00003C200000}"/>
            </a:ext>
          </a:extLst>
        </xdr:cNvPr>
        <xdr:cNvGrpSpPr>
          <a:grpSpLocks/>
        </xdr:cNvGrpSpPr>
      </xdr:nvGrpSpPr>
      <xdr:grpSpPr bwMode="auto">
        <a:xfrm>
          <a:off x="0" y="2666711"/>
          <a:ext cx="10244194" cy="836584"/>
          <a:chOff x="105" y="280"/>
          <a:chExt cx="972" cy="51"/>
        </a:xfrm>
      </xdr:grpSpPr>
      <xdr:pic>
        <xdr:nvPicPr>
          <xdr:cNvPr id="8250" name="Picture 58">
            <a:extLst>
              <a:ext uri="{FF2B5EF4-FFF2-40B4-BE49-F238E27FC236}">
                <a16:creationId xmlns:a16="http://schemas.microsoft.com/office/drawing/2014/main" id="{00000000-0008-0000-06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12" y="280"/>
            <a:ext cx="847"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discrepancy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a:extLst>
            <a:ext uri="{FF2B5EF4-FFF2-40B4-BE49-F238E27FC236}">
              <a16:creationId xmlns:a16="http://schemas.microsoft.com/office/drawing/2014/main"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9791700" cy="1915766"/>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FPS01\Home\Applications%20Department\Department%20Applications\Rates\2019%20Electricity%20Rates\IRM\IRM%20Applications\Price%20Cap%20IR\North%20Bay\Final%20Decision%20and%20Model\Final%20Docs\NorthBay_2019%20IRM%20Rate%20Generator%20Model_Decision.XLSB?7E776C6F" TargetMode="External"/><Relationship Id="rId1" Type="http://schemas.openxmlformats.org/officeDocument/2006/relationships/externalLinkPath" Target="file:///\\7E776C6F\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09"/>
  <sheetViews>
    <sheetView showGridLines="0" zoomScale="85" zoomScaleNormal="85" workbookViewId="0">
      <selection activeCell="D25" sqref="D25"/>
    </sheetView>
  </sheetViews>
  <sheetFormatPr defaultColWidth="9.140625" defaultRowHeight="0" customHeight="1" zeroHeight="1" x14ac:dyDescent="0.25"/>
  <cols>
    <col min="1" max="1" width="14.7109375" style="7" customWidth="1"/>
    <col min="2" max="2" width="11.42578125" style="7" hidden="1" customWidth="1"/>
    <col min="3" max="3" width="26.7109375" style="7" customWidth="1"/>
    <col min="4" max="4" width="34.42578125" style="7" customWidth="1"/>
    <col min="5" max="5" width="30.7109375" style="35" customWidth="1"/>
    <col min="6" max="6" width="13.5703125" style="7" customWidth="1"/>
    <col min="7" max="25" width="9.140625" style="7"/>
    <col min="26" max="26" width="8.5703125" style="7" customWidth="1"/>
    <col min="27" max="27" width="3.85546875" style="36" customWidth="1"/>
    <col min="28" max="28" width="67.7109375" style="120" hidden="1" customWidth="1"/>
    <col min="29" max="29" width="17" style="36" customWidth="1"/>
    <col min="30" max="30" width="16.28515625" style="36" customWidth="1"/>
    <col min="31" max="31" width="16.140625" style="36" customWidth="1"/>
    <col min="32" max="32" width="13.7109375" style="37" customWidth="1"/>
    <col min="33" max="33" width="24.42578125" style="37" customWidth="1"/>
    <col min="34" max="34" width="6.28515625" style="7" customWidth="1"/>
    <col min="35" max="35" width="9.140625" style="7" customWidth="1"/>
    <col min="36" max="36" width="45.140625" style="7" customWidth="1"/>
    <col min="37" max="16384" width="9.140625" style="7"/>
  </cols>
  <sheetData>
    <row r="1" spans="1:34" ht="15.75" x14ac:dyDescent="0.25">
      <c r="AB1" s="141" t="s">
        <v>198</v>
      </c>
      <c r="AC1" s="143"/>
    </row>
    <row r="2" spans="1:34" ht="18" x14ac:dyDescent="0.25">
      <c r="C2" s="167"/>
      <c r="D2" s="167"/>
      <c r="E2" s="167"/>
      <c r="F2" s="167"/>
      <c r="G2" s="167"/>
      <c r="H2" s="167"/>
      <c r="I2" s="167"/>
      <c r="J2" s="167"/>
      <c r="AB2" s="141" t="s">
        <v>199</v>
      </c>
      <c r="AF2" s="36"/>
      <c r="AG2" s="36"/>
      <c r="AH2" s="36"/>
    </row>
    <row r="3" spans="1:34" ht="18" x14ac:dyDescent="0.25">
      <c r="C3" s="167"/>
      <c r="D3" s="167"/>
      <c r="E3" s="167"/>
      <c r="F3" s="167"/>
      <c r="G3" s="167"/>
      <c r="H3" s="167"/>
      <c r="I3" s="167"/>
      <c r="J3" s="167"/>
      <c r="AB3" s="141" t="s">
        <v>200</v>
      </c>
    </row>
    <row r="4" spans="1:34" ht="18" x14ac:dyDescent="0.25">
      <c r="C4" s="167"/>
      <c r="D4" s="167"/>
      <c r="E4" s="167"/>
      <c r="F4" s="167"/>
      <c r="G4" s="167"/>
      <c r="H4" s="167"/>
      <c r="I4" s="167"/>
      <c r="J4" s="167"/>
      <c r="AB4" s="141" t="s">
        <v>201</v>
      </c>
    </row>
    <row r="5" spans="1:34" ht="18" x14ac:dyDescent="0.25">
      <c r="C5" s="167"/>
      <c r="D5" s="167"/>
      <c r="E5" s="167"/>
      <c r="F5" s="167"/>
      <c r="G5" s="167"/>
      <c r="H5" s="167"/>
      <c r="I5" s="167"/>
      <c r="J5" s="167"/>
      <c r="AB5" s="141" t="s">
        <v>1249</v>
      </c>
    </row>
    <row r="6" spans="1:34" ht="15.75" x14ac:dyDescent="0.25">
      <c r="AB6" s="141" t="s">
        <v>131</v>
      </c>
    </row>
    <row r="7" spans="1:34" ht="15.75" x14ac:dyDescent="0.25">
      <c r="AB7" s="141" t="s">
        <v>138</v>
      </c>
    </row>
    <row r="8" spans="1:34" ht="15.75" x14ac:dyDescent="0.25">
      <c r="AB8" s="141" t="s">
        <v>181</v>
      </c>
    </row>
    <row r="9" spans="1:34" ht="15.75" x14ac:dyDescent="0.25">
      <c r="AB9" s="141" t="s">
        <v>0</v>
      </c>
    </row>
    <row r="10" spans="1:34" ht="9" customHeight="1" x14ac:dyDescent="0.4">
      <c r="C10" s="38"/>
      <c r="AB10" s="141" t="s">
        <v>1</v>
      </c>
    </row>
    <row r="11" spans="1:34" ht="9" customHeight="1" x14ac:dyDescent="0.25">
      <c r="AB11" s="141" t="s">
        <v>182</v>
      </c>
    </row>
    <row r="12" spans="1:34" ht="9" customHeight="1" x14ac:dyDescent="0.25">
      <c r="AB12" s="141" t="s">
        <v>2</v>
      </c>
    </row>
    <row r="13" spans="1:34" ht="15.75" x14ac:dyDescent="0.25">
      <c r="A13" s="49" t="s">
        <v>186</v>
      </c>
      <c r="AB13" s="141" t="s">
        <v>139</v>
      </c>
    </row>
    <row r="14" spans="1:34" ht="16.5" thickBot="1" x14ac:dyDescent="0.3">
      <c r="F14" s="35"/>
      <c r="G14" s="35"/>
      <c r="H14" s="35"/>
      <c r="AB14" s="141" t="s">
        <v>3</v>
      </c>
    </row>
    <row r="15" spans="1:34" ht="17.25" thickTop="1" thickBot="1" x14ac:dyDescent="0.3">
      <c r="C15" s="39" t="s">
        <v>148</v>
      </c>
      <c r="D15" s="168" t="s">
        <v>142</v>
      </c>
      <c r="E15" s="169"/>
      <c r="F15" s="35"/>
      <c r="G15" s="35"/>
      <c r="H15" s="35"/>
      <c r="AB15" s="141" t="s">
        <v>4</v>
      </c>
    </row>
    <row r="16" spans="1:34" ht="16.5" thickBot="1" x14ac:dyDescent="0.3">
      <c r="C16" s="124"/>
      <c r="E16" s="126"/>
      <c r="G16" s="124"/>
      <c r="I16" s="124"/>
      <c r="M16" s="31"/>
      <c r="N16" s="31"/>
      <c r="O16" s="31"/>
      <c r="P16" s="31"/>
      <c r="Q16" s="31"/>
      <c r="R16" s="31"/>
      <c r="S16" s="31"/>
      <c r="AB16" s="141" t="s">
        <v>1250</v>
      </c>
    </row>
    <row r="17" spans="3:33" ht="16.5" thickTop="1" x14ac:dyDescent="0.25">
      <c r="C17" s="123" t="s">
        <v>149</v>
      </c>
      <c r="D17" s="153" t="s">
        <v>1351</v>
      </c>
      <c r="E17" s="126"/>
      <c r="G17" s="124"/>
      <c r="I17" s="124"/>
      <c r="M17" s="31"/>
      <c r="N17" s="31"/>
      <c r="O17" s="31"/>
      <c r="P17" s="31"/>
      <c r="Q17" s="31"/>
      <c r="R17" s="31"/>
      <c r="S17" s="31"/>
      <c r="AB17" s="141" t="s">
        <v>1251</v>
      </c>
    </row>
    <row r="18" spans="3:33" ht="16.5" thickBot="1" x14ac:dyDescent="0.3">
      <c r="C18" s="124"/>
      <c r="E18" s="126"/>
      <c r="G18" s="124"/>
      <c r="I18" s="124"/>
      <c r="M18" s="31"/>
      <c r="N18" s="31"/>
      <c r="O18" s="31"/>
      <c r="P18" s="31"/>
      <c r="Q18" s="31"/>
      <c r="R18" s="31"/>
      <c r="S18" s="31"/>
      <c r="AB18" s="141" t="s">
        <v>202</v>
      </c>
    </row>
    <row r="19" spans="3:33" ht="16.5" thickTop="1" x14ac:dyDescent="0.2">
      <c r="C19" s="123" t="s">
        <v>219</v>
      </c>
      <c r="D19" s="165" t="s">
        <v>1348</v>
      </c>
      <c r="E19" s="166"/>
      <c r="G19" s="127"/>
      <c r="H19" s="41"/>
      <c r="I19" s="124"/>
      <c r="M19" s="31"/>
      <c r="N19" s="31"/>
      <c r="O19" s="31"/>
      <c r="P19" s="31"/>
      <c r="Q19" s="31"/>
      <c r="R19" s="31"/>
      <c r="S19" s="31"/>
      <c r="AB19" s="141" t="s">
        <v>203</v>
      </c>
    </row>
    <row r="20" spans="3:33" ht="16.5" thickBot="1" x14ac:dyDescent="0.3">
      <c r="C20" s="122"/>
      <c r="E20" s="125"/>
      <c r="G20" s="122"/>
      <c r="I20" s="122"/>
      <c r="M20" s="31"/>
      <c r="N20" s="31"/>
      <c r="O20" s="31"/>
      <c r="P20" s="31"/>
      <c r="Q20" s="31"/>
      <c r="R20" s="31"/>
      <c r="S20" s="31"/>
      <c r="AA20" s="42"/>
      <c r="AB20" s="141" t="s">
        <v>204</v>
      </c>
      <c r="AD20" s="42"/>
      <c r="AE20" s="42"/>
      <c r="AF20" s="33"/>
      <c r="AG20" s="33"/>
    </row>
    <row r="21" spans="3:33" ht="16.5" thickTop="1" x14ac:dyDescent="0.25">
      <c r="C21" s="40" t="s">
        <v>150</v>
      </c>
      <c r="D21" s="153" t="s">
        <v>1349</v>
      </c>
      <c r="M21" s="31"/>
      <c r="N21" s="31"/>
      <c r="O21" s="31"/>
      <c r="P21" s="31"/>
      <c r="Q21" s="31"/>
      <c r="R21" s="31"/>
      <c r="S21" s="31"/>
      <c r="AB21" s="141" t="s">
        <v>205</v>
      </c>
      <c r="AE21" s="7"/>
      <c r="AF21" s="43"/>
      <c r="AG21" s="44"/>
    </row>
    <row r="22" spans="3:33" ht="16.5" thickBot="1" x14ac:dyDescent="0.25">
      <c r="E22" s="41"/>
      <c r="M22" s="31"/>
      <c r="N22" s="31"/>
      <c r="O22" s="31"/>
      <c r="P22" s="31"/>
      <c r="Q22" s="31"/>
      <c r="R22" s="31"/>
      <c r="S22" s="31"/>
      <c r="AB22" s="141" t="s">
        <v>191</v>
      </c>
      <c r="AE22" s="7"/>
      <c r="AF22" s="43"/>
      <c r="AG22" s="44"/>
    </row>
    <row r="23" spans="3:33" ht="15.75" thickTop="1" x14ac:dyDescent="0.2">
      <c r="C23" s="40" t="s">
        <v>151</v>
      </c>
      <c r="D23" s="165" t="s">
        <v>1350</v>
      </c>
      <c r="E23" s="166"/>
      <c r="M23" s="31"/>
      <c r="N23" s="31"/>
      <c r="O23" s="31"/>
      <c r="P23" s="31"/>
      <c r="Q23" s="31"/>
      <c r="R23" s="31"/>
      <c r="S23" s="31"/>
      <c r="AB23" s="141" t="s">
        <v>197</v>
      </c>
      <c r="AE23" s="7"/>
      <c r="AF23" s="43"/>
      <c r="AG23" s="44"/>
    </row>
    <row r="24" spans="3:33" ht="16.5" thickBot="1" x14ac:dyDescent="0.3">
      <c r="C24" s="45"/>
      <c r="D24" s="46"/>
      <c r="I24" s="47"/>
      <c r="M24" s="31"/>
      <c r="N24" s="31"/>
      <c r="O24" s="31"/>
      <c r="P24" s="31"/>
      <c r="Q24" s="31"/>
      <c r="R24" s="31"/>
      <c r="S24" s="31"/>
      <c r="AB24" s="141" t="s">
        <v>1252</v>
      </c>
      <c r="AE24" s="7"/>
      <c r="AF24" s="43"/>
      <c r="AG24" s="44"/>
    </row>
    <row r="25" spans="3:33" ht="15.75" customHeight="1" thickTop="1" x14ac:dyDescent="0.25">
      <c r="C25" s="40" t="s">
        <v>152</v>
      </c>
      <c r="D25" s="48">
        <v>2012</v>
      </c>
      <c r="M25" s="31"/>
      <c r="N25" s="31"/>
      <c r="O25" s="31"/>
      <c r="P25" s="31"/>
      <c r="Q25" s="31"/>
      <c r="R25" s="31"/>
      <c r="S25" s="31"/>
      <c r="AB25" s="141" t="s">
        <v>1253</v>
      </c>
      <c r="AE25" s="7"/>
      <c r="AF25" s="43"/>
      <c r="AG25" s="44"/>
    </row>
    <row r="26" spans="3:33" ht="15.75" customHeight="1" x14ac:dyDescent="0.25">
      <c r="M26" s="31"/>
      <c r="N26" s="31"/>
      <c r="O26" s="31"/>
      <c r="P26" s="31"/>
      <c r="Q26" s="31"/>
      <c r="R26" s="31"/>
      <c r="S26" s="31"/>
      <c r="AB26" s="141" t="s">
        <v>140</v>
      </c>
      <c r="AE26" s="7"/>
      <c r="AF26" s="43"/>
      <c r="AG26" s="44"/>
    </row>
    <row r="27" spans="3:33" ht="15.75" customHeight="1" x14ac:dyDescent="0.3">
      <c r="C27" s="32"/>
      <c r="M27" s="31"/>
      <c r="N27" s="31"/>
      <c r="O27" s="31"/>
      <c r="P27" s="31"/>
      <c r="Q27" s="31"/>
      <c r="R27" s="31"/>
      <c r="S27" s="31"/>
      <c r="AB27" s="141" t="s">
        <v>5</v>
      </c>
      <c r="AE27" s="7"/>
      <c r="AF27" s="43"/>
      <c r="AG27" s="44"/>
    </row>
    <row r="28" spans="3:33" ht="15.75" customHeight="1" x14ac:dyDescent="0.3">
      <c r="C28" s="32"/>
      <c r="M28" s="31"/>
      <c r="N28" s="31"/>
      <c r="O28" s="31"/>
      <c r="P28" s="31"/>
      <c r="Q28" s="31"/>
      <c r="R28" s="31"/>
      <c r="S28" s="31"/>
      <c r="AB28" s="141" t="s">
        <v>6</v>
      </c>
      <c r="AE28" s="7"/>
      <c r="AF28" s="43"/>
      <c r="AG28" s="44"/>
    </row>
    <row r="29" spans="3:33" ht="15.75" customHeight="1" x14ac:dyDescent="0.3">
      <c r="C29" s="32"/>
      <c r="AB29" s="141" t="s">
        <v>7</v>
      </c>
      <c r="AE29" s="7"/>
      <c r="AF29" s="43"/>
      <c r="AG29" s="44"/>
    </row>
    <row r="30" spans="3:33" ht="15.75" customHeight="1" x14ac:dyDescent="0.25">
      <c r="AB30" s="141" t="s">
        <v>132</v>
      </c>
      <c r="AE30" s="7"/>
      <c r="AF30" s="43"/>
      <c r="AG30" s="44"/>
    </row>
    <row r="31" spans="3:33" ht="15.75" x14ac:dyDescent="0.25">
      <c r="C31" s="31"/>
      <c r="AB31" s="141" t="s">
        <v>206</v>
      </c>
      <c r="AE31" s="7"/>
      <c r="AF31" s="43"/>
      <c r="AG31" s="44"/>
    </row>
    <row r="32" spans="3:33" ht="15.75" x14ac:dyDescent="0.25">
      <c r="F32" s="50"/>
      <c r="G32" s="50"/>
      <c r="H32" s="50"/>
      <c r="I32" s="50"/>
      <c r="J32" s="50"/>
      <c r="K32" s="50"/>
      <c r="AB32" s="141" t="s">
        <v>141</v>
      </c>
      <c r="AE32" s="7"/>
      <c r="AF32" s="43"/>
      <c r="AG32" s="44"/>
    </row>
    <row r="33" spans="3:33" ht="15.75" x14ac:dyDescent="0.25">
      <c r="F33" s="50"/>
      <c r="G33" s="50"/>
      <c r="H33" s="50"/>
      <c r="I33" s="50"/>
      <c r="J33" s="50"/>
      <c r="K33" s="50"/>
      <c r="AB33" s="141" t="s">
        <v>207</v>
      </c>
      <c r="AE33" s="7"/>
      <c r="AF33" s="43"/>
      <c r="AG33" s="44"/>
    </row>
    <row r="34" spans="3:33" ht="15.75" x14ac:dyDescent="0.25">
      <c r="F34" s="50"/>
      <c r="G34" s="50"/>
      <c r="H34" s="50"/>
      <c r="I34" s="50"/>
      <c r="J34" s="50"/>
      <c r="K34" s="50"/>
      <c r="AB34" s="141" t="s">
        <v>142</v>
      </c>
      <c r="AE34" s="7"/>
      <c r="AF34" s="43"/>
      <c r="AG34" s="44"/>
    </row>
    <row r="35" spans="3:33" ht="16.5" x14ac:dyDescent="0.3">
      <c r="D35" s="34"/>
      <c r="E35" s="7"/>
      <c r="F35" s="51"/>
      <c r="G35" s="51"/>
      <c r="H35" s="51"/>
      <c r="I35" s="51"/>
      <c r="J35" s="51"/>
      <c r="K35" s="51"/>
      <c r="AB35" s="141" t="s">
        <v>8</v>
      </c>
      <c r="AE35" s="7"/>
      <c r="AF35" s="43"/>
      <c r="AG35" s="44"/>
    </row>
    <row r="36" spans="3:33" ht="15.75" customHeight="1" x14ac:dyDescent="0.3">
      <c r="D36" s="1"/>
      <c r="E36" s="7"/>
      <c r="F36" s="52"/>
      <c r="G36" s="50"/>
      <c r="H36" s="50"/>
      <c r="I36" s="50"/>
      <c r="J36" s="50"/>
      <c r="K36" s="50"/>
      <c r="AB36" s="141" t="s">
        <v>218</v>
      </c>
      <c r="AE36" s="7"/>
      <c r="AF36" s="43"/>
      <c r="AG36" s="44"/>
    </row>
    <row r="37" spans="3:33" ht="15.75" customHeight="1" x14ac:dyDescent="0.3">
      <c r="D37" s="34"/>
      <c r="E37" s="7"/>
      <c r="F37" s="51"/>
      <c r="G37" s="51"/>
      <c r="H37" s="51"/>
      <c r="I37" s="51"/>
      <c r="J37" s="51"/>
      <c r="K37" s="51"/>
      <c r="AB37" s="141" t="s">
        <v>208</v>
      </c>
      <c r="AE37" s="7"/>
      <c r="AF37" s="43"/>
      <c r="AG37" s="44"/>
    </row>
    <row r="38" spans="3:33" ht="15.75" customHeight="1" x14ac:dyDescent="0.3">
      <c r="D38" s="1"/>
      <c r="E38" s="7"/>
      <c r="F38" s="52"/>
      <c r="G38" s="50"/>
      <c r="H38" s="50"/>
      <c r="I38" s="50"/>
      <c r="J38" s="50"/>
      <c r="K38" s="50"/>
      <c r="AB38" s="141" t="s">
        <v>209</v>
      </c>
      <c r="AE38" s="7"/>
      <c r="AF38" s="43"/>
      <c r="AG38" s="44"/>
    </row>
    <row r="39" spans="3:33" ht="15.75" customHeight="1" x14ac:dyDescent="0.3">
      <c r="D39" s="34"/>
      <c r="E39" s="53"/>
      <c r="F39" s="51"/>
      <c r="G39" s="51"/>
      <c r="H39" s="51"/>
      <c r="I39" s="51"/>
      <c r="J39" s="51"/>
      <c r="K39" s="51"/>
      <c r="AB39" s="141" t="s">
        <v>210</v>
      </c>
      <c r="AE39" s="7"/>
      <c r="AF39" s="43"/>
      <c r="AG39" s="44"/>
    </row>
    <row r="40" spans="3:33" ht="16.5" x14ac:dyDescent="0.3">
      <c r="D40" s="1"/>
      <c r="E40" s="7"/>
      <c r="F40" s="54"/>
      <c r="G40" s="50"/>
      <c r="H40" s="50"/>
      <c r="I40" s="50"/>
      <c r="J40" s="50"/>
      <c r="K40" s="50"/>
      <c r="AB40" s="141" t="s">
        <v>1254</v>
      </c>
      <c r="AE40" s="7"/>
      <c r="AF40" s="43"/>
      <c r="AG40" s="44"/>
    </row>
    <row r="41" spans="3:33" ht="16.5" x14ac:dyDescent="0.3">
      <c r="D41" s="55"/>
      <c r="E41" s="56"/>
      <c r="F41" s="51"/>
      <c r="G41" s="51"/>
      <c r="H41" s="51"/>
      <c r="I41" s="51"/>
      <c r="J41" s="51"/>
      <c r="K41" s="51"/>
      <c r="AB41" s="141" t="s">
        <v>143</v>
      </c>
      <c r="AE41" s="7"/>
      <c r="AF41" s="43"/>
      <c r="AG41" s="44"/>
    </row>
    <row r="42" spans="3:33" ht="12.75" x14ac:dyDescent="0.2">
      <c r="E42" s="7"/>
      <c r="F42" s="50"/>
      <c r="G42" s="50"/>
      <c r="H42" s="50"/>
      <c r="I42" s="50"/>
      <c r="J42" s="50"/>
      <c r="K42" s="50"/>
      <c r="AB42" s="141" t="s">
        <v>211</v>
      </c>
      <c r="AE42" s="7"/>
      <c r="AF42" s="43"/>
      <c r="AG42" s="44"/>
    </row>
    <row r="43" spans="3:33" ht="16.5" x14ac:dyDescent="0.3">
      <c r="D43" s="55"/>
      <c r="E43" s="55"/>
      <c r="F43" s="57"/>
      <c r="G43" s="57"/>
      <c r="H43" s="58"/>
      <c r="I43" s="58"/>
      <c r="J43" s="58"/>
      <c r="K43" s="58"/>
      <c r="AB43" s="141" t="s">
        <v>133</v>
      </c>
      <c r="AE43" s="7"/>
      <c r="AF43" s="43"/>
      <c r="AG43" s="44"/>
    </row>
    <row r="44" spans="3:33" ht="12.75" x14ac:dyDescent="0.2">
      <c r="E44" s="7"/>
      <c r="F44" s="50"/>
      <c r="G44" s="50"/>
      <c r="H44" s="50"/>
      <c r="I44" s="50"/>
      <c r="J44" s="50"/>
      <c r="K44" s="50"/>
      <c r="AB44" s="141" t="s">
        <v>9</v>
      </c>
      <c r="AE44" s="7"/>
      <c r="AF44" s="43"/>
      <c r="AG44" s="44"/>
    </row>
    <row r="45" spans="3:33" ht="15" customHeight="1" x14ac:dyDescent="0.2">
      <c r="D45" s="59"/>
      <c r="E45" s="59"/>
      <c r="F45" s="60"/>
      <c r="G45" s="60"/>
      <c r="H45" s="60"/>
      <c r="I45" s="61"/>
      <c r="J45" s="61"/>
      <c r="K45" s="61"/>
      <c r="AB45" s="141" t="s">
        <v>144</v>
      </c>
      <c r="AE45" s="7"/>
      <c r="AF45" s="43"/>
      <c r="AG45" s="44"/>
    </row>
    <row r="46" spans="3:33" ht="15" customHeight="1" x14ac:dyDescent="0.2">
      <c r="C46" s="59"/>
      <c r="D46" s="59"/>
      <c r="E46" s="59"/>
      <c r="F46" s="60"/>
      <c r="G46" s="60"/>
      <c r="H46" s="60"/>
      <c r="I46" s="61"/>
      <c r="J46" s="61"/>
      <c r="K46" s="61"/>
      <c r="AB46" s="141" t="s">
        <v>10</v>
      </c>
      <c r="AE46" s="7"/>
      <c r="AF46" s="43"/>
      <c r="AG46" s="44"/>
    </row>
    <row r="47" spans="3:33" ht="15.75" x14ac:dyDescent="0.25">
      <c r="F47" s="50"/>
      <c r="G47" s="50"/>
      <c r="H47" s="50"/>
      <c r="I47" s="50"/>
      <c r="J47" s="50"/>
      <c r="K47" s="50"/>
      <c r="AB47" s="141" t="s">
        <v>212</v>
      </c>
      <c r="AE47" s="7"/>
      <c r="AF47" s="43"/>
      <c r="AG47" s="44"/>
    </row>
    <row r="48" spans="3:33" ht="15.75" x14ac:dyDescent="0.25">
      <c r="F48" s="50"/>
      <c r="G48" s="50"/>
      <c r="H48" s="50"/>
      <c r="I48" s="50"/>
      <c r="J48" s="50"/>
      <c r="K48" s="50"/>
      <c r="AB48" s="141" t="s">
        <v>11</v>
      </c>
      <c r="AE48" s="7"/>
      <c r="AF48" s="43"/>
      <c r="AG48" s="44"/>
    </row>
    <row r="49" spans="28:33" ht="15.75" x14ac:dyDescent="0.25">
      <c r="AB49" s="141" t="s">
        <v>213</v>
      </c>
      <c r="AE49" s="7"/>
      <c r="AF49" s="43"/>
      <c r="AG49" s="44"/>
    </row>
    <row r="50" spans="28:33" ht="15.75" x14ac:dyDescent="0.25">
      <c r="AB50" s="141" t="s">
        <v>214</v>
      </c>
      <c r="AE50" s="7"/>
      <c r="AF50" s="43"/>
      <c r="AG50" s="44"/>
    </row>
    <row r="51" spans="28:33" ht="15.75" x14ac:dyDescent="0.25">
      <c r="AB51" s="141" t="s">
        <v>215</v>
      </c>
      <c r="AE51" s="7"/>
      <c r="AF51" s="43"/>
      <c r="AG51" s="44"/>
    </row>
    <row r="52" spans="28:33" ht="15.75" x14ac:dyDescent="0.25">
      <c r="AB52" s="141" t="s">
        <v>134</v>
      </c>
      <c r="AE52" s="7"/>
      <c r="AF52" s="43"/>
      <c r="AG52" s="44"/>
    </row>
    <row r="53" spans="28:33" ht="15.75" x14ac:dyDescent="0.25">
      <c r="AB53" s="141" t="s">
        <v>12</v>
      </c>
      <c r="AE53" s="7"/>
      <c r="AF53" s="43"/>
      <c r="AG53" s="44"/>
    </row>
    <row r="54" spans="28:33" ht="15.75" x14ac:dyDescent="0.25">
      <c r="AB54" s="141" t="s">
        <v>13</v>
      </c>
      <c r="AE54" s="7"/>
      <c r="AF54" s="43"/>
      <c r="AG54" s="44"/>
    </row>
    <row r="55" spans="28:33" ht="15.75" x14ac:dyDescent="0.25">
      <c r="AB55" s="141" t="s">
        <v>14</v>
      </c>
      <c r="AE55" s="7"/>
      <c r="AF55" s="43"/>
      <c r="AG55" s="44"/>
    </row>
    <row r="56" spans="28:33" ht="15.75" x14ac:dyDescent="0.25">
      <c r="AB56" s="141" t="s">
        <v>183</v>
      </c>
      <c r="AE56" s="7"/>
      <c r="AF56" s="43"/>
      <c r="AG56" s="44"/>
    </row>
    <row r="57" spans="28:33" ht="15.75" x14ac:dyDescent="0.25">
      <c r="AB57" s="141" t="s">
        <v>15</v>
      </c>
      <c r="AE57" s="7"/>
      <c r="AF57" s="43"/>
      <c r="AG57" s="44"/>
    </row>
    <row r="58" spans="28:33" ht="15.75" x14ac:dyDescent="0.25">
      <c r="AB58" s="141" t="s">
        <v>184</v>
      </c>
      <c r="AE58" s="7"/>
      <c r="AF58" s="43"/>
      <c r="AG58" s="44"/>
    </row>
    <row r="59" spans="28:33" ht="15.75" x14ac:dyDescent="0.25">
      <c r="AB59" s="141" t="s">
        <v>145</v>
      </c>
      <c r="AE59" s="7"/>
      <c r="AF59" s="43"/>
      <c r="AG59" s="44"/>
    </row>
    <row r="60" spans="28:33" ht="15.75" x14ac:dyDescent="0.25">
      <c r="AB60" s="141" t="s">
        <v>16</v>
      </c>
      <c r="AE60" s="7"/>
      <c r="AF60" s="43"/>
      <c r="AG60" s="44"/>
    </row>
    <row r="61" spans="28:33" ht="15.75" x14ac:dyDescent="0.25">
      <c r="AB61" s="141" t="s">
        <v>185</v>
      </c>
      <c r="AE61" s="7"/>
      <c r="AF61" s="43"/>
      <c r="AG61" s="44"/>
    </row>
    <row r="62" spans="28:33" ht="15.75" x14ac:dyDescent="0.25">
      <c r="AB62" s="141" t="s">
        <v>17</v>
      </c>
      <c r="AE62" s="7"/>
      <c r="AF62" s="43"/>
      <c r="AG62" s="44"/>
    </row>
    <row r="63" spans="28:33" ht="15.75" x14ac:dyDescent="0.25">
      <c r="AB63" s="141" t="s">
        <v>18</v>
      </c>
      <c r="AE63" s="7"/>
      <c r="AF63" s="43"/>
      <c r="AG63" s="44"/>
    </row>
    <row r="64" spans="28:33" ht="15.75" x14ac:dyDescent="0.25">
      <c r="AB64" s="141" t="s">
        <v>146</v>
      </c>
      <c r="AE64" s="7"/>
      <c r="AF64" s="43"/>
      <c r="AG64" s="44"/>
    </row>
    <row r="65" spans="28:33" ht="15.75" x14ac:dyDescent="0.25">
      <c r="AB65" s="141" t="s">
        <v>19</v>
      </c>
      <c r="AE65" s="7"/>
      <c r="AF65" s="43"/>
      <c r="AG65" s="44"/>
    </row>
    <row r="66" spans="28:33" ht="15.75" x14ac:dyDescent="0.25">
      <c r="AB66" s="141" t="s">
        <v>216</v>
      </c>
      <c r="AE66" s="7"/>
      <c r="AF66" s="43"/>
      <c r="AG66" s="44"/>
    </row>
    <row r="67" spans="28:33" ht="15.75" x14ac:dyDescent="0.25">
      <c r="AB67" s="141" t="s">
        <v>1255</v>
      </c>
      <c r="AE67" s="7"/>
      <c r="AF67" s="43"/>
      <c r="AG67" s="44"/>
    </row>
    <row r="68" spans="28:33" ht="15.75" x14ac:dyDescent="0.25">
      <c r="AB68" s="141" t="s">
        <v>20</v>
      </c>
      <c r="AE68" s="7"/>
      <c r="AF68" s="43"/>
      <c r="AG68" s="44"/>
    </row>
    <row r="69" spans="28:33" ht="15.75" x14ac:dyDescent="0.25">
      <c r="AB69" s="141" t="s">
        <v>137</v>
      </c>
      <c r="AE69" s="7"/>
      <c r="AF69" s="43"/>
      <c r="AG69" s="44"/>
    </row>
    <row r="70" spans="28:33" ht="15.75" x14ac:dyDescent="0.25">
      <c r="AB70" s="141" t="s">
        <v>135</v>
      </c>
      <c r="AE70" s="7"/>
      <c r="AF70" s="43"/>
      <c r="AG70" s="44"/>
    </row>
    <row r="71" spans="28:33" ht="15.75" x14ac:dyDescent="0.25">
      <c r="AB71" s="141" t="s">
        <v>136</v>
      </c>
      <c r="AE71" s="7"/>
      <c r="AF71" s="43"/>
      <c r="AG71" s="44"/>
    </row>
    <row r="72" spans="28:33" ht="15.75" x14ac:dyDescent="0.25">
      <c r="AB72" s="141" t="s">
        <v>217</v>
      </c>
      <c r="AC72" s="7"/>
      <c r="AE72" s="7"/>
      <c r="AF72" s="43"/>
      <c r="AG72" s="44"/>
    </row>
    <row r="73" spans="28:33" ht="15.75" x14ac:dyDescent="0.25">
      <c r="AB73" s="141" t="s">
        <v>147</v>
      </c>
      <c r="AC73" s="7"/>
      <c r="AE73" s="7"/>
      <c r="AF73" s="43"/>
      <c r="AG73" s="44"/>
    </row>
    <row r="74" spans="28:33" ht="15.75" x14ac:dyDescent="0.25">
      <c r="AB74" s="141" t="s">
        <v>21</v>
      </c>
      <c r="AC74" s="7"/>
      <c r="AE74" s="7"/>
      <c r="AF74" s="43"/>
      <c r="AG74" s="44"/>
    </row>
    <row r="75" spans="28:33" ht="15.75" x14ac:dyDescent="0.25">
      <c r="AC75" s="7"/>
      <c r="AE75" s="7"/>
      <c r="AF75" s="43"/>
      <c r="AG75" s="44"/>
    </row>
    <row r="76" spans="28:33" ht="15.75" x14ac:dyDescent="0.25">
      <c r="AC76" s="7"/>
      <c r="AE76" s="7"/>
      <c r="AF76" s="43"/>
      <c r="AG76" s="44"/>
    </row>
    <row r="77" spans="28:33" ht="15.75" x14ac:dyDescent="0.25">
      <c r="AC77" s="7"/>
      <c r="AE77" s="7"/>
      <c r="AF77" s="43"/>
      <c r="AG77" s="44"/>
    </row>
    <row r="78" spans="28:33" ht="15.75" x14ac:dyDescent="0.25">
      <c r="AC78" s="7"/>
      <c r="AE78" s="7"/>
      <c r="AF78" s="43"/>
      <c r="AG78" s="44"/>
    </row>
    <row r="79" spans="28:33" ht="15.75" x14ac:dyDescent="0.25">
      <c r="AC79" s="7"/>
      <c r="AE79" s="7"/>
      <c r="AF79" s="43"/>
      <c r="AG79" s="44"/>
    </row>
    <row r="80" spans="28:33" ht="15.75" x14ac:dyDescent="0.25">
      <c r="AC80" s="7"/>
      <c r="AE80" s="7"/>
      <c r="AF80" s="43"/>
      <c r="AG80" s="44"/>
    </row>
    <row r="81" spans="29:33" ht="15.75" x14ac:dyDescent="0.25">
      <c r="AC81" s="7"/>
      <c r="AE81" s="7"/>
      <c r="AF81" s="43"/>
      <c r="AG81" s="44"/>
    </row>
    <row r="82" spans="29:33" ht="15.75" x14ac:dyDescent="0.25">
      <c r="AC82" s="7"/>
      <c r="AE82" s="7"/>
      <c r="AF82" s="43"/>
      <c r="AG82" s="44"/>
    </row>
    <row r="83" spans="29:33" ht="15.75" x14ac:dyDescent="0.25">
      <c r="AC83" s="7"/>
      <c r="AE83" s="7"/>
      <c r="AF83" s="43"/>
      <c r="AG83" s="44"/>
    </row>
    <row r="84" spans="29:33" ht="15.75" x14ac:dyDescent="0.25">
      <c r="AC84" s="7"/>
      <c r="AE84" s="7"/>
      <c r="AF84" s="43"/>
      <c r="AG84" s="44"/>
    </row>
    <row r="85" spans="29:33" ht="15.75" x14ac:dyDescent="0.25">
      <c r="AC85" s="7"/>
      <c r="AE85" s="7"/>
      <c r="AF85" s="43"/>
      <c r="AG85" s="44"/>
    </row>
    <row r="86" spans="29:33" ht="15.75" x14ac:dyDescent="0.25">
      <c r="AC86" s="7"/>
      <c r="AE86" s="7"/>
      <c r="AF86" s="44"/>
      <c r="AG86" s="44"/>
    </row>
    <row r="87" spans="29:33" ht="15.75" x14ac:dyDescent="0.25">
      <c r="AC87" s="7"/>
      <c r="AE87" s="7"/>
      <c r="AF87" s="44"/>
      <c r="AG87" s="44"/>
    </row>
    <row r="88" spans="29:33" ht="15.75" x14ac:dyDescent="0.25">
      <c r="AC88" s="7"/>
      <c r="AE88" s="7"/>
      <c r="AF88" s="44"/>
      <c r="AG88" s="44"/>
    </row>
    <row r="89" spans="29:33" ht="15.75" x14ac:dyDescent="0.25">
      <c r="AC89" s="62"/>
      <c r="AF89" s="44"/>
      <c r="AG89" s="44"/>
    </row>
    <row r="90" spans="29:33" ht="15.75" x14ac:dyDescent="0.25">
      <c r="AC90" s="62"/>
      <c r="AF90" s="44"/>
      <c r="AG90" s="44"/>
    </row>
    <row r="91" spans="29:33" ht="15.75" x14ac:dyDescent="0.25">
      <c r="AC91" s="62"/>
      <c r="AF91" s="44"/>
      <c r="AG91" s="44"/>
    </row>
    <row r="92" spans="29:33" ht="15.75" x14ac:dyDescent="0.25">
      <c r="AC92" s="62"/>
      <c r="AF92" s="44"/>
      <c r="AG92" s="44"/>
    </row>
    <row r="93" spans="29:33" ht="15.75" x14ac:dyDescent="0.25">
      <c r="AC93" s="62"/>
      <c r="AF93" s="44"/>
      <c r="AG93" s="44"/>
    </row>
    <row r="94" spans="29:33" ht="15.75" x14ac:dyDescent="0.25">
      <c r="AC94" s="62"/>
      <c r="AF94" s="44"/>
      <c r="AG94" s="44"/>
    </row>
    <row r="95" spans="29:33" ht="15.75" x14ac:dyDescent="0.25">
      <c r="AC95" s="62"/>
      <c r="AF95" s="44"/>
      <c r="AG95" s="44"/>
    </row>
    <row r="96" spans="29:33" ht="15.75" x14ac:dyDescent="0.25">
      <c r="AC96" s="62"/>
      <c r="AF96" s="44"/>
      <c r="AG96" s="44"/>
    </row>
    <row r="97" spans="29:33" ht="15.75" x14ac:dyDescent="0.25">
      <c r="AC97" s="62"/>
      <c r="AF97" s="44"/>
      <c r="AG97" s="44"/>
    </row>
    <row r="98" spans="29:33" ht="15.75" x14ac:dyDescent="0.25">
      <c r="AC98" s="62"/>
      <c r="AF98" s="44"/>
      <c r="AG98" s="44"/>
    </row>
    <row r="99" spans="29:33" ht="15.75" x14ac:dyDescent="0.25">
      <c r="AC99" s="62"/>
      <c r="AF99" s="44"/>
      <c r="AG99" s="44"/>
    </row>
    <row r="100" spans="29:33" ht="15.75" x14ac:dyDescent="0.25">
      <c r="AC100" s="62"/>
      <c r="AF100" s="44"/>
      <c r="AG100" s="44"/>
    </row>
    <row r="101" spans="29:33" ht="15.75" x14ac:dyDescent="0.25">
      <c r="AC101" s="62"/>
      <c r="AF101" s="44"/>
      <c r="AG101" s="44"/>
    </row>
    <row r="102" spans="29:33" ht="15.75" x14ac:dyDescent="0.25">
      <c r="AC102" s="62"/>
      <c r="AF102" s="44"/>
      <c r="AG102" s="44"/>
    </row>
    <row r="103" spans="29:33" ht="15.75" x14ac:dyDescent="0.25">
      <c r="AC103" s="62"/>
      <c r="AF103" s="44"/>
      <c r="AG103" s="44"/>
    </row>
    <row r="104" spans="29:33" ht="15.75" x14ac:dyDescent="0.25">
      <c r="AC104" s="62"/>
      <c r="AF104" s="44"/>
      <c r="AG104" s="44"/>
    </row>
    <row r="105" spans="29:33" ht="15.75" x14ac:dyDescent="0.25">
      <c r="AC105" s="62"/>
      <c r="AF105" s="44"/>
      <c r="AG105" s="44"/>
    </row>
    <row r="106" spans="29:33" ht="15.75" hidden="1" x14ac:dyDescent="0.25">
      <c r="AC106" s="62"/>
      <c r="AF106" s="44"/>
      <c r="AG106" s="44"/>
    </row>
    <row r="107" spans="29:33" ht="15.75" hidden="1" x14ac:dyDescent="0.25">
      <c r="AC107" s="62"/>
      <c r="AF107" s="44"/>
      <c r="AG107" s="44"/>
    </row>
    <row r="108" spans="29:33" ht="15.75" x14ac:dyDescent="0.25"/>
    <row r="109" spans="29:33" ht="0" hidden="1" customHeight="1" x14ac:dyDescent="0.25"/>
  </sheetData>
  <sheetProtection algorithmName="SHA-512" hashValue="Q0a7cbsU6DSvVX8zM+FD48Id9TKaXebTi7jjn1iYZ2VLs8g623e0+vG7l6YyRMwCAt4ij347v/TGZ+m9QKqltA==" saltValue="uo3arfTlHH33aXXjBK8AKA==" spinCount="100000" sheet="1" objects="1" scenarios="1"/>
  <sortState xmlns:xlrd2="http://schemas.microsoft.com/office/spreadsheetml/2017/richdata2"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xr:uid="{00000000-0002-0000-0000-000000000000}">
      <formula1>"2009,2010,2011,2012, 2013, 2014, 2015, 2016, 2017,2018,2019"</formula1>
    </dataValidation>
    <dataValidation allowBlank="1" showInputMessage="1" showErrorMessage="1" promptTitle="Inputting Date" prompt="Please Use the following format:_x000a__x000a_E.g:  May 1, 2012" sqref="H43:K43" xr:uid="{00000000-0002-0000-0000-000001000000}"/>
    <dataValidation type="list" allowBlank="1" showInputMessage="1" showErrorMessage="1" sqref="I45:K46" xr:uid="{00000000-0002-0000-0000-000002000000}">
      <formula1>"Excel 2000, Excel 2003, Excel 2007, Excel 2010"</formula1>
    </dataValidation>
    <dataValidation type="list" allowBlank="1" showInputMessage="1" showErrorMessage="1" sqref="D15:E15" xr:uid="{00000000-0002-0000-0000-000003000000}">
      <formula1>$AB$1:$AB$74</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3:Q104"/>
  <sheetViews>
    <sheetView showGridLines="0" tabSelected="1" topLeftCell="B1" zoomScale="80" zoomScaleNormal="80" workbookViewId="0">
      <pane ySplit="16" topLeftCell="A29" activePane="bottomLeft" state="frozenSplit"/>
      <selection pane="bottomLeft" activeCell="J44" sqref="J44:J48"/>
    </sheetView>
  </sheetViews>
  <sheetFormatPr defaultColWidth="9.140625" defaultRowHeight="12.75" x14ac:dyDescent="0.2"/>
  <cols>
    <col min="1" max="1" width="58.140625" style="7" customWidth="1"/>
    <col min="2" max="2" width="80" style="7" customWidth="1"/>
    <col min="3" max="3" width="8.7109375" style="81" customWidth="1"/>
    <col min="4" max="4" width="18.5703125" style="81" customWidth="1"/>
    <col min="5" max="5" width="17.85546875" style="81" bestFit="1" customWidth="1"/>
    <col min="6" max="6" width="16" style="81" customWidth="1"/>
    <col min="7" max="7" width="21.28515625" style="81" customWidth="1"/>
    <col min="8" max="8" width="10.140625" style="81" customWidth="1"/>
    <col min="9" max="10" width="21.28515625" style="81" customWidth="1"/>
    <col min="11" max="17" width="21.28515625" style="7" customWidth="1"/>
    <col min="18" max="16384" width="9.140625" style="7"/>
  </cols>
  <sheetData>
    <row r="13" spans="1:17" ht="15.75" x14ac:dyDescent="0.25">
      <c r="A13" s="49" t="s">
        <v>159</v>
      </c>
    </row>
    <row r="15" spans="1:17" ht="48" thickBot="1" x14ac:dyDescent="0.25">
      <c r="A15" s="110" t="s">
        <v>153</v>
      </c>
      <c r="B15" s="110" t="s">
        <v>107</v>
      </c>
      <c r="C15" s="111" t="s">
        <v>154</v>
      </c>
      <c r="D15" s="112" t="s">
        <v>160</v>
      </c>
      <c r="E15" s="113" t="s">
        <v>155</v>
      </c>
      <c r="F15" s="113" t="s">
        <v>171</v>
      </c>
      <c r="G15" s="113" t="s">
        <v>156</v>
      </c>
      <c r="H15" s="114" t="s">
        <v>157</v>
      </c>
      <c r="I15" s="113" t="s">
        <v>158</v>
      </c>
      <c r="J15" s="112" t="s">
        <v>190</v>
      </c>
      <c r="K15" s="115"/>
      <c r="L15" s="115"/>
      <c r="M15" s="115"/>
      <c r="N15" s="115"/>
      <c r="O15" s="115"/>
      <c r="P15" s="115"/>
      <c r="Q15" s="115"/>
    </row>
    <row r="17" spans="1:17" x14ac:dyDescent="0.2">
      <c r="A17" s="7" t="s">
        <v>1352</v>
      </c>
      <c r="B17" s="37" t="s">
        <v>1353</v>
      </c>
      <c r="C17" s="81" t="s">
        <v>1359</v>
      </c>
      <c r="D17" s="159">
        <v>6.1000000000000004E-3</v>
      </c>
      <c r="E17" s="160">
        <v>13958384.529999999</v>
      </c>
      <c r="F17" s="160">
        <v>0</v>
      </c>
      <c r="G17" s="160">
        <f>ROUND(D17*E17, 2)</f>
        <v>85146.15</v>
      </c>
      <c r="H17" s="161">
        <f>G17/139903.44</f>
        <v>0.60860655034643885</v>
      </c>
      <c r="I17" s="160">
        <f>H17*total_current_wholesale_network</f>
        <v>88496.755267756977</v>
      </c>
      <c r="J17" s="159">
        <f>IF(ISERROR(I17/E17), 0, I17/E17)</f>
        <v>6.3400427948918942E-3</v>
      </c>
    </row>
    <row r="18" spans="1:17" x14ac:dyDescent="0.2">
      <c r="A18" s="7" t="s">
        <v>1355</v>
      </c>
      <c r="B18" s="37" t="s">
        <v>1353</v>
      </c>
      <c r="C18" s="81" t="s">
        <v>1359</v>
      </c>
      <c r="D18" s="159">
        <v>5.5999999999999999E-3</v>
      </c>
      <c r="E18" s="160">
        <v>4880435.5696</v>
      </c>
      <c r="F18" s="160">
        <v>0</v>
      </c>
      <c r="G18" s="160">
        <f>ROUND(D18*E18, 2)</f>
        <v>27330.44</v>
      </c>
      <c r="H18" s="161">
        <f>G18/139903.44</f>
        <v>0.19535216575089218</v>
      </c>
      <c r="I18" s="160">
        <f>H18*total_current_wholesale_network</f>
        <v>28405.92628134233</v>
      </c>
      <c r="J18" s="159">
        <f>IF(ISERROR(I18/E18), 0, I18/E18)</f>
        <v>5.8203670300006598E-3</v>
      </c>
    </row>
    <row r="19" spans="1:17" x14ac:dyDescent="0.2">
      <c r="A19" s="7" t="s">
        <v>1356</v>
      </c>
      <c r="B19" s="37" t="s">
        <v>1353</v>
      </c>
      <c r="C19" s="81" t="s">
        <v>1360</v>
      </c>
      <c r="D19" s="159">
        <v>2.2907000000000002</v>
      </c>
      <c r="E19" s="160">
        <v>0</v>
      </c>
      <c r="F19" s="160">
        <v>11237.5</v>
      </c>
      <c r="G19" s="160">
        <f>ROUND(D19*F19, 2)</f>
        <v>25741.74</v>
      </c>
      <c r="H19" s="161">
        <f>G19/139903.44</f>
        <v>0.18399647642688416</v>
      </c>
      <c r="I19" s="160">
        <f>H19*total_current_wholesale_network</f>
        <v>26754.708990908352</v>
      </c>
      <c r="J19" s="159">
        <f>IF(ISERROR(I19/F19), 0, I19/F19)</f>
        <v>2.380841734452356</v>
      </c>
    </row>
    <row r="20" spans="1:17" x14ac:dyDescent="0.2">
      <c r="A20" s="7" t="s">
        <v>1357</v>
      </c>
      <c r="B20" s="37" t="s">
        <v>1353</v>
      </c>
      <c r="C20" s="81" t="s">
        <v>1360</v>
      </c>
      <c r="D20" s="159">
        <v>1.7274</v>
      </c>
      <c r="E20" s="160">
        <v>0</v>
      </c>
      <c r="F20" s="160">
        <v>424.8</v>
      </c>
      <c r="G20" s="160">
        <f>ROUND(D20*F20, 2)</f>
        <v>733.8</v>
      </c>
      <c r="H20" s="161">
        <f>G20/139903.44</f>
        <v>5.2450461546906923E-3</v>
      </c>
      <c r="I20" s="160">
        <f>H20*total_current_wholesale_network</f>
        <v>762.67592857081706</v>
      </c>
      <c r="J20" s="159">
        <f>IF(ISERROR(I20/F20), 0, I20/F20)</f>
        <v>1.7953764796864808</v>
      </c>
    </row>
    <row r="21" spans="1:17" x14ac:dyDescent="0.2">
      <c r="A21" s="7" t="s">
        <v>1358</v>
      </c>
      <c r="B21" s="37" t="s">
        <v>1353</v>
      </c>
      <c r="C21" s="81" t="s">
        <v>1359</v>
      </c>
      <c r="D21" s="159">
        <v>5.5999999999999999E-3</v>
      </c>
      <c r="E21" s="160">
        <v>169876.5944</v>
      </c>
      <c r="F21" s="160">
        <v>0</v>
      </c>
      <c r="G21" s="160">
        <f>ROUND(D21*E21, 2)</f>
        <v>951.31</v>
      </c>
      <c r="H21" s="161">
        <f>G21/139903.44</f>
        <v>6.7997613210940338E-3</v>
      </c>
      <c r="I21" s="160">
        <f>H21*total_current_wholesale_network</f>
        <v>988.7452134215099</v>
      </c>
      <c r="J21" s="159">
        <f>IF(ISERROR(I21/E21), 0, I21/E21)</f>
        <v>5.8203734123216562E-3</v>
      </c>
    </row>
    <row r="22" spans="1:17" x14ac:dyDescent="0.2">
      <c r="B22" s="37"/>
    </row>
    <row r="23" spans="1:17" ht="15.75" x14ac:dyDescent="0.25">
      <c r="A23" s="49" t="s">
        <v>1363</v>
      </c>
      <c r="B23" s="37"/>
    </row>
    <row r="24" spans="1:17" ht="48" thickBot="1" x14ac:dyDescent="0.25">
      <c r="A24" s="110" t="s">
        <v>153</v>
      </c>
      <c r="B24" s="110" t="s">
        <v>107</v>
      </c>
      <c r="C24" s="111" t="s">
        <v>154</v>
      </c>
      <c r="D24" s="112" t="s">
        <v>1361</v>
      </c>
      <c r="E24" s="113" t="s">
        <v>155</v>
      </c>
      <c r="F24" s="113" t="s">
        <v>171</v>
      </c>
      <c r="G24" s="113" t="s">
        <v>156</v>
      </c>
      <c r="H24" s="114" t="s">
        <v>157</v>
      </c>
      <c r="I24" s="113" t="s">
        <v>158</v>
      </c>
      <c r="J24" s="112" t="s">
        <v>1362</v>
      </c>
      <c r="K24" s="115"/>
      <c r="L24" s="115"/>
      <c r="M24" s="115"/>
      <c r="N24" s="115"/>
      <c r="O24" s="115"/>
      <c r="P24" s="115"/>
      <c r="Q24" s="115"/>
    </row>
    <row r="25" spans="1:17" x14ac:dyDescent="0.2">
      <c r="B25" s="37"/>
    </row>
    <row r="26" spans="1:17" x14ac:dyDescent="0.2">
      <c r="A26" s="7" t="s">
        <v>1352</v>
      </c>
      <c r="B26" s="37" t="s">
        <v>1354</v>
      </c>
      <c r="C26" s="81" t="s">
        <v>1359</v>
      </c>
      <c r="D26" s="159">
        <v>4.7999999999999996E-3</v>
      </c>
      <c r="E26" s="160">
        <v>13958384.529999999</v>
      </c>
      <c r="F26" s="160">
        <v>0</v>
      </c>
      <c r="G26" s="160">
        <f>ROUND(D26*E26, 2)</f>
        <v>67000.25</v>
      </c>
      <c r="H26" s="161">
        <f>G26/111145.16</f>
        <v>0.60281752259837496</v>
      </c>
      <c r="I26" s="160">
        <f>H26*Total_Current_Wholesale_Lineplus</f>
        <v>72365.481982001817</v>
      </c>
      <c r="J26" s="159">
        <f>IF(ISERROR(I26/E26), 0, I26/E26)</f>
        <v>5.1843737236548122E-3</v>
      </c>
    </row>
    <row r="27" spans="1:17" x14ac:dyDescent="0.2">
      <c r="A27" s="7" t="s">
        <v>1355</v>
      </c>
      <c r="B27" s="37" t="s">
        <v>1354</v>
      </c>
      <c r="C27" s="81" t="s">
        <v>1359</v>
      </c>
      <c r="D27" s="159">
        <v>4.5999999999999999E-3</v>
      </c>
      <c r="E27" s="160">
        <v>4880435.5696</v>
      </c>
      <c r="F27" s="160">
        <v>0</v>
      </c>
      <c r="G27" s="160">
        <f>ROUND(D27*E27, 2)</f>
        <v>22450</v>
      </c>
      <c r="H27" s="161">
        <f>G27/111145.16</f>
        <v>0.20198810276578844</v>
      </c>
      <c r="I27" s="160">
        <f>H27*Total_Current_Wholesale_Lineplus</f>
        <v>24247.746396408082</v>
      </c>
      <c r="J27" s="159">
        <f>IF(ISERROR(I27/E27), 0, I27/E27)</f>
        <v>4.9683570350659142E-3</v>
      </c>
    </row>
    <row r="28" spans="1:17" x14ac:dyDescent="0.2">
      <c r="A28" s="7" t="s">
        <v>1356</v>
      </c>
      <c r="B28" s="37" t="s">
        <v>1354</v>
      </c>
      <c r="C28" s="81" t="s">
        <v>1360</v>
      </c>
      <c r="D28" s="159">
        <v>1.8082</v>
      </c>
      <c r="E28" s="160">
        <v>0</v>
      </c>
      <c r="F28" s="160">
        <v>11237.5</v>
      </c>
      <c r="G28" s="160">
        <f>ROUND(D28*F28, 2)</f>
        <v>20319.650000000001</v>
      </c>
      <c r="H28" s="161">
        <f>G28/111145.16</f>
        <v>0.18282082638596228</v>
      </c>
      <c r="I28" s="160">
        <f>H28*Total_Current_Wholesale_Lineplus</f>
        <v>21946.802675446481</v>
      </c>
      <c r="J28" s="159">
        <f>IF(ISERROR(I28/F28), 0, I28/F28)</f>
        <v>1.9529969010408437</v>
      </c>
    </row>
    <row r="29" spans="1:17" x14ac:dyDescent="0.2">
      <c r="A29" s="7" t="s">
        <v>1357</v>
      </c>
      <c r="B29" s="37" t="s">
        <v>1354</v>
      </c>
      <c r="C29" s="81" t="s">
        <v>1360</v>
      </c>
      <c r="D29" s="159">
        <v>1.3978999999999999</v>
      </c>
      <c r="E29" s="160">
        <v>0</v>
      </c>
      <c r="F29" s="160">
        <v>424.8</v>
      </c>
      <c r="G29" s="160">
        <f>ROUND(D29*F29, 2)</f>
        <v>593.83000000000004</v>
      </c>
      <c r="H29" s="161">
        <f>G29/111145.16</f>
        <v>5.3428327423344392E-3</v>
      </c>
      <c r="I29" s="160">
        <f>H29*Total_Current_Wholesale_Lineplus</f>
        <v>641.38259432423217</v>
      </c>
      <c r="J29" s="159">
        <f>IF(ISERROR(I29/F29), 0, I29/F29)</f>
        <v>1.5098460318367046</v>
      </c>
    </row>
    <row r="30" spans="1:17" x14ac:dyDescent="0.2">
      <c r="A30" s="7" t="s">
        <v>1358</v>
      </c>
      <c r="B30" s="37" t="s">
        <v>1354</v>
      </c>
      <c r="C30" s="81" t="s">
        <v>1359</v>
      </c>
      <c r="D30" s="159">
        <v>4.5999999999999999E-3</v>
      </c>
      <c r="E30" s="160">
        <v>169876.5944</v>
      </c>
      <c r="F30" s="160">
        <v>0</v>
      </c>
      <c r="G30" s="160">
        <f>ROUND(D30*E30, 2)</f>
        <v>781.43</v>
      </c>
      <c r="H30" s="161">
        <f>G30/111145.16</f>
        <v>7.0307155075398685E-3</v>
      </c>
      <c r="I30" s="160">
        <f>H30*Total_Current_Wholesale_Lineplus</f>
        <v>844.00518781938376</v>
      </c>
      <c r="J30" s="159">
        <f>IF(ISERROR(I30/E30), 0, I30/E30)</f>
        <v>4.9683429951041195E-3</v>
      </c>
    </row>
    <row r="31" spans="1:17" x14ac:dyDescent="0.2">
      <c r="B31" s="37"/>
      <c r="D31" s="159"/>
      <c r="E31" s="160"/>
      <c r="F31" s="160"/>
    </row>
    <row r="32" spans="1:17" ht="15.75" x14ac:dyDescent="0.25">
      <c r="A32" s="49" t="s">
        <v>1367</v>
      </c>
      <c r="B32" s="37"/>
      <c r="D32" s="159"/>
      <c r="E32" s="160"/>
      <c r="F32" s="160"/>
    </row>
    <row r="33" spans="1:17" ht="48" thickBot="1" x14ac:dyDescent="0.25">
      <c r="A33" s="110" t="s">
        <v>153</v>
      </c>
      <c r="B33" s="110" t="s">
        <v>107</v>
      </c>
      <c r="C33" s="111" t="s">
        <v>154</v>
      </c>
      <c r="D33" s="112" t="s">
        <v>1364</v>
      </c>
      <c r="E33" s="113" t="s">
        <v>155</v>
      </c>
      <c r="F33" s="113" t="s">
        <v>171</v>
      </c>
      <c r="G33" s="113" t="s">
        <v>156</v>
      </c>
      <c r="H33" s="114" t="s">
        <v>157</v>
      </c>
      <c r="I33" s="113" t="s">
        <v>1365</v>
      </c>
      <c r="J33" s="162" t="s">
        <v>1366</v>
      </c>
      <c r="K33" s="115"/>
      <c r="L33" s="115"/>
      <c r="M33" s="115"/>
      <c r="N33" s="115"/>
      <c r="O33" s="115"/>
      <c r="P33" s="115"/>
      <c r="Q33" s="115"/>
    </row>
    <row r="34" spans="1:17" x14ac:dyDescent="0.2">
      <c r="B34" s="37"/>
      <c r="D34" s="159"/>
      <c r="E34" s="160"/>
      <c r="F34" s="160"/>
      <c r="J34" s="163"/>
    </row>
    <row r="35" spans="1:17" x14ac:dyDescent="0.2">
      <c r="A35" s="7" t="s">
        <v>1352</v>
      </c>
      <c r="B35" s="37" t="s">
        <v>1353</v>
      </c>
      <c r="C35" s="81" t="s">
        <v>1359</v>
      </c>
      <c r="D35" s="159">
        <v>6.3400427948918942E-3</v>
      </c>
      <c r="E35" s="160">
        <v>13958384.529999999</v>
      </c>
      <c r="F35" s="160">
        <v>0</v>
      </c>
      <c r="G35" s="160">
        <f>IF(ISERROR(D35*E35), 0, ROUND(D35*E35, 2))</f>
        <v>88496.76</v>
      </c>
      <c r="H35" s="161">
        <f>G35/145408.83</f>
        <v>0.60860650622111467</v>
      </c>
      <c r="I35" s="160">
        <f>H35*forecast_wholesale_network</f>
        <v>92773.363157992542</v>
      </c>
      <c r="J35" s="164">
        <f>IF(ISERROR(I35/E35), 0, I35/E35)</f>
        <v>6.6464255199876303E-3</v>
      </c>
    </row>
    <row r="36" spans="1:17" x14ac:dyDescent="0.2">
      <c r="A36" s="7" t="s">
        <v>1355</v>
      </c>
      <c r="B36" s="37" t="s">
        <v>1353</v>
      </c>
      <c r="C36" s="81" t="s">
        <v>1359</v>
      </c>
      <c r="D36" s="159">
        <v>5.8203670300006598E-3</v>
      </c>
      <c r="E36" s="160">
        <v>4880435.5696</v>
      </c>
      <c r="F36" s="160">
        <v>0</v>
      </c>
      <c r="G36" s="160">
        <f>IF(ISERROR(D36*E36), 0, ROUND(D36*E36, 2))</f>
        <v>28405.93</v>
      </c>
      <c r="H36" s="161">
        <f>G36/145408.83</f>
        <v>0.19535216671504751</v>
      </c>
      <c r="I36" s="160">
        <f>H36*forecast_wholesale_network</f>
        <v>29778.645678446479</v>
      </c>
      <c r="J36" s="164">
        <f>IF(ISERROR(I36/E36), 0, I36/E36)</f>
        <v>6.1016368833831632E-3</v>
      </c>
    </row>
    <row r="37" spans="1:17" x14ac:dyDescent="0.2">
      <c r="A37" s="7" t="s">
        <v>1356</v>
      </c>
      <c r="B37" s="37" t="s">
        <v>1353</v>
      </c>
      <c r="C37" s="81" t="s">
        <v>1360</v>
      </c>
      <c r="D37" s="159">
        <v>2.380841734452356</v>
      </c>
      <c r="E37" s="160">
        <v>0</v>
      </c>
      <c r="F37" s="160">
        <v>11237.5</v>
      </c>
      <c r="G37" s="160">
        <f>ROUND(D37*F37, 2)</f>
        <v>26754.71</v>
      </c>
      <c r="H37" s="161">
        <f>G37/145408.83</f>
        <v>0.18399646018745905</v>
      </c>
      <c r="I37" s="160">
        <f>H37*forecast_wholesale_network</f>
        <v>28047.630523612104</v>
      </c>
      <c r="J37" s="164">
        <f>IF(ISERROR(I37/F37), 0, I37/F37)</f>
        <v>2.4958959309109772</v>
      </c>
    </row>
    <row r="38" spans="1:17" x14ac:dyDescent="0.2">
      <c r="A38" s="7" t="s">
        <v>1357</v>
      </c>
      <c r="B38" s="37" t="s">
        <v>1353</v>
      </c>
      <c r="C38" s="81" t="s">
        <v>1360</v>
      </c>
      <c r="D38" s="159">
        <v>1.7953764796864808</v>
      </c>
      <c r="E38" s="160">
        <v>0</v>
      </c>
      <c r="F38" s="160">
        <v>424.8</v>
      </c>
      <c r="G38" s="160">
        <f>ROUND(D38*F38, 2)</f>
        <v>762.68</v>
      </c>
      <c r="H38" s="161">
        <f>G38/145408.83</f>
        <v>5.2450734938173978E-3</v>
      </c>
      <c r="I38" s="160">
        <f>H38*forecast_wholesale_network</f>
        <v>799.53648713622692</v>
      </c>
      <c r="J38" s="164">
        <f>IF(ISERROR(I38/F38), 0, I38/F38)</f>
        <v>1.8821480393978975</v>
      </c>
    </row>
    <row r="39" spans="1:17" x14ac:dyDescent="0.2">
      <c r="A39" s="7" t="s">
        <v>1358</v>
      </c>
      <c r="B39" s="37" t="s">
        <v>1353</v>
      </c>
      <c r="C39" s="81" t="s">
        <v>1359</v>
      </c>
      <c r="D39" s="159">
        <v>5.8203734123216562E-3</v>
      </c>
      <c r="E39" s="160">
        <v>169876.5944</v>
      </c>
      <c r="F39" s="160">
        <v>0</v>
      </c>
      <c r="G39" s="160">
        <f>IF(ISERROR(D39*E39), 0, ROUND(D39*E39, 2))</f>
        <v>988.75</v>
      </c>
      <c r="H39" s="161">
        <f>G39/145408.83</f>
        <v>6.7997933825614306E-3</v>
      </c>
      <c r="I39" s="160">
        <f>H39*forecast_wholesale_network</f>
        <v>1036.53131281264</v>
      </c>
      <c r="J39" s="164">
        <f>IF(ISERROR(I39/E39), 0, I39/E39)</f>
        <v>6.1016723137972207E-3</v>
      </c>
    </row>
    <row r="40" spans="1:17" x14ac:dyDescent="0.2">
      <c r="B40" s="37"/>
      <c r="D40" s="159"/>
      <c r="E40" s="160"/>
      <c r="F40" s="160"/>
    </row>
    <row r="41" spans="1:17" ht="15.75" x14ac:dyDescent="0.25">
      <c r="A41" s="49" t="s">
        <v>1369</v>
      </c>
      <c r="B41" s="37"/>
      <c r="D41" s="159"/>
      <c r="E41" s="160"/>
      <c r="F41" s="160"/>
    </row>
    <row r="42" spans="1:17" ht="48" thickBot="1" x14ac:dyDescent="0.25">
      <c r="A42" s="110" t="s">
        <v>153</v>
      </c>
      <c r="B42" s="110" t="s">
        <v>107</v>
      </c>
      <c r="C42" s="111" t="s">
        <v>154</v>
      </c>
      <c r="D42" s="112" t="s">
        <v>1362</v>
      </c>
      <c r="E42" s="113" t="s">
        <v>155</v>
      </c>
      <c r="F42" s="113" t="s">
        <v>171</v>
      </c>
      <c r="G42" s="113" t="s">
        <v>156</v>
      </c>
      <c r="H42" s="114" t="s">
        <v>157</v>
      </c>
      <c r="I42" s="113" t="s">
        <v>1365</v>
      </c>
      <c r="J42" s="162" t="s">
        <v>1368</v>
      </c>
      <c r="K42" s="115"/>
      <c r="L42" s="115"/>
      <c r="M42" s="115"/>
      <c r="N42" s="115"/>
      <c r="O42" s="115"/>
      <c r="P42" s="115"/>
      <c r="Q42" s="115"/>
    </row>
    <row r="43" spans="1:17" x14ac:dyDescent="0.2">
      <c r="B43" s="37"/>
      <c r="D43" s="159"/>
      <c r="E43" s="160"/>
      <c r="F43" s="160"/>
      <c r="J43" s="163"/>
    </row>
    <row r="44" spans="1:17" x14ac:dyDescent="0.2">
      <c r="A44" s="7" t="s">
        <v>1352</v>
      </c>
      <c r="B44" s="37" t="s">
        <v>1354</v>
      </c>
      <c r="C44" s="81" t="s">
        <v>1359</v>
      </c>
      <c r="D44" s="159">
        <v>5.1843737236548122E-3</v>
      </c>
      <c r="E44" s="160">
        <v>13958384.529999999</v>
      </c>
      <c r="F44" s="160">
        <v>0</v>
      </c>
      <c r="G44" s="160">
        <f>ROUND(D44*E44, 2)</f>
        <v>72365.48</v>
      </c>
      <c r="H44" s="161">
        <f>G44/120045.42</f>
        <v>0.60281750024282477</v>
      </c>
      <c r="I44" s="160">
        <f>H44*forecast_wholesale_lineplus</f>
        <v>77504.054290964748</v>
      </c>
      <c r="J44" s="164">
        <f>IF(ISERROR(I44/E44), 0, I44/E44)</f>
        <v>5.5525088970281257E-3</v>
      </c>
    </row>
    <row r="45" spans="1:17" x14ac:dyDescent="0.2">
      <c r="A45" s="7" t="s">
        <v>1355</v>
      </c>
      <c r="B45" s="37" t="s">
        <v>1354</v>
      </c>
      <c r="C45" s="81" t="s">
        <v>1359</v>
      </c>
      <c r="D45" s="159">
        <v>4.9683570350659142E-3</v>
      </c>
      <c r="E45" s="160">
        <v>4880435.5696</v>
      </c>
      <c r="F45" s="160">
        <v>0</v>
      </c>
      <c r="G45" s="160">
        <f>ROUND(D45*E45, 2)</f>
        <v>24247.75</v>
      </c>
      <c r="H45" s="161">
        <f>G45/120045.42</f>
        <v>0.20198813082581576</v>
      </c>
      <c r="I45" s="160">
        <f>H45*forecast_wholesale_lineplus</f>
        <v>25969.549741585914</v>
      </c>
      <c r="J45" s="164">
        <f>IF(ISERROR(I45/E45), 0, I45/E45)</f>
        <v>5.3211541001276603E-3</v>
      </c>
    </row>
    <row r="46" spans="1:17" x14ac:dyDescent="0.2">
      <c r="A46" s="7" t="s">
        <v>1356</v>
      </c>
      <c r="B46" s="37" t="s">
        <v>1354</v>
      </c>
      <c r="C46" s="81" t="s">
        <v>1360</v>
      </c>
      <c r="D46" s="159">
        <v>1.9529969010408437</v>
      </c>
      <c r="E46" s="160">
        <v>0</v>
      </c>
      <c r="F46" s="160">
        <v>11237.5</v>
      </c>
      <c r="G46" s="160">
        <f>ROUND(D46*F46, 2)</f>
        <v>21946.799999999999</v>
      </c>
      <c r="H46" s="161">
        <f>G46/120045.42</f>
        <v>0.18282080232631948</v>
      </c>
      <c r="I46" s="160">
        <f>H46*forecast_wholesale_lineplus</f>
        <v>23505.212412229492</v>
      </c>
      <c r="J46" s="164">
        <f>IF(ISERROR(I46/F46), 0, I46/F46)</f>
        <v>2.0916762991972853</v>
      </c>
    </row>
    <row r="47" spans="1:17" x14ac:dyDescent="0.2">
      <c r="A47" s="7" t="s">
        <v>1357</v>
      </c>
      <c r="B47" s="37" t="s">
        <v>1354</v>
      </c>
      <c r="C47" s="81" t="s">
        <v>1360</v>
      </c>
      <c r="D47" s="159">
        <v>1.5098460318367046</v>
      </c>
      <c r="E47" s="160">
        <v>0</v>
      </c>
      <c r="F47" s="160">
        <v>424.8</v>
      </c>
      <c r="G47" s="160">
        <f>ROUND(D47*F47, 2)</f>
        <v>641.38</v>
      </c>
      <c r="H47" s="161">
        <f>G47/120045.42</f>
        <v>5.3428110793398032E-3</v>
      </c>
      <c r="I47" s="160">
        <f>H47*forecast_wholesale_lineplus</f>
        <v>686.92352128582547</v>
      </c>
      <c r="J47" s="164">
        <f>IF(ISERROR(I47/F47), 0, I47/F47)</f>
        <v>1.6170516037801916</v>
      </c>
    </row>
    <row r="48" spans="1:17" x14ac:dyDescent="0.2">
      <c r="A48" s="7" t="s">
        <v>1358</v>
      </c>
      <c r="B48" s="37" t="s">
        <v>1354</v>
      </c>
      <c r="C48" s="81" t="s">
        <v>1359</v>
      </c>
      <c r="D48" s="159">
        <v>4.9683429951041195E-3</v>
      </c>
      <c r="E48" s="160">
        <v>169876.5944</v>
      </c>
      <c r="F48" s="160">
        <v>0</v>
      </c>
      <c r="G48" s="160">
        <f>ROUND(D48*E48, 2)</f>
        <v>844.01</v>
      </c>
      <c r="H48" s="161">
        <f>G48/120045.42</f>
        <v>7.0307555257001888E-3</v>
      </c>
      <c r="I48" s="160">
        <f>H48*forecast_wholesale_lineplus</f>
        <v>903.94200193403208</v>
      </c>
      <c r="J48" s="164">
        <f>IF(ISERROR(I48/E48), 0, I48/E48)</f>
        <v>5.3211686114071994E-3</v>
      </c>
    </row>
    <row r="49" spans="2:6" x14ac:dyDescent="0.2">
      <c r="B49" s="37"/>
      <c r="D49" s="159"/>
      <c r="E49" s="160"/>
      <c r="F49" s="160"/>
    </row>
    <row r="50" spans="2:6" x14ac:dyDescent="0.2">
      <c r="B50" s="37"/>
      <c r="D50" s="159"/>
      <c r="E50" s="160"/>
      <c r="F50" s="160"/>
    </row>
    <row r="51" spans="2:6" x14ac:dyDescent="0.2">
      <c r="D51" s="159"/>
      <c r="E51" s="160"/>
      <c r="F51" s="160"/>
    </row>
    <row r="52" spans="2:6" x14ac:dyDescent="0.2">
      <c r="D52" s="159"/>
      <c r="E52" s="160"/>
      <c r="F52" s="160"/>
    </row>
    <row r="53" spans="2:6" x14ac:dyDescent="0.2">
      <c r="D53" s="159"/>
      <c r="E53" s="160"/>
      <c r="F53" s="160"/>
    </row>
    <row r="54" spans="2:6" x14ac:dyDescent="0.2">
      <c r="D54" s="159"/>
      <c r="E54" s="160"/>
      <c r="F54" s="160"/>
    </row>
    <row r="55" spans="2:6" x14ac:dyDescent="0.2">
      <c r="D55" s="159"/>
      <c r="E55" s="160"/>
      <c r="F55" s="160"/>
    </row>
    <row r="56" spans="2:6" x14ac:dyDescent="0.2">
      <c r="D56" s="159"/>
      <c r="E56" s="160"/>
      <c r="F56" s="160"/>
    </row>
    <row r="57" spans="2:6" x14ac:dyDescent="0.2">
      <c r="D57" s="159"/>
      <c r="E57" s="160"/>
      <c r="F57" s="160"/>
    </row>
    <row r="58" spans="2:6" x14ac:dyDescent="0.2">
      <c r="D58" s="159"/>
      <c r="E58" s="160"/>
      <c r="F58" s="160"/>
    </row>
    <row r="59" spans="2:6" x14ac:dyDescent="0.2">
      <c r="D59" s="159"/>
      <c r="E59" s="160"/>
      <c r="F59" s="160"/>
    </row>
    <row r="60" spans="2:6" x14ac:dyDescent="0.2">
      <c r="D60" s="159"/>
      <c r="E60" s="160"/>
      <c r="F60" s="160"/>
    </row>
    <row r="61" spans="2:6" x14ac:dyDescent="0.2">
      <c r="D61" s="159"/>
      <c r="E61" s="160"/>
      <c r="F61" s="160"/>
    </row>
    <row r="62" spans="2:6" x14ac:dyDescent="0.2">
      <c r="D62" s="159"/>
      <c r="E62" s="160"/>
      <c r="F62" s="160"/>
    </row>
    <row r="63" spans="2:6" x14ac:dyDescent="0.2">
      <c r="D63" s="159"/>
      <c r="E63" s="160"/>
      <c r="F63" s="160"/>
    </row>
    <row r="64" spans="2:6" x14ac:dyDescent="0.2">
      <c r="D64" s="159"/>
      <c r="E64" s="160"/>
      <c r="F64" s="160"/>
    </row>
    <row r="65" spans="4:6" x14ac:dyDescent="0.2">
      <c r="D65" s="159"/>
      <c r="E65" s="160"/>
      <c r="F65" s="160"/>
    </row>
    <row r="66" spans="4:6" x14ac:dyDescent="0.2">
      <c r="D66" s="159"/>
      <c r="E66" s="160"/>
      <c r="F66" s="160"/>
    </row>
    <row r="67" spans="4:6" x14ac:dyDescent="0.2">
      <c r="D67" s="159"/>
      <c r="E67" s="160"/>
      <c r="F67" s="160"/>
    </row>
    <row r="68" spans="4:6" x14ac:dyDescent="0.2">
      <c r="D68" s="159"/>
      <c r="E68" s="160"/>
      <c r="F68" s="160"/>
    </row>
    <row r="69" spans="4:6" x14ac:dyDescent="0.2">
      <c r="D69" s="159"/>
      <c r="E69" s="160"/>
      <c r="F69" s="160"/>
    </row>
    <row r="70" spans="4:6" x14ac:dyDescent="0.2">
      <c r="D70" s="159"/>
      <c r="E70" s="160"/>
      <c r="F70" s="160"/>
    </row>
    <row r="71" spans="4:6" x14ac:dyDescent="0.2">
      <c r="D71" s="159"/>
      <c r="E71" s="160"/>
      <c r="F71" s="160"/>
    </row>
    <row r="72" spans="4:6" x14ac:dyDescent="0.2">
      <c r="D72" s="159"/>
      <c r="E72" s="160"/>
      <c r="F72" s="160"/>
    </row>
    <row r="73" spans="4:6" x14ac:dyDescent="0.2">
      <c r="D73" s="159"/>
      <c r="E73" s="160"/>
      <c r="F73" s="160"/>
    </row>
    <row r="74" spans="4:6" x14ac:dyDescent="0.2">
      <c r="D74" s="159"/>
      <c r="E74" s="160"/>
      <c r="F74" s="160"/>
    </row>
    <row r="75" spans="4:6" x14ac:dyDescent="0.2">
      <c r="D75" s="159"/>
      <c r="E75" s="160"/>
      <c r="F75" s="160"/>
    </row>
    <row r="76" spans="4:6" x14ac:dyDescent="0.2">
      <c r="D76" s="159"/>
      <c r="E76" s="160"/>
      <c r="F76" s="160"/>
    </row>
    <row r="77" spans="4:6" x14ac:dyDescent="0.2">
      <c r="D77" s="159"/>
      <c r="E77" s="160"/>
      <c r="F77" s="160"/>
    </row>
    <row r="78" spans="4:6" x14ac:dyDescent="0.2">
      <c r="D78" s="159"/>
      <c r="E78" s="160"/>
      <c r="F78" s="160"/>
    </row>
    <row r="79" spans="4:6" x14ac:dyDescent="0.2">
      <c r="D79" s="159"/>
      <c r="E79" s="160"/>
      <c r="F79" s="160"/>
    </row>
    <row r="80" spans="4:6" x14ac:dyDescent="0.2">
      <c r="D80" s="159"/>
      <c r="E80" s="160"/>
      <c r="F80" s="160"/>
    </row>
    <row r="81" spans="4:6" x14ac:dyDescent="0.2">
      <c r="D81" s="159"/>
      <c r="E81" s="160"/>
      <c r="F81" s="160"/>
    </row>
    <row r="82" spans="4:6" x14ac:dyDescent="0.2">
      <c r="D82" s="159"/>
      <c r="E82" s="160"/>
      <c r="F82" s="160"/>
    </row>
    <row r="83" spans="4:6" x14ac:dyDescent="0.2">
      <c r="D83" s="159"/>
      <c r="E83" s="160"/>
      <c r="F83" s="160"/>
    </row>
    <row r="84" spans="4:6" x14ac:dyDescent="0.2">
      <c r="D84" s="159"/>
      <c r="E84" s="160"/>
      <c r="F84" s="160"/>
    </row>
    <row r="85" spans="4:6" x14ac:dyDescent="0.2">
      <c r="D85" s="159"/>
      <c r="E85" s="160"/>
      <c r="F85" s="160"/>
    </row>
    <row r="86" spans="4:6" x14ac:dyDescent="0.2">
      <c r="D86" s="159"/>
      <c r="E86" s="160"/>
      <c r="F86" s="160"/>
    </row>
    <row r="87" spans="4:6" x14ac:dyDescent="0.2">
      <c r="D87" s="159"/>
      <c r="E87" s="160"/>
      <c r="F87" s="160"/>
    </row>
    <row r="88" spans="4:6" x14ac:dyDescent="0.2">
      <c r="D88" s="159"/>
      <c r="E88" s="160"/>
      <c r="F88" s="160"/>
    </row>
    <row r="89" spans="4:6" x14ac:dyDescent="0.2">
      <c r="D89" s="159"/>
      <c r="E89" s="160"/>
      <c r="F89" s="160"/>
    </row>
    <row r="90" spans="4:6" x14ac:dyDescent="0.2">
      <c r="D90" s="159"/>
      <c r="E90" s="160"/>
      <c r="F90" s="160"/>
    </row>
    <row r="91" spans="4:6" x14ac:dyDescent="0.2">
      <c r="D91" s="159"/>
      <c r="E91" s="160"/>
      <c r="F91" s="160"/>
    </row>
    <row r="92" spans="4:6" x14ac:dyDescent="0.2">
      <c r="D92" s="159"/>
      <c r="E92" s="160"/>
      <c r="F92" s="160"/>
    </row>
    <row r="93" spans="4:6" x14ac:dyDescent="0.2">
      <c r="D93" s="159"/>
      <c r="E93" s="160"/>
      <c r="F93" s="160"/>
    </row>
    <row r="94" spans="4:6" x14ac:dyDescent="0.2">
      <c r="D94" s="159"/>
      <c r="E94" s="160"/>
      <c r="F94" s="160"/>
    </row>
    <row r="95" spans="4:6" x14ac:dyDescent="0.2">
      <c r="D95" s="159"/>
      <c r="E95" s="160"/>
      <c r="F95" s="160"/>
    </row>
    <row r="96" spans="4:6" x14ac:dyDescent="0.2">
      <c r="D96" s="159"/>
      <c r="E96" s="160"/>
      <c r="F96" s="160"/>
    </row>
    <row r="97" spans="4:6" x14ac:dyDescent="0.2">
      <c r="D97" s="159"/>
      <c r="E97" s="160"/>
      <c r="F97" s="160"/>
    </row>
    <row r="98" spans="4:6" x14ac:dyDescent="0.2">
      <c r="D98" s="159"/>
      <c r="E98" s="160"/>
      <c r="F98" s="160"/>
    </row>
    <row r="99" spans="4:6" x14ac:dyDescent="0.2">
      <c r="D99" s="159"/>
      <c r="E99" s="160"/>
      <c r="F99" s="160"/>
    </row>
    <row r="100" spans="4:6" x14ac:dyDescent="0.2">
      <c r="D100" s="159"/>
      <c r="E100" s="160"/>
      <c r="F100" s="160"/>
    </row>
    <row r="101" spans="4:6" x14ac:dyDescent="0.2">
      <c r="D101" s="159"/>
      <c r="E101" s="160"/>
      <c r="F101" s="160"/>
    </row>
    <row r="102" spans="4:6" x14ac:dyDescent="0.2">
      <c r="D102" s="159"/>
      <c r="E102" s="160"/>
      <c r="F102" s="160"/>
    </row>
    <row r="103" spans="4:6" x14ac:dyDescent="0.2">
      <c r="D103" s="159"/>
      <c r="E103" s="160"/>
      <c r="F103" s="160"/>
    </row>
    <row r="104" spans="4:6" x14ac:dyDescent="0.2">
      <c r="D104" s="159"/>
      <c r="E104" s="160"/>
      <c r="F104" s="160"/>
    </row>
  </sheetData>
  <sheetProtection algorithmName="SHA-512" hashValue="ON0DCo9HNGqG1evS41qdoKD36drQwNXSiMUwBaCwgy5s/s31E0+jQ0s+cpuxlIKLAk953qeipKaUUAOl54q9sQ==" saltValue="q3KdKSYZQHQ9WiLaCIvyIw=="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AB82"/>
  <sheetViews>
    <sheetView workbookViewId="0">
      <selection activeCell="A29" sqref="A29"/>
    </sheetView>
  </sheetViews>
  <sheetFormatPr defaultRowHeight="12.75" x14ac:dyDescent="0.2"/>
  <cols>
    <col min="1" max="1" width="54.140625" customWidth="1"/>
  </cols>
  <sheetData>
    <row r="2" spans="1:19" x14ac:dyDescent="0.2">
      <c r="A2" t="s">
        <v>198</v>
      </c>
      <c r="B2" t="s">
        <v>782</v>
      </c>
      <c r="C2" t="s">
        <v>783</v>
      </c>
      <c r="D2" t="s">
        <v>784</v>
      </c>
      <c r="E2" t="s">
        <v>785</v>
      </c>
      <c r="F2" t="s">
        <v>786</v>
      </c>
      <c r="G2" t="s">
        <v>787</v>
      </c>
      <c r="H2" t="s">
        <v>788</v>
      </c>
      <c r="I2" t="s">
        <v>789</v>
      </c>
      <c r="J2" t="s">
        <v>790</v>
      </c>
      <c r="K2" t="s">
        <v>791</v>
      </c>
      <c r="L2" t="s">
        <v>792</v>
      </c>
      <c r="M2" t="s">
        <v>793</v>
      </c>
      <c r="N2" t="s">
        <v>794</v>
      </c>
      <c r="O2" t="s">
        <v>795</v>
      </c>
      <c r="P2" t="s">
        <v>796</v>
      </c>
      <c r="Q2" t="s">
        <v>797</v>
      </c>
      <c r="R2" t="s">
        <v>798</v>
      </c>
      <c r="S2" t="s">
        <v>799</v>
      </c>
    </row>
    <row r="3" spans="1:19" x14ac:dyDescent="0.2">
      <c r="A3" t="s">
        <v>199</v>
      </c>
      <c r="B3" t="s">
        <v>782</v>
      </c>
      <c r="C3" t="s">
        <v>783</v>
      </c>
      <c r="D3" t="s">
        <v>784</v>
      </c>
      <c r="E3" t="s">
        <v>785</v>
      </c>
      <c r="F3" t="s">
        <v>800</v>
      </c>
      <c r="G3" t="s">
        <v>801</v>
      </c>
      <c r="H3" t="s">
        <v>802</v>
      </c>
      <c r="I3" t="s">
        <v>803</v>
      </c>
      <c r="J3" t="s">
        <v>804</v>
      </c>
      <c r="K3" t="s">
        <v>805</v>
      </c>
      <c r="L3" t="s">
        <v>792</v>
      </c>
      <c r="M3" t="s">
        <v>793</v>
      </c>
      <c r="N3" t="s">
        <v>794</v>
      </c>
      <c r="O3" t="s">
        <v>795</v>
      </c>
    </row>
    <row r="4" spans="1:19" x14ac:dyDescent="0.2">
      <c r="A4" t="s">
        <v>200</v>
      </c>
      <c r="B4" t="s">
        <v>782</v>
      </c>
      <c r="C4" t="s">
        <v>783</v>
      </c>
      <c r="D4" t="s">
        <v>784</v>
      </c>
      <c r="E4" t="s">
        <v>785</v>
      </c>
      <c r="F4" t="s">
        <v>806</v>
      </c>
      <c r="G4" t="s">
        <v>807</v>
      </c>
      <c r="H4" t="s">
        <v>790</v>
      </c>
      <c r="I4" t="s">
        <v>791</v>
      </c>
      <c r="J4" t="s">
        <v>808</v>
      </c>
      <c r="K4" t="s">
        <v>809</v>
      </c>
      <c r="L4" t="s">
        <v>792</v>
      </c>
      <c r="M4" t="s">
        <v>793</v>
      </c>
      <c r="N4" t="s">
        <v>810</v>
      </c>
      <c r="O4" t="s">
        <v>811</v>
      </c>
      <c r="P4" t="s">
        <v>794</v>
      </c>
      <c r="Q4" t="s">
        <v>795</v>
      </c>
    </row>
    <row r="5" spans="1:19" x14ac:dyDescent="0.2">
      <c r="A5" t="s">
        <v>201</v>
      </c>
      <c r="B5" t="s">
        <v>782</v>
      </c>
      <c r="C5" t="s">
        <v>783</v>
      </c>
      <c r="D5" t="s">
        <v>784</v>
      </c>
      <c r="E5" t="s">
        <v>785</v>
      </c>
      <c r="F5" t="s">
        <v>806</v>
      </c>
      <c r="G5" t="s">
        <v>807</v>
      </c>
      <c r="H5" t="s">
        <v>812</v>
      </c>
      <c r="I5" t="s">
        <v>813</v>
      </c>
      <c r="J5" t="s">
        <v>790</v>
      </c>
      <c r="K5" t="s">
        <v>791</v>
      </c>
      <c r="L5" t="s">
        <v>792</v>
      </c>
      <c r="M5" t="s">
        <v>793</v>
      </c>
      <c r="N5" t="s">
        <v>810</v>
      </c>
      <c r="O5" t="s">
        <v>811</v>
      </c>
      <c r="P5" t="s">
        <v>794</v>
      </c>
      <c r="Q5" t="s">
        <v>795</v>
      </c>
    </row>
    <row r="6" spans="1:19" x14ac:dyDescent="0.2">
      <c r="A6" t="s">
        <v>131</v>
      </c>
      <c r="B6" t="s">
        <v>814</v>
      </c>
      <c r="C6" t="s">
        <v>815</v>
      </c>
      <c r="D6" t="s">
        <v>816</v>
      </c>
      <c r="E6" t="s">
        <v>817</v>
      </c>
      <c r="F6" t="s">
        <v>818</v>
      </c>
      <c r="G6" t="s">
        <v>819</v>
      </c>
      <c r="H6" t="s">
        <v>794</v>
      </c>
      <c r="I6" t="s">
        <v>795</v>
      </c>
    </row>
    <row r="7" spans="1:19" x14ac:dyDescent="0.2">
      <c r="A7" t="s">
        <v>2</v>
      </c>
      <c r="B7" t="s">
        <v>782</v>
      </c>
      <c r="C7" t="s">
        <v>783</v>
      </c>
      <c r="D7" t="s">
        <v>784</v>
      </c>
      <c r="E7" t="s">
        <v>785</v>
      </c>
      <c r="F7" t="s">
        <v>820</v>
      </c>
      <c r="G7" t="s">
        <v>821</v>
      </c>
      <c r="H7" t="s">
        <v>822</v>
      </c>
      <c r="I7" t="s">
        <v>823</v>
      </c>
      <c r="J7" t="s">
        <v>792</v>
      </c>
      <c r="K7" t="s">
        <v>793</v>
      </c>
      <c r="L7" t="s">
        <v>810</v>
      </c>
      <c r="M7" t="s">
        <v>811</v>
      </c>
      <c r="N7" t="s">
        <v>794</v>
      </c>
      <c r="O7" t="s">
        <v>795</v>
      </c>
    </row>
    <row r="8" spans="1:19" x14ac:dyDescent="0.2">
      <c r="A8" t="s">
        <v>182</v>
      </c>
      <c r="B8" t="s">
        <v>782</v>
      </c>
      <c r="C8" t="s">
        <v>783</v>
      </c>
      <c r="D8" t="s">
        <v>784</v>
      </c>
      <c r="E8" t="s">
        <v>785</v>
      </c>
      <c r="F8" t="s">
        <v>806</v>
      </c>
      <c r="G8" t="s">
        <v>807</v>
      </c>
      <c r="H8" t="s">
        <v>796</v>
      </c>
      <c r="I8" t="s">
        <v>797</v>
      </c>
      <c r="J8" t="s">
        <v>792</v>
      </c>
      <c r="K8" t="s">
        <v>793</v>
      </c>
      <c r="L8" t="s">
        <v>810</v>
      </c>
      <c r="M8" t="s">
        <v>811</v>
      </c>
      <c r="N8" t="s">
        <v>794</v>
      </c>
      <c r="O8" t="s">
        <v>795</v>
      </c>
    </row>
    <row r="9" spans="1:19" x14ac:dyDescent="0.2">
      <c r="A9" t="s">
        <v>220</v>
      </c>
      <c r="B9" t="s">
        <v>782</v>
      </c>
      <c r="C9" t="s">
        <v>783</v>
      </c>
      <c r="D9" t="s">
        <v>784</v>
      </c>
      <c r="E9" t="s">
        <v>785</v>
      </c>
      <c r="F9" t="s">
        <v>806</v>
      </c>
      <c r="G9" t="s">
        <v>824</v>
      </c>
      <c r="H9" t="s">
        <v>790</v>
      </c>
      <c r="I9" t="s">
        <v>825</v>
      </c>
      <c r="J9" t="s">
        <v>792</v>
      </c>
      <c r="K9" t="s">
        <v>793</v>
      </c>
      <c r="L9" t="s">
        <v>810</v>
      </c>
      <c r="M9" t="s">
        <v>811</v>
      </c>
      <c r="N9" t="s">
        <v>794</v>
      </c>
      <c r="O9" t="s">
        <v>795</v>
      </c>
      <c r="P9" t="s">
        <v>796</v>
      </c>
      <c r="Q9" t="s">
        <v>797</v>
      </c>
    </row>
    <row r="10" spans="1:19" x14ac:dyDescent="0.2">
      <c r="A10" t="s">
        <v>205</v>
      </c>
      <c r="B10" t="s">
        <v>782</v>
      </c>
      <c r="C10" t="s">
        <v>783</v>
      </c>
      <c r="D10" t="s">
        <v>784</v>
      </c>
      <c r="E10" t="s">
        <v>785</v>
      </c>
      <c r="F10" t="s">
        <v>806</v>
      </c>
      <c r="G10" t="s">
        <v>807</v>
      </c>
      <c r="H10" t="s">
        <v>810</v>
      </c>
      <c r="I10" t="s">
        <v>811</v>
      </c>
      <c r="J10" t="s">
        <v>794</v>
      </c>
      <c r="K10" t="s">
        <v>795</v>
      </c>
    </row>
    <row r="11" spans="1:19" x14ac:dyDescent="0.2">
      <c r="A11" t="s">
        <v>6</v>
      </c>
      <c r="B11" t="s">
        <v>782</v>
      </c>
      <c r="C11" t="s">
        <v>783</v>
      </c>
      <c r="D11" t="s">
        <v>784</v>
      </c>
      <c r="E11" t="s">
        <v>785</v>
      </c>
      <c r="F11" t="s">
        <v>806</v>
      </c>
      <c r="G11" t="s">
        <v>807</v>
      </c>
      <c r="H11" t="s">
        <v>826</v>
      </c>
      <c r="I11" t="s">
        <v>827</v>
      </c>
      <c r="J11" t="s">
        <v>828</v>
      </c>
      <c r="K11" t="s">
        <v>829</v>
      </c>
      <c r="L11" t="s">
        <v>792</v>
      </c>
      <c r="M11" t="s">
        <v>793</v>
      </c>
      <c r="N11" t="s">
        <v>810</v>
      </c>
      <c r="O11" t="s">
        <v>811</v>
      </c>
      <c r="P11" t="s">
        <v>794</v>
      </c>
      <c r="Q11" t="s">
        <v>795</v>
      </c>
    </row>
    <row r="12" spans="1:19" x14ac:dyDescent="0.2">
      <c r="A12" t="s">
        <v>206</v>
      </c>
      <c r="B12" t="s">
        <v>782</v>
      </c>
      <c r="C12" t="s">
        <v>783</v>
      </c>
      <c r="D12" t="s">
        <v>784</v>
      </c>
      <c r="E12" t="s">
        <v>785</v>
      </c>
      <c r="F12" t="s">
        <v>806</v>
      </c>
      <c r="G12" t="s">
        <v>807</v>
      </c>
      <c r="H12" t="s">
        <v>826</v>
      </c>
      <c r="I12" t="s">
        <v>827</v>
      </c>
      <c r="J12" t="s">
        <v>792</v>
      </c>
      <c r="K12" t="s">
        <v>793</v>
      </c>
      <c r="L12" t="s">
        <v>794</v>
      </c>
      <c r="M12" t="s">
        <v>795</v>
      </c>
      <c r="N12" t="s">
        <v>796</v>
      </c>
      <c r="O12" t="s">
        <v>797</v>
      </c>
    </row>
    <row r="13" spans="1:19" x14ac:dyDescent="0.2">
      <c r="A13" t="s">
        <v>1249</v>
      </c>
      <c r="B13" t="s">
        <v>782</v>
      </c>
      <c r="C13" t="s">
        <v>783</v>
      </c>
      <c r="D13" t="s">
        <v>784</v>
      </c>
      <c r="E13" t="s">
        <v>785</v>
      </c>
      <c r="F13" t="s">
        <v>830</v>
      </c>
      <c r="G13" t="s">
        <v>831</v>
      </c>
      <c r="H13" t="s">
        <v>832</v>
      </c>
      <c r="I13" t="s">
        <v>833</v>
      </c>
      <c r="J13" t="s">
        <v>834</v>
      </c>
      <c r="K13" t="s">
        <v>835</v>
      </c>
      <c r="L13" t="s">
        <v>828</v>
      </c>
      <c r="M13" t="s">
        <v>829</v>
      </c>
      <c r="N13" t="s">
        <v>792</v>
      </c>
      <c r="O13" t="s">
        <v>793</v>
      </c>
      <c r="P13" t="s">
        <v>810</v>
      </c>
      <c r="Q13" t="s">
        <v>811</v>
      </c>
      <c r="R13" t="s">
        <v>794</v>
      </c>
      <c r="S13" t="s">
        <v>795</v>
      </c>
    </row>
    <row r="14" spans="1:19" x14ac:dyDescent="0.2">
      <c r="A14" t="s">
        <v>8</v>
      </c>
      <c r="B14" t="s">
        <v>782</v>
      </c>
      <c r="C14" t="s">
        <v>783</v>
      </c>
      <c r="D14" t="s">
        <v>784</v>
      </c>
      <c r="E14" t="s">
        <v>785</v>
      </c>
      <c r="F14" t="s">
        <v>806</v>
      </c>
      <c r="G14" t="s">
        <v>807</v>
      </c>
      <c r="H14" t="s">
        <v>792</v>
      </c>
      <c r="I14" t="s">
        <v>793</v>
      </c>
      <c r="J14" t="s">
        <v>810</v>
      </c>
      <c r="K14" t="s">
        <v>811</v>
      </c>
      <c r="L14" t="s">
        <v>794</v>
      </c>
      <c r="M14" t="s">
        <v>795</v>
      </c>
    </row>
    <row r="15" spans="1:19" x14ac:dyDescent="0.2">
      <c r="A15" t="s">
        <v>143</v>
      </c>
      <c r="B15" t="s">
        <v>782</v>
      </c>
      <c r="C15" t="s">
        <v>783</v>
      </c>
      <c r="D15" t="s">
        <v>784</v>
      </c>
      <c r="E15" t="s">
        <v>785</v>
      </c>
      <c r="F15" t="s">
        <v>836</v>
      </c>
      <c r="G15" t="s">
        <v>837</v>
      </c>
      <c r="H15" t="s">
        <v>838</v>
      </c>
      <c r="I15" t="s">
        <v>839</v>
      </c>
      <c r="J15" t="s">
        <v>790</v>
      </c>
      <c r="K15" t="s">
        <v>791</v>
      </c>
      <c r="L15" t="s">
        <v>792</v>
      </c>
      <c r="M15" t="s">
        <v>793</v>
      </c>
      <c r="N15" t="s">
        <v>810</v>
      </c>
      <c r="O15" t="s">
        <v>811</v>
      </c>
      <c r="P15" t="s">
        <v>794</v>
      </c>
      <c r="Q15" t="s">
        <v>795</v>
      </c>
    </row>
    <row r="16" spans="1:19" x14ac:dyDescent="0.2">
      <c r="A16" t="s">
        <v>211</v>
      </c>
      <c r="B16" t="s">
        <v>782</v>
      </c>
      <c r="C16" t="s">
        <v>783</v>
      </c>
      <c r="D16" t="s">
        <v>784</v>
      </c>
      <c r="E16" t="s">
        <v>785</v>
      </c>
      <c r="F16" t="s">
        <v>806</v>
      </c>
      <c r="G16" t="s">
        <v>840</v>
      </c>
      <c r="H16" t="s">
        <v>826</v>
      </c>
      <c r="I16" t="s">
        <v>841</v>
      </c>
      <c r="J16" t="s">
        <v>792</v>
      </c>
      <c r="K16" t="s">
        <v>793</v>
      </c>
      <c r="L16" t="s">
        <v>810</v>
      </c>
      <c r="M16" t="s">
        <v>811</v>
      </c>
      <c r="N16" t="s">
        <v>794</v>
      </c>
      <c r="O16" t="s">
        <v>795</v>
      </c>
    </row>
    <row r="17" spans="1:19" x14ac:dyDescent="0.2">
      <c r="A17" t="s">
        <v>133</v>
      </c>
      <c r="B17" t="s">
        <v>782</v>
      </c>
      <c r="C17" t="s">
        <v>783</v>
      </c>
      <c r="D17" t="s">
        <v>784</v>
      </c>
      <c r="E17" t="s">
        <v>785</v>
      </c>
      <c r="F17" t="s">
        <v>806</v>
      </c>
      <c r="G17" t="s">
        <v>807</v>
      </c>
      <c r="H17" t="s">
        <v>790</v>
      </c>
      <c r="I17" t="s">
        <v>791</v>
      </c>
      <c r="J17" t="s">
        <v>792</v>
      </c>
      <c r="K17" t="s">
        <v>793</v>
      </c>
      <c r="L17" t="s">
        <v>794</v>
      </c>
      <c r="M17" t="s">
        <v>795</v>
      </c>
    </row>
    <row r="18" spans="1:19" x14ac:dyDescent="0.2">
      <c r="A18" t="s">
        <v>9</v>
      </c>
      <c r="B18" t="s">
        <v>782</v>
      </c>
      <c r="C18" t="s">
        <v>783</v>
      </c>
      <c r="D18" t="s">
        <v>784</v>
      </c>
      <c r="E18" t="s">
        <v>785</v>
      </c>
      <c r="F18" t="s">
        <v>806</v>
      </c>
      <c r="G18" t="s">
        <v>807</v>
      </c>
      <c r="H18" t="s">
        <v>828</v>
      </c>
      <c r="I18" t="s">
        <v>829</v>
      </c>
      <c r="J18" t="s">
        <v>792</v>
      </c>
      <c r="K18" t="s">
        <v>793</v>
      </c>
      <c r="L18" t="s">
        <v>794</v>
      </c>
      <c r="M18" t="s">
        <v>795</v>
      </c>
      <c r="N18" t="s">
        <v>796</v>
      </c>
      <c r="O18" t="s">
        <v>797</v>
      </c>
    </row>
    <row r="19" spans="1:19" x14ac:dyDescent="0.2">
      <c r="A19" t="s">
        <v>18</v>
      </c>
      <c r="B19" t="s">
        <v>782</v>
      </c>
      <c r="C19" t="s">
        <v>783</v>
      </c>
      <c r="D19" t="s">
        <v>784</v>
      </c>
      <c r="E19" t="s">
        <v>785</v>
      </c>
      <c r="F19" t="s">
        <v>806</v>
      </c>
      <c r="G19" t="s">
        <v>807</v>
      </c>
      <c r="H19" t="s">
        <v>792</v>
      </c>
      <c r="I19" t="s">
        <v>793</v>
      </c>
      <c r="J19" t="s">
        <v>794</v>
      </c>
      <c r="K19" t="s">
        <v>795</v>
      </c>
    </row>
    <row r="20" spans="1:19" x14ac:dyDescent="0.2">
      <c r="A20" t="s">
        <v>3</v>
      </c>
      <c r="B20" t="s">
        <v>782</v>
      </c>
      <c r="C20" t="s">
        <v>783</v>
      </c>
      <c r="D20" t="s">
        <v>784</v>
      </c>
      <c r="E20" t="s">
        <v>785</v>
      </c>
      <c r="F20" t="s">
        <v>806</v>
      </c>
      <c r="G20" t="s">
        <v>807</v>
      </c>
      <c r="H20" t="s">
        <v>792</v>
      </c>
      <c r="I20" t="s">
        <v>793</v>
      </c>
      <c r="J20" t="s">
        <v>794</v>
      </c>
      <c r="K20" t="s">
        <v>795</v>
      </c>
    </row>
    <row r="21" spans="1:19" x14ac:dyDescent="0.2">
      <c r="A21" t="s">
        <v>144</v>
      </c>
      <c r="B21" t="s">
        <v>782</v>
      </c>
      <c r="C21" t="s">
        <v>783</v>
      </c>
      <c r="D21" t="s">
        <v>784</v>
      </c>
      <c r="E21" t="s">
        <v>785</v>
      </c>
      <c r="F21" t="s">
        <v>820</v>
      </c>
      <c r="G21" t="s">
        <v>821</v>
      </c>
      <c r="H21" t="s">
        <v>822</v>
      </c>
      <c r="I21" t="s">
        <v>823</v>
      </c>
      <c r="J21" t="s">
        <v>792</v>
      </c>
      <c r="K21" t="s">
        <v>793</v>
      </c>
      <c r="L21" t="s">
        <v>810</v>
      </c>
      <c r="M21" t="s">
        <v>811</v>
      </c>
      <c r="N21" t="s">
        <v>794</v>
      </c>
      <c r="O21" t="s">
        <v>795</v>
      </c>
    </row>
    <row r="22" spans="1:19" x14ac:dyDescent="0.2">
      <c r="A22" t="s">
        <v>137</v>
      </c>
      <c r="B22" t="s">
        <v>782</v>
      </c>
      <c r="C22" t="s">
        <v>783</v>
      </c>
      <c r="D22" t="s">
        <v>842</v>
      </c>
      <c r="E22" t="s">
        <v>843</v>
      </c>
      <c r="F22" t="s">
        <v>784</v>
      </c>
      <c r="G22" t="s">
        <v>785</v>
      </c>
      <c r="H22" t="s">
        <v>830</v>
      </c>
      <c r="I22" t="s">
        <v>832</v>
      </c>
      <c r="J22" t="s">
        <v>844</v>
      </c>
      <c r="K22" t="s">
        <v>845</v>
      </c>
      <c r="L22" t="s">
        <v>790</v>
      </c>
      <c r="M22" t="s">
        <v>791</v>
      </c>
      <c r="N22" t="s">
        <v>792</v>
      </c>
      <c r="O22" t="s">
        <v>793</v>
      </c>
      <c r="P22" t="s">
        <v>794</v>
      </c>
      <c r="Q22" t="s">
        <v>795</v>
      </c>
    </row>
    <row r="23" spans="1:19" x14ac:dyDescent="0.2">
      <c r="A23" t="s">
        <v>136</v>
      </c>
      <c r="B23" t="s">
        <v>782</v>
      </c>
      <c r="C23" t="s">
        <v>783</v>
      </c>
      <c r="D23" t="s">
        <v>784</v>
      </c>
      <c r="E23" t="s">
        <v>785</v>
      </c>
      <c r="F23" t="s">
        <v>846</v>
      </c>
      <c r="G23" t="s">
        <v>847</v>
      </c>
      <c r="H23" t="s">
        <v>848</v>
      </c>
      <c r="I23" t="s">
        <v>849</v>
      </c>
      <c r="J23" t="s">
        <v>850</v>
      </c>
      <c r="K23" t="s">
        <v>851</v>
      </c>
      <c r="L23" t="s">
        <v>828</v>
      </c>
      <c r="M23" t="s">
        <v>829</v>
      </c>
      <c r="N23" t="s">
        <v>792</v>
      </c>
      <c r="O23" t="s">
        <v>793</v>
      </c>
      <c r="P23" t="s">
        <v>794</v>
      </c>
      <c r="Q23" t="s">
        <v>795</v>
      </c>
    </row>
    <row r="24" spans="1:19" x14ac:dyDescent="0.2">
      <c r="A24" t="s">
        <v>21</v>
      </c>
      <c r="B24" t="s">
        <v>782</v>
      </c>
      <c r="C24" t="s">
        <v>783</v>
      </c>
      <c r="D24" t="s">
        <v>784</v>
      </c>
      <c r="E24" t="s">
        <v>785</v>
      </c>
      <c r="F24" t="s">
        <v>806</v>
      </c>
      <c r="G24" t="s">
        <v>807</v>
      </c>
      <c r="H24" t="s">
        <v>792</v>
      </c>
      <c r="I24" t="s">
        <v>793</v>
      </c>
      <c r="J24" t="s">
        <v>810</v>
      </c>
      <c r="K24" t="s">
        <v>811</v>
      </c>
      <c r="L24" t="s">
        <v>794</v>
      </c>
      <c r="M24" t="s">
        <v>795</v>
      </c>
    </row>
    <row r="25" spans="1:19" x14ac:dyDescent="0.2">
      <c r="A25" t="s">
        <v>1250</v>
      </c>
      <c r="B25" t="s">
        <v>782</v>
      </c>
      <c r="C25" t="s">
        <v>783</v>
      </c>
      <c r="D25" t="s">
        <v>784</v>
      </c>
      <c r="E25" t="s">
        <v>785</v>
      </c>
      <c r="F25" t="s">
        <v>806</v>
      </c>
      <c r="G25" t="s">
        <v>807</v>
      </c>
      <c r="H25" t="s">
        <v>792</v>
      </c>
      <c r="I25" t="s">
        <v>793</v>
      </c>
      <c r="J25" t="s">
        <v>810</v>
      </c>
      <c r="K25" t="s">
        <v>811</v>
      </c>
      <c r="L25" t="s">
        <v>794</v>
      </c>
      <c r="M25" t="s">
        <v>795</v>
      </c>
    </row>
    <row r="26" spans="1:19" x14ac:dyDescent="0.2">
      <c r="A26" t="s">
        <v>221</v>
      </c>
      <c r="B26" t="s">
        <v>782</v>
      </c>
      <c r="C26" t="s">
        <v>783</v>
      </c>
      <c r="D26" t="s">
        <v>784</v>
      </c>
      <c r="E26" t="s">
        <v>785</v>
      </c>
      <c r="F26" t="s">
        <v>830</v>
      </c>
      <c r="G26" t="s">
        <v>832</v>
      </c>
      <c r="H26" t="s">
        <v>844</v>
      </c>
      <c r="I26" t="s">
        <v>845</v>
      </c>
      <c r="J26" t="s">
        <v>790</v>
      </c>
      <c r="K26" t="s">
        <v>791</v>
      </c>
      <c r="L26" t="s">
        <v>792</v>
      </c>
      <c r="M26" t="s">
        <v>793</v>
      </c>
      <c r="N26" t="s">
        <v>810</v>
      </c>
      <c r="O26" t="s">
        <v>811</v>
      </c>
      <c r="P26" t="s">
        <v>794</v>
      </c>
      <c r="Q26" t="s">
        <v>795</v>
      </c>
      <c r="R26" t="s">
        <v>796</v>
      </c>
      <c r="S26" t="s">
        <v>797</v>
      </c>
    </row>
    <row r="27" spans="1:19" x14ac:dyDescent="0.2">
      <c r="A27" t="s">
        <v>204</v>
      </c>
      <c r="B27" t="s">
        <v>782</v>
      </c>
      <c r="C27" t="s">
        <v>783</v>
      </c>
      <c r="D27" t="s">
        <v>784</v>
      </c>
      <c r="E27" t="s">
        <v>785</v>
      </c>
      <c r="F27" t="s">
        <v>806</v>
      </c>
      <c r="G27" t="s">
        <v>824</v>
      </c>
      <c r="H27" t="s">
        <v>790</v>
      </c>
      <c r="I27" t="s">
        <v>825</v>
      </c>
      <c r="J27" t="s">
        <v>792</v>
      </c>
      <c r="K27" t="s">
        <v>793</v>
      </c>
      <c r="L27" t="s">
        <v>810</v>
      </c>
      <c r="M27" t="s">
        <v>811</v>
      </c>
      <c r="N27" t="s">
        <v>794</v>
      </c>
      <c r="O27" t="s">
        <v>795</v>
      </c>
      <c r="P27" t="s">
        <v>796</v>
      </c>
      <c r="Q27" t="s">
        <v>797</v>
      </c>
    </row>
    <row r="28" spans="1:19" x14ac:dyDescent="0.2">
      <c r="A28" t="s">
        <v>212</v>
      </c>
      <c r="B28" t="s">
        <v>782</v>
      </c>
      <c r="C28" t="s">
        <v>783</v>
      </c>
      <c r="D28" t="s">
        <v>784</v>
      </c>
      <c r="E28" t="s">
        <v>785</v>
      </c>
      <c r="F28" t="s">
        <v>806</v>
      </c>
      <c r="G28" t="s">
        <v>807</v>
      </c>
      <c r="H28" t="s">
        <v>792</v>
      </c>
      <c r="I28" t="s">
        <v>793</v>
      </c>
      <c r="J28" t="s">
        <v>810</v>
      </c>
      <c r="K28" t="s">
        <v>811</v>
      </c>
      <c r="L28" t="s">
        <v>794</v>
      </c>
      <c r="M28" t="s">
        <v>795</v>
      </c>
    </row>
    <row r="29" spans="1:19" x14ac:dyDescent="0.2">
      <c r="A29" t="s">
        <v>10</v>
      </c>
      <c r="B29" t="s">
        <v>782</v>
      </c>
      <c r="C29" t="s">
        <v>783</v>
      </c>
      <c r="D29" t="s">
        <v>784</v>
      </c>
      <c r="E29" t="s">
        <v>785</v>
      </c>
      <c r="F29" t="s">
        <v>806</v>
      </c>
      <c r="G29" t="s">
        <v>807</v>
      </c>
      <c r="H29" t="s">
        <v>792</v>
      </c>
      <c r="I29" t="s">
        <v>793</v>
      </c>
      <c r="J29" t="s">
        <v>810</v>
      </c>
      <c r="K29" t="s">
        <v>811</v>
      </c>
      <c r="L29" t="s">
        <v>794</v>
      </c>
      <c r="M29" t="s">
        <v>795</v>
      </c>
    </row>
    <row r="30" spans="1:19" x14ac:dyDescent="0.2">
      <c r="A30" t="s">
        <v>214</v>
      </c>
      <c r="B30" t="s">
        <v>782</v>
      </c>
      <c r="C30" t="s">
        <v>783</v>
      </c>
      <c r="D30" t="s">
        <v>784</v>
      </c>
      <c r="E30" t="s">
        <v>785</v>
      </c>
      <c r="F30" t="s">
        <v>806</v>
      </c>
      <c r="G30" t="s">
        <v>840</v>
      </c>
      <c r="H30" t="s">
        <v>792</v>
      </c>
      <c r="I30" t="s">
        <v>793</v>
      </c>
      <c r="J30" t="s">
        <v>794</v>
      </c>
      <c r="K30" t="s">
        <v>795</v>
      </c>
    </row>
    <row r="31" spans="1:19" x14ac:dyDescent="0.2">
      <c r="A31" t="s">
        <v>215</v>
      </c>
      <c r="B31" t="s">
        <v>782</v>
      </c>
      <c r="C31" t="s">
        <v>783</v>
      </c>
      <c r="D31" t="s">
        <v>784</v>
      </c>
      <c r="E31" t="s">
        <v>785</v>
      </c>
      <c r="F31" t="s">
        <v>806</v>
      </c>
      <c r="G31" t="s">
        <v>807</v>
      </c>
      <c r="H31" t="s">
        <v>792</v>
      </c>
      <c r="I31" t="s">
        <v>793</v>
      </c>
      <c r="J31" t="s">
        <v>810</v>
      </c>
      <c r="K31" t="s">
        <v>811</v>
      </c>
      <c r="L31" t="s">
        <v>794</v>
      </c>
      <c r="M31" t="s">
        <v>795</v>
      </c>
    </row>
    <row r="32" spans="1:19" x14ac:dyDescent="0.2">
      <c r="A32" t="s">
        <v>181</v>
      </c>
      <c r="B32" t="s">
        <v>782</v>
      </c>
      <c r="C32" t="s">
        <v>783</v>
      </c>
      <c r="D32" t="s">
        <v>784</v>
      </c>
      <c r="E32" t="s">
        <v>785</v>
      </c>
      <c r="F32" t="s">
        <v>830</v>
      </c>
      <c r="G32" t="s">
        <v>832</v>
      </c>
      <c r="H32" t="s">
        <v>844</v>
      </c>
      <c r="I32" t="s">
        <v>845</v>
      </c>
      <c r="J32" t="s">
        <v>828</v>
      </c>
      <c r="K32" t="s">
        <v>829</v>
      </c>
      <c r="L32" t="s">
        <v>792</v>
      </c>
      <c r="M32" t="s">
        <v>793</v>
      </c>
      <c r="N32" t="s">
        <v>810</v>
      </c>
      <c r="O32" t="s">
        <v>811</v>
      </c>
      <c r="P32" t="s">
        <v>794</v>
      </c>
      <c r="Q32" t="s">
        <v>795</v>
      </c>
    </row>
    <row r="33" spans="1:19" x14ac:dyDescent="0.2">
      <c r="A33" t="s">
        <v>138</v>
      </c>
      <c r="B33" t="s">
        <v>782</v>
      </c>
      <c r="C33" t="s">
        <v>852</v>
      </c>
      <c r="D33" t="s">
        <v>784</v>
      </c>
      <c r="E33" t="s">
        <v>853</v>
      </c>
      <c r="F33" t="s">
        <v>806</v>
      </c>
      <c r="G33" t="s">
        <v>807</v>
      </c>
      <c r="H33" t="s">
        <v>826</v>
      </c>
      <c r="I33" t="s">
        <v>827</v>
      </c>
      <c r="J33" t="s">
        <v>794</v>
      </c>
      <c r="K33" t="s">
        <v>795</v>
      </c>
    </row>
    <row r="34" spans="1:19" x14ac:dyDescent="0.2">
      <c r="A34" t="s">
        <v>1</v>
      </c>
      <c r="B34" t="s">
        <v>782</v>
      </c>
      <c r="C34" t="s">
        <v>783</v>
      </c>
      <c r="D34" t="s">
        <v>784</v>
      </c>
      <c r="E34" t="s">
        <v>785</v>
      </c>
      <c r="F34" t="s">
        <v>826</v>
      </c>
      <c r="G34" t="s">
        <v>841</v>
      </c>
      <c r="H34" t="s">
        <v>792</v>
      </c>
      <c r="I34" t="s">
        <v>793</v>
      </c>
      <c r="J34" t="s">
        <v>794</v>
      </c>
      <c r="K34" t="s">
        <v>854</v>
      </c>
    </row>
    <row r="35" spans="1:19" x14ac:dyDescent="0.2">
      <c r="A35" t="s">
        <v>4</v>
      </c>
      <c r="B35" t="s">
        <v>782</v>
      </c>
      <c r="C35" t="s">
        <v>783</v>
      </c>
      <c r="D35" t="s">
        <v>784</v>
      </c>
      <c r="E35" t="s">
        <v>785</v>
      </c>
      <c r="F35" t="s">
        <v>806</v>
      </c>
      <c r="G35" t="s">
        <v>840</v>
      </c>
      <c r="H35" t="s">
        <v>792</v>
      </c>
      <c r="I35" t="s">
        <v>793</v>
      </c>
      <c r="J35" t="s">
        <v>810</v>
      </c>
      <c r="K35" t="s">
        <v>811</v>
      </c>
      <c r="L35" t="s">
        <v>794</v>
      </c>
      <c r="M35" t="s">
        <v>795</v>
      </c>
      <c r="N35" t="s">
        <v>796</v>
      </c>
      <c r="O35" t="s">
        <v>797</v>
      </c>
    </row>
    <row r="36" spans="1:19" x14ac:dyDescent="0.2">
      <c r="A36" t="s">
        <v>197</v>
      </c>
      <c r="B36" t="s">
        <v>782</v>
      </c>
      <c r="C36" t="s">
        <v>783</v>
      </c>
      <c r="D36" t="s">
        <v>784</v>
      </c>
      <c r="E36" t="s">
        <v>785</v>
      </c>
      <c r="F36" t="s">
        <v>806</v>
      </c>
      <c r="G36" t="s">
        <v>840</v>
      </c>
      <c r="H36" t="s">
        <v>792</v>
      </c>
      <c r="I36" t="s">
        <v>793</v>
      </c>
      <c r="J36" t="s">
        <v>794</v>
      </c>
      <c r="K36" t="s">
        <v>795</v>
      </c>
    </row>
    <row r="37" spans="1:19" x14ac:dyDescent="0.2">
      <c r="A37" t="s">
        <v>5</v>
      </c>
      <c r="B37" t="s">
        <v>782</v>
      </c>
      <c r="C37" t="s">
        <v>783</v>
      </c>
      <c r="D37" t="s">
        <v>784</v>
      </c>
      <c r="E37" t="s">
        <v>785</v>
      </c>
      <c r="F37" t="s">
        <v>806</v>
      </c>
      <c r="G37" t="s">
        <v>807</v>
      </c>
      <c r="H37" t="s">
        <v>826</v>
      </c>
      <c r="I37" t="s">
        <v>827</v>
      </c>
      <c r="J37" t="s">
        <v>792</v>
      </c>
      <c r="K37" t="s">
        <v>793</v>
      </c>
      <c r="L37" t="s">
        <v>810</v>
      </c>
      <c r="M37" t="s">
        <v>811</v>
      </c>
      <c r="N37" t="s">
        <v>794</v>
      </c>
      <c r="O37" t="s">
        <v>795</v>
      </c>
    </row>
    <row r="38" spans="1:19" x14ac:dyDescent="0.2">
      <c r="A38" t="s">
        <v>7</v>
      </c>
      <c r="B38" t="s">
        <v>782</v>
      </c>
      <c r="C38" t="s">
        <v>783</v>
      </c>
      <c r="D38" t="s">
        <v>784</v>
      </c>
      <c r="E38" t="s">
        <v>785</v>
      </c>
      <c r="F38" t="s">
        <v>806</v>
      </c>
      <c r="G38" t="s">
        <v>807</v>
      </c>
      <c r="H38" t="s">
        <v>792</v>
      </c>
      <c r="I38" t="s">
        <v>793</v>
      </c>
      <c r="J38" t="s">
        <v>794</v>
      </c>
      <c r="K38" t="s">
        <v>795</v>
      </c>
    </row>
    <row r="39" spans="1:19" x14ac:dyDescent="0.2">
      <c r="A39" t="s">
        <v>132</v>
      </c>
      <c r="B39" t="s">
        <v>782</v>
      </c>
      <c r="C39" t="s">
        <v>783</v>
      </c>
      <c r="D39" t="s">
        <v>784</v>
      </c>
      <c r="E39" t="s">
        <v>785</v>
      </c>
      <c r="F39" t="s">
        <v>806</v>
      </c>
      <c r="G39" t="s">
        <v>807</v>
      </c>
      <c r="H39" t="s">
        <v>792</v>
      </c>
      <c r="I39" t="s">
        <v>793</v>
      </c>
      <c r="J39" t="s">
        <v>810</v>
      </c>
      <c r="K39" t="s">
        <v>811</v>
      </c>
      <c r="L39" t="s">
        <v>794</v>
      </c>
      <c r="M39" t="s">
        <v>795</v>
      </c>
    </row>
    <row r="40" spans="1:19" x14ac:dyDescent="0.2">
      <c r="A40" t="s">
        <v>141</v>
      </c>
      <c r="B40" t="s">
        <v>782</v>
      </c>
      <c r="C40" t="s">
        <v>783</v>
      </c>
      <c r="D40" t="s">
        <v>784</v>
      </c>
      <c r="E40" t="s">
        <v>785</v>
      </c>
      <c r="F40" t="s">
        <v>830</v>
      </c>
      <c r="G40" t="s">
        <v>832</v>
      </c>
      <c r="H40" t="s">
        <v>844</v>
      </c>
      <c r="I40" t="s">
        <v>845</v>
      </c>
      <c r="J40" t="s">
        <v>792</v>
      </c>
      <c r="K40" t="s">
        <v>793</v>
      </c>
      <c r="L40" t="s">
        <v>810</v>
      </c>
      <c r="M40" t="s">
        <v>811</v>
      </c>
      <c r="N40" t="s">
        <v>794</v>
      </c>
      <c r="O40" t="s">
        <v>795</v>
      </c>
    </row>
    <row r="41" spans="1:19" x14ac:dyDescent="0.2">
      <c r="A41" t="s">
        <v>208</v>
      </c>
      <c r="B41" t="s">
        <v>782</v>
      </c>
      <c r="C41" t="s">
        <v>783</v>
      </c>
      <c r="D41" t="s">
        <v>784</v>
      </c>
      <c r="E41" t="s">
        <v>785</v>
      </c>
      <c r="F41" t="s">
        <v>806</v>
      </c>
      <c r="G41" t="s">
        <v>807</v>
      </c>
      <c r="H41" t="s">
        <v>792</v>
      </c>
      <c r="I41" t="s">
        <v>793</v>
      </c>
      <c r="J41" t="s">
        <v>810</v>
      </c>
      <c r="K41" t="s">
        <v>811</v>
      </c>
      <c r="L41" t="s">
        <v>794</v>
      </c>
      <c r="M41" t="s">
        <v>795</v>
      </c>
      <c r="N41" t="s">
        <v>855</v>
      </c>
      <c r="O41" t="s">
        <v>856</v>
      </c>
    </row>
    <row r="42" spans="1:19" x14ac:dyDescent="0.2">
      <c r="A42" t="s">
        <v>209</v>
      </c>
      <c r="B42" t="s">
        <v>782</v>
      </c>
      <c r="C42" t="s">
        <v>783</v>
      </c>
      <c r="D42" t="s">
        <v>784</v>
      </c>
      <c r="E42" t="s">
        <v>785</v>
      </c>
      <c r="F42" t="s">
        <v>806</v>
      </c>
      <c r="G42" t="s">
        <v>807</v>
      </c>
      <c r="H42" t="s">
        <v>792</v>
      </c>
      <c r="I42" t="s">
        <v>793</v>
      </c>
      <c r="J42" t="s">
        <v>810</v>
      </c>
      <c r="K42" t="s">
        <v>811</v>
      </c>
      <c r="L42" t="s">
        <v>794</v>
      </c>
      <c r="M42" t="s">
        <v>795</v>
      </c>
    </row>
    <row r="43" spans="1:19" x14ac:dyDescent="0.2">
      <c r="A43" t="s">
        <v>210</v>
      </c>
      <c r="B43" t="s">
        <v>782</v>
      </c>
      <c r="C43" t="s">
        <v>783</v>
      </c>
      <c r="D43" t="s">
        <v>784</v>
      </c>
      <c r="E43" t="s">
        <v>785</v>
      </c>
      <c r="F43" t="s">
        <v>830</v>
      </c>
      <c r="G43" t="s">
        <v>832</v>
      </c>
      <c r="H43" t="s">
        <v>857</v>
      </c>
      <c r="I43" t="s">
        <v>858</v>
      </c>
      <c r="J43" t="s">
        <v>792</v>
      </c>
      <c r="K43" t="s">
        <v>793</v>
      </c>
      <c r="L43" t="s">
        <v>794</v>
      </c>
      <c r="M43" t="s">
        <v>795</v>
      </c>
    </row>
    <row r="44" spans="1:19" x14ac:dyDescent="0.2">
      <c r="A44" t="s">
        <v>216</v>
      </c>
      <c r="B44" t="s">
        <v>782</v>
      </c>
      <c r="C44" t="s">
        <v>783</v>
      </c>
      <c r="D44" t="s">
        <v>784</v>
      </c>
      <c r="E44" t="s">
        <v>785</v>
      </c>
      <c r="F44" t="s">
        <v>806</v>
      </c>
      <c r="G44" t="s">
        <v>807</v>
      </c>
      <c r="H44" t="s">
        <v>792</v>
      </c>
      <c r="I44" t="s">
        <v>793</v>
      </c>
      <c r="J44" t="s">
        <v>794</v>
      </c>
      <c r="K44" t="s">
        <v>795</v>
      </c>
    </row>
    <row r="45" spans="1:19" x14ac:dyDescent="0.2">
      <c r="A45" t="s">
        <v>11</v>
      </c>
      <c r="B45" t="s">
        <v>782</v>
      </c>
      <c r="C45" t="s">
        <v>783</v>
      </c>
      <c r="D45" t="s">
        <v>784</v>
      </c>
      <c r="E45" t="s">
        <v>859</v>
      </c>
      <c r="F45" t="s">
        <v>806</v>
      </c>
      <c r="G45" t="s">
        <v>840</v>
      </c>
      <c r="H45" t="s">
        <v>826</v>
      </c>
      <c r="I45" t="s">
        <v>841</v>
      </c>
      <c r="J45" t="s">
        <v>860</v>
      </c>
      <c r="K45" t="s">
        <v>861</v>
      </c>
      <c r="L45" t="s">
        <v>828</v>
      </c>
      <c r="M45" t="s">
        <v>862</v>
      </c>
      <c r="N45" t="s">
        <v>794</v>
      </c>
      <c r="O45" t="s">
        <v>863</v>
      </c>
      <c r="P45" t="s">
        <v>810</v>
      </c>
      <c r="Q45" t="s">
        <v>811</v>
      </c>
      <c r="R45" t="s">
        <v>792</v>
      </c>
      <c r="S45" t="s">
        <v>793</v>
      </c>
    </row>
    <row r="46" spans="1:19" x14ac:dyDescent="0.2">
      <c r="A46" t="s">
        <v>213</v>
      </c>
      <c r="B46" t="s">
        <v>782</v>
      </c>
      <c r="C46" t="s">
        <v>783</v>
      </c>
      <c r="D46" t="s">
        <v>784</v>
      </c>
      <c r="E46" t="s">
        <v>785</v>
      </c>
      <c r="F46" t="s">
        <v>830</v>
      </c>
      <c r="G46" t="s">
        <v>832</v>
      </c>
      <c r="H46" t="s">
        <v>844</v>
      </c>
      <c r="I46" t="s">
        <v>845</v>
      </c>
      <c r="J46" t="s">
        <v>828</v>
      </c>
      <c r="K46" t="s">
        <v>829</v>
      </c>
      <c r="L46" t="s">
        <v>792</v>
      </c>
      <c r="M46" t="s">
        <v>793</v>
      </c>
      <c r="N46" t="s">
        <v>810</v>
      </c>
      <c r="O46" t="s">
        <v>811</v>
      </c>
      <c r="P46" t="s">
        <v>794</v>
      </c>
      <c r="Q46" t="s">
        <v>795</v>
      </c>
    </row>
    <row r="47" spans="1:19" x14ac:dyDescent="0.2">
      <c r="A47" t="s">
        <v>13</v>
      </c>
      <c r="B47" t="s">
        <v>782</v>
      </c>
      <c r="C47" t="s">
        <v>783</v>
      </c>
      <c r="D47" t="s">
        <v>784</v>
      </c>
      <c r="E47" t="s">
        <v>785</v>
      </c>
      <c r="F47" t="s">
        <v>820</v>
      </c>
      <c r="G47" t="s">
        <v>821</v>
      </c>
      <c r="H47" t="s">
        <v>864</v>
      </c>
      <c r="I47" t="s">
        <v>865</v>
      </c>
      <c r="J47" t="s">
        <v>792</v>
      </c>
      <c r="K47" t="s">
        <v>793</v>
      </c>
      <c r="L47" t="s">
        <v>810</v>
      </c>
      <c r="M47" t="s">
        <v>811</v>
      </c>
      <c r="N47" t="s">
        <v>794</v>
      </c>
      <c r="O47" t="s">
        <v>795</v>
      </c>
    </row>
    <row r="48" spans="1:19" x14ac:dyDescent="0.2">
      <c r="A48" t="s">
        <v>14</v>
      </c>
      <c r="B48" t="s">
        <v>782</v>
      </c>
      <c r="C48" t="s">
        <v>783</v>
      </c>
      <c r="D48" t="s">
        <v>784</v>
      </c>
      <c r="E48" t="s">
        <v>785</v>
      </c>
      <c r="F48" t="s">
        <v>806</v>
      </c>
      <c r="G48" t="s">
        <v>840</v>
      </c>
      <c r="H48" t="s">
        <v>792</v>
      </c>
      <c r="I48" t="s">
        <v>793</v>
      </c>
      <c r="J48" t="s">
        <v>794</v>
      </c>
      <c r="K48" t="s">
        <v>795</v>
      </c>
    </row>
    <row r="49" spans="1:22" x14ac:dyDescent="0.2">
      <c r="A49" t="s">
        <v>134</v>
      </c>
      <c r="B49" t="s">
        <v>782</v>
      </c>
      <c r="C49" t="s">
        <v>783</v>
      </c>
      <c r="D49" t="s">
        <v>784</v>
      </c>
      <c r="E49" t="s">
        <v>785</v>
      </c>
      <c r="F49" t="s">
        <v>806</v>
      </c>
      <c r="G49" t="s">
        <v>840</v>
      </c>
      <c r="H49" t="s">
        <v>792</v>
      </c>
      <c r="I49" t="s">
        <v>793</v>
      </c>
      <c r="J49" t="s">
        <v>810</v>
      </c>
      <c r="K49" t="s">
        <v>811</v>
      </c>
      <c r="L49" t="s">
        <v>794</v>
      </c>
      <c r="M49" t="s">
        <v>795</v>
      </c>
    </row>
    <row r="50" spans="1:22" x14ac:dyDescent="0.2">
      <c r="A50" t="s">
        <v>15</v>
      </c>
      <c r="B50" t="s">
        <v>782</v>
      </c>
      <c r="C50" t="s">
        <v>783</v>
      </c>
      <c r="D50" t="s">
        <v>784</v>
      </c>
      <c r="E50" t="s">
        <v>785</v>
      </c>
      <c r="F50" t="s">
        <v>806</v>
      </c>
      <c r="G50" t="s">
        <v>807</v>
      </c>
      <c r="H50" t="s">
        <v>810</v>
      </c>
      <c r="I50" t="s">
        <v>811</v>
      </c>
      <c r="J50" t="s">
        <v>794</v>
      </c>
      <c r="K50" t="s">
        <v>795</v>
      </c>
      <c r="L50" t="s">
        <v>792</v>
      </c>
      <c r="M50" t="s">
        <v>793</v>
      </c>
    </row>
    <row r="51" spans="1:22" x14ac:dyDescent="0.2">
      <c r="A51" t="s">
        <v>184</v>
      </c>
      <c r="B51" t="s">
        <v>782</v>
      </c>
      <c r="C51" t="s">
        <v>783</v>
      </c>
      <c r="D51" t="s">
        <v>784</v>
      </c>
      <c r="E51" t="s">
        <v>785</v>
      </c>
      <c r="F51" t="s">
        <v>806</v>
      </c>
      <c r="G51" t="s">
        <v>807</v>
      </c>
      <c r="H51" t="s">
        <v>792</v>
      </c>
      <c r="I51" t="s">
        <v>793</v>
      </c>
      <c r="J51" t="s">
        <v>810</v>
      </c>
      <c r="K51" t="s">
        <v>811</v>
      </c>
      <c r="L51" t="s">
        <v>794</v>
      </c>
      <c r="M51" t="s">
        <v>795</v>
      </c>
    </row>
    <row r="52" spans="1:22" x14ac:dyDescent="0.2">
      <c r="A52" t="s">
        <v>16</v>
      </c>
      <c r="B52" t="s">
        <v>782</v>
      </c>
      <c r="C52" t="s">
        <v>783</v>
      </c>
      <c r="D52" t="s">
        <v>784</v>
      </c>
      <c r="E52" t="s">
        <v>785</v>
      </c>
      <c r="F52" t="s">
        <v>806</v>
      </c>
      <c r="G52" t="s">
        <v>807</v>
      </c>
      <c r="H52" t="s">
        <v>810</v>
      </c>
      <c r="I52" t="s">
        <v>811</v>
      </c>
      <c r="J52" t="s">
        <v>794</v>
      </c>
      <c r="K52" t="s">
        <v>795</v>
      </c>
      <c r="L52" t="s">
        <v>792</v>
      </c>
      <c r="M52" t="s">
        <v>793</v>
      </c>
    </row>
    <row r="53" spans="1:22" x14ac:dyDescent="0.2">
      <c r="A53" t="s">
        <v>185</v>
      </c>
      <c r="B53" t="s">
        <v>782</v>
      </c>
      <c r="C53" t="s">
        <v>783</v>
      </c>
      <c r="D53" t="s">
        <v>784</v>
      </c>
      <c r="E53" t="s">
        <v>785</v>
      </c>
      <c r="F53" t="s">
        <v>806</v>
      </c>
      <c r="G53" t="s">
        <v>807</v>
      </c>
      <c r="H53" t="s">
        <v>790</v>
      </c>
      <c r="I53" t="s">
        <v>791</v>
      </c>
      <c r="J53" t="s">
        <v>792</v>
      </c>
      <c r="K53" t="s">
        <v>793</v>
      </c>
      <c r="L53" t="s">
        <v>810</v>
      </c>
      <c r="M53" t="s">
        <v>811</v>
      </c>
      <c r="N53" t="s">
        <v>794</v>
      </c>
      <c r="O53" t="s">
        <v>795</v>
      </c>
    </row>
    <row r="54" spans="1:22" x14ac:dyDescent="0.2">
      <c r="A54" t="s">
        <v>146</v>
      </c>
      <c r="B54" t="s">
        <v>866</v>
      </c>
      <c r="C54" t="s">
        <v>867</v>
      </c>
      <c r="D54" t="s">
        <v>868</v>
      </c>
      <c r="E54" t="s">
        <v>859</v>
      </c>
      <c r="F54" t="s">
        <v>869</v>
      </c>
      <c r="G54" t="s">
        <v>807</v>
      </c>
      <c r="H54" t="s">
        <v>870</v>
      </c>
      <c r="I54" t="s">
        <v>827</v>
      </c>
      <c r="J54" t="s">
        <v>871</v>
      </c>
      <c r="K54" t="s">
        <v>872</v>
      </c>
      <c r="L54" t="s">
        <v>810</v>
      </c>
      <c r="M54" t="s">
        <v>873</v>
      </c>
      <c r="N54" t="s">
        <v>874</v>
      </c>
      <c r="O54" t="s">
        <v>863</v>
      </c>
    </row>
    <row r="55" spans="1:22" x14ac:dyDescent="0.2">
      <c r="A55" t="s">
        <v>19</v>
      </c>
      <c r="B55" t="s">
        <v>782</v>
      </c>
      <c r="C55" t="s">
        <v>783</v>
      </c>
      <c r="D55" t="s">
        <v>784</v>
      </c>
      <c r="E55" t="s">
        <v>785</v>
      </c>
      <c r="F55" t="s">
        <v>806</v>
      </c>
      <c r="G55" t="s">
        <v>807</v>
      </c>
      <c r="H55" t="s">
        <v>875</v>
      </c>
      <c r="I55" t="s">
        <v>876</v>
      </c>
      <c r="J55" t="s">
        <v>794</v>
      </c>
      <c r="K55" t="s">
        <v>795</v>
      </c>
    </row>
    <row r="56" spans="1:22" x14ac:dyDescent="0.2">
      <c r="A56" t="s">
        <v>1240</v>
      </c>
      <c r="B56" t="s">
        <v>782</v>
      </c>
      <c r="C56" t="s">
        <v>783</v>
      </c>
      <c r="D56" t="s">
        <v>784</v>
      </c>
      <c r="E56" t="s">
        <v>785</v>
      </c>
      <c r="F56" t="s">
        <v>830</v>
      </c>
      <c r="G56" t="s">
        <v>877</v>
      </c>
      <c r="H56" t="s">
        <v>831</v>
      </c>
      <c r="I56" t="s">
        <v>878</v>
      </c>
      <c r="J56" t="s">
        <v>879</v>
      </c>
      <c r="K56" t="s">
        <v>880</v>
      </c>
      <c r="L56" t="s">
        <v>792</v>
      </c>
      <c r="M56" t="s">
        <v>872</v>
      </c>
      <c r="N56" t="s">
        <v>810</v>
      </c>
      <c r="O56" t="s">
        <v>873</v>
      </c>
      <c r="P56" t="s">
        <v>794</v>
      </c>
      <c r="Q56" t="s">
        <v>795</v>
      </c>
    </row>
    <row r="57" spans="1:22" x14ac:dyDescent="0.2">
      <c r="A57" t="s">
        <v>191</v>
      </c>
      <c r="B57" t="s">
        <v>782</v>
      </c>
      <c r="C57" t="s">
        <v>783</v>
      </c>
      <c r="D57" t="s">
        <v>784</v>
      </c>
      <c r="E57" t="s">
        <v>785</v>
      </c>
      <c r="F57" t="s">
        <v>806</v>
      </c>
      <c r="G57" t="s">
        <v>807</v>
      </c>
      <c r="H57" t="s">
        <v>881</v>
      </c>
      <c r="I57" t="s">
        <v>882</v>
      </c>
      <c r="J57" t="s">
        <v>883</v>
      </c>
      <c r="K57" t="s">
        <v>884</v>
      </c>
      <c r="L57" t="s">
        <v>885</v>
      </c>
      <c r="M57" t="s">
        <v>886</v>
      </c>
      <c r="N57" t="s">
        <v>887</v>
      </c>
      <c r="O57" t="s">
        <v>888</v>
      </c>
      <c r="P57" t="s">
        <v>889</v>
      </c>
      <c r="Q57" t="s">
        <v>792</v>
      </c>
      <c r="R57" t="s">
        <v>793</v>
      </c>
      <c r="S57" t="s">
        <v>810</v>
      </c>
      <c r="T57" t="s">
        <v>811</v>
      </c>
      <c r="U57" t="s">
        <v>794</v>
      </c>
      <c r="V57" t="s">
        <v>795</v>
      </c>
    </row>
    <row r="58" spans="1:22" x14ac:dyDescent="0.2">
      <c r="A58" t="s">
        <v>207</v>
      </c>
      <c r="B58" t="s">
        <v>782</v>
      </c>
      <c r="C58" t="s">
        <v>783</v>
      </c>
      <c r="D58" t="s">
        <v>784</v>
      </c>
      <c r="E58" t="s">
        <v>785</v>
      </c>
      <c r="F58" t="s">
        <v>836</v>
      </c>
      <c r="G58" t="s">
        <v>890</v>
      </c>
      <c r="H58" t="s">
        <v>891</v>
      </c>
      <c r="I58" t="s">
        <v>892</v>
      </c>
      <c r="J58" t="s">
        <v>810</v>
      </c>
      <c r="K58" t="s">
        <v>811</v>
      </c>
      <c r="L58" t="s">
        <v>794</v>
      </c>
      <c r="M58" t="s">
        <v>795</v>
      </c>
    </row>
    <row r="59" spans="1:22" x14ac:dyDescent="0.2">
      <c r="A59" t="s">
        <v>1238</v>
      </c>
      <c r="B59" t="s">
        <v>782</v>
      </c>
      <c r="C59" t="s">
        <v>783</v>
      </c>
      <c r="D59" t="s">
        <v>784</v>
      </c>
      <c r="E59" t="s">
        <v>785</v>
      </c>
      <c r="F59" t="s">
        <v>830</v>
      </c>
      <c r="G59" t="s">
        <v>832</v>
      </c>
      <c r="H59" t="s">
        <v>844</v>
      </c>
      <c r="I59" t="s">
        <v>845</v>
      </c>
      <c r="J59" t="s">
        <v>790</v>
      </c>
      <c r="K59" t="s">
        <v>791</v>
      </c>
      <c r="L59" t="s">
        <v>792</v>
      </c>
      <c r="M59" t="s">
        <v>793</v>
      </c>
      <c r="N59" t="s">
        <v>810</v>
      </c>
      <c r="O59" t="s">
        <v>811</v>
      </c>
      <c r="P59" t="s">
        <v>794</v>
      </c>
      <c r="Q59" t="s">
        <v>795</v>
      </c>
      <c r="R59" t="s">
        <v>796</v>
      </c>
      <c r="S59" t="s">
        <v>797</v>
      </c>
    </row>
    <row r="60" spans="1:22" x14ac:dyDescent="0.2">
      <c r="A60" t="s">
        <v>217</v>
      </c>
      <c r="B60" t="s">
        <v>782</v>
      </c>
      <c r="C60" t="s">
        <v>783</v>
      </c>
      <c r="D60" t="s">
        <v>784</v>
      </c>
      <c r="E60" t="s">
        <v>785</v>
      </c>
      <c r="F60" t="s">
        <v>806</v>
      </c>
      <c r="G60" t="s">
        <v>840</v>
      </c>
      <c r="H60" t="s">
        <v>792</v>
      </c>
      <c r="I60" t="s">
        <v>793</v>
      </c>
      <c r="J60" t="s">
        <v>810</v>
      </c>
      <c r="K60" t="s">
        <v>811</v>
      </c>
      <c r="L60" t="s">
        <v>794</v>
      </c>
      <c r="M60" t="s">
        <v>795</v>
      </c>
    </row>
    <row r="61" spans="1:22" x14ac:dyDescent="0.2">
      <c r="A61" t="s">
        <v>147</v>
      </c>
      <c r="B61" t="s">
        <v>782</v>
      </c>
      <c r="C61" t="s">
        <v>783</v>
      </c>
      <c r="D61" t="s">
        <v>784</v>
      </c>
      <c r="E61" t="s">
        <v>785</v>
      </c>
      <c r="F61" t="s">
        <v>830</v>
      </c>
      <c r="G61" t="s">
        <v>832</v>
      </c>
      <c r="H61" t="s">
        <v>844</v>
      </c>
      <c r="I61" t="s">
        <v>845</v>
      </c>
      <c r="J61" t="s">
        <v>792</v>
      </c>
      <c r="K61" t="s">
        <v>793</v>
      </c>
      <c r="L61" t="s">
        <v>810</v>
      </c>
      <c r="M61" t="s">
        <v>811</v>
      </c>
      <c r="N61" t="s">
        <v>794</v>
      </c>
      <c r="O61" t="s">
        <v>795</v>
      </c>
    </row>
    <row r="62" spans="1:22" x14ac:dyDescent="0.2">
      <c r="A62" t="s">
        <v>20</v>
      </c>
      <c r="B62" t="s">
        <v>782</v>
      </c>
      <c r="C62" t="s">
        <v>783</v>
      </c>
      <c r="D62" t="s">
        <v>784</v>
      </c>
      <c r="E62" t="s">
        <v>785</v>
      </c>
      <c r="F62" t="s">
        <v>800</v>
      </c>
      <c r="G62" t="s">
        <v>801</v>
      </c>
      <c r="H62" t="s">
        <v>893</v>
      </c>
      <c r="I62" t="s">
        <v>894</v>
      </c>
      <c r="J62" t="s">
        <v>895</v>
      </c>
      <c r="K62" t="s">
        <v>896</v>
      </c>
      <c r="L62" t="s">
        <v>792</v>
      </c>
      <c r="M62" t="s">
        <v>793</v>
      </c>
      <c r="N62" t="s">
        <v>810</v>
      </c>
      <c r="O62" t="s">
        <v>811</v>
      </c>
      <c r="P62" t="s">
        <v>794</v>
      </c>
      <c r="Q62" t="s">
        <v>795</v>
      </c>
    </row>
    <row r="63" spans="1:22" x14ac:dyDescent="0.2">
      <c r="A63" t="s">
        <v>1251</v>
      </c>
      <c r="B63" t="s">
        <v>782</v>
      </c>
      <c r="C63" t="s">
        <v>783</v>
      </c>
      <c r="D63" t="s">
        <v>897</v>
      </c>
      <c r="E63" t="s">
        <v>898</v>
      </c>
      <c r="F63" t="s">
        <v>784</v>
      </c>
      <c r="G63" t="s">
        <v>785</v>
      </c>
      <c r="H63" t="s">
        <v>820</v>
      </c>
      <c r="I63" t="s">
        <v>821</v>
      </c>
      <c r="J63" t="s">
        <v>822</v>
      </c>
      <c r="K63" t="s">
        <v>899</v>
      </c>
      <c r="L63" t="s">
        <v>790</v>
      </c>
      <c r="M63" t="s">
        <v>900</v>
      </c>
      <c r="N63" t="s">
        <v>792</v>
      </c>
      <c r="O63" t="s">
        <v>793</v>
      </c>
      <c r="P63" t="s">
        <v>810</v>
      </c>
      <c r="Q63" t="s">
        <v>811</v>
      </c>
      <c r="R63" t="s">
        <v>794</v>
      </c>
      <c r="S63" t="s">
        <v>795</v>
      </c>
    </row>
    <row r="64" spans="1:22" x14ac:dyDescent="0.2">
      <c r="A64" t="s">
        <v>135</v>
      </c>
      <c r="B64" t="s">
        <v>782</v>
      </c>
      <c r="C64" t="s">
        <v>783</v>
      </c>
      <c r="D64" t="s">
        <v>784</v>
      </c>
      <c r="E64" t="s">
        <v>785</v>
      </c>
      <c r="F64" t="s">
        <v>806</v>
      </c>
      <c r="G64" t="s">
        <v>807</v>
      </c>
      <c r="H64" t="s">
        <v>792</v>
      </c>
      <c r="I64" t="s">
        <v>793</v>
      </c>
      <c r="J64" t="s">
        <v>794</v>
      </c>
      <c r="K64" t="s">
        <v>795</v>
      </c>
    </row>
    <row r="65" spans="1:28" x14ac:dyDescent="0.2">
      <c r="A65" t="s">
        <v>1239</v>
      </c>
      <c r="B65" t="s">
        <v>782</v>
      </c>
      <c r="C65" t="s">
        <v>783</v>
      </c>
      <c r="D65" t="s">
        <v>784</v>
      </c>
      <c r="E65" t="s">
        <v>785</v>
      </c>
      <c r="F65" t="s">
        <v>800</v>
      </c>
      <c r="G65" t="s">
        <v>801</v>
      </c>
      <c r="H65" t="s">
        <v>901</v>
      </c>
      <c r="I65" t="s">
        <v>902</v>
      </c>
      <c r="J65" t="s">
        <v>790</v>
      </c>
      <c r="K65" t="s">
        <v>791</v>
      </c>
      <c r="L65" t="s">
        <v>792</v>
      </c>
      <c r="M65" t="s">
        <v>793</v>
      </c>
      <c r="N65" t="s">
        <v>810</v>
      </c>
      <c r="O65" t="s">
        <v>811</v>
      </c>
      <c r="P65" t="s">
        <v>794</v>
      </c>
      <c r="Q65" t="s">
        <v>795</v>
      </c>
    </row>
    <row r="66" spans="1:28" x14ac:dyDescent="0.2">
      <c r="A66" t="s">
        <v>145</v>
      </c>
      <c r="B66" t="s">
        <v>782</v>
      </c>
      <c r="C66" t="s">
        <v>783</v>
      </c>
      <c r="D66" t="s">
        <v>784</v>
      </c>
      <c r="E66" t="s">
        <v>785</v>
      </c>
      <c r="F66" t="s">
        <v>830</v>
      </c>
      <c r="G66" t="s">
        <v>832</v>
      </c>
      <c r="H66" t="s">
        <v>831</v>
      </c>
      <c r="I66" t="s">
        <v>833</v>
      </c>
      <c r="J66" t="s">
        <v>834</v>
      </c>
      <c r="K66" t="s">
        <v>835</v>
      </c>
      <c r="L66" t="s">
        <v>828</v>
      </c>
      <c r="M66" t="s">
        <v>829</v>
      </c>
      <c r="N66" t="s">
        <v>792</v>
      </c>
      <c r="O66" t="s">
        <v>793</v>
      </c>
      <c r="P66" t="s">
        <v>810</v>
      </c>
      <c r="Q66" t="s">
        <v>811</v>
      </c>
      <c r="R66" t="s">
        <v>794</v>
      </c>
      <c r="S66" t="s">
        <v>795</v>
      </c>
    </row>
    <row r="67" spans="1:28" x14ac:dyDescent="0.2">
      <c r="A67" t="s">
        <v>0</v>
      </c>
      <c r="B67" t="s">
        <v>782</v>
      </c>
      <c r="C67" t="s">
        <v>783</v>
      </c>
      <c r="D67" t="s">
        <v>784</v>
      </c>
      <c r="E67" t="s">
        <v>785</v>
      </c>
      <c r="F67" t="s">
        <v>806</v>
      </c>
      <c r="G67" t="s">
        <v>807</v>
      </c>
      <c r="H67" t="s">
        <v>796</v>
      </c>
      <c r="I67" t="s">
        <v>797</v>
      </c>
      <c r="J67" t="s">
        <v>810</v>
      </c>
      <c r="K67" t="s">
        <v>811</v>
      </c>
      <c r="L67" t="s">
        <v>794</v>
      </c>
      <c r="M67" t="s">
        <v>795</v>
      </c>
      <c r="N67" t="s">
        <v>792</v>
      </c>
      <c r="O67" t="s">
        <v>793</v>
      </c>
    </row>
    <row r="68" spans="1:28" x14ac:dyDescent="0.2">
      <c r="A68" t="s">
        <v>183</v>
      </c>
      <c r="B68" t="s">
        <v>782</v>
      </c>
      <c r="C68" t="s">
        <v>783</v>
      </c>
      <c r="D68" t="s">
        <v>784</v>
      </c>
      <c r="E68" t="s">
        <v>785</v>
      </c>
      <c r="F68" t="s">
        <v>830</v>
      </c>
      <c r="G68" t="s">
        <v>831</v>
      </c>
      <c r="H68" t="s">
        <v>832</v>
      </c>
      <c r="I68" t="s">
        <v>833</v>
      </c>
      <c r="J68" t="s">
        <v>903</v>
      </c>
      <c r="K68" t="s">
        <v>904</v>
      </c>
      <c r="L68" t="s">
        <v>792</v>
      </c>
      <c r="M68" t="s">
        <v>793</v>
      </c>
      <c r="N68" t="s">
        <v>810</v>
      </c>
      <c r="O68" t="s">
        <v>811</v>
      </c>
      <c r="P68" t="s">
        <v>794</v>
      </c>
      <c r="Q68" t="s">
        <v>795</v>
      </c>
      <c r="R68" t="s">
        <v>796</v>
      </c>
      <c r="S68" t="s">
        <v>797</v>
      </c>
    </row>
    <row r="69" spans="1:28" x14ac:dyDescent="0.2">
      <c r="A69" t="s">
        <v>139</v>
      </c>
      <c r="B69" t="s">
        <v>782</v>
      </c>
      <c r="C69" t="s">
        <v>783</v>
      </c>
      <c r="D69" t="s">
        <v>905</v>
      </c>
      <c r="E69" t="s">
        <v>906</v>
      </c>
      <c r="F69" t="s">
        <v>907</v>
      </c>
      <c r="G69" t="s">
        <v>908</v>
      </c>
      <c r="H69" t="s">
        <v>792</v>
      </c>
      <c r="I69" t="s">
        <v>793</v>
      </c>
      <c r="J69" t="s">
        <v>810</v>
      </c>
      <c r="K69" t="s">
        <v>811</v>
      </c>
      <c r="L69" t="s">
        <v>794</v>
      </c>
      <c r="M69" t="s">
        <v>795</v>
      </c>
    </row>
    <row r="70" spans="1:28" x14ac:dyDescent="0.2">
      <c r="A70" t="s">
        <v>140</v>
      </c>
      <c r="B70" t="s">
        <v>782</v>
      </c>
      <c r="C70" t="s">
        <v>783</v>
      </c>
      <c r="D70" t="s">
        <v>905</v>
      </c>
      <c r="E70" t="s">
        <v>906</v>
      </c>
      <c r="F70" t="s">
        <v>907</v>
      </c>
      <c r="G70" t="s">
        <v>908</v>
      </c>
      <c r="H70" t="s">
        <v>909</v>
      </c>
      <c r="I70" t="s">
        <v>910</v>
      </c>
      <c r="J70" t="s">
        <v>792</v>
      </c>
      <c r="K70" t="s">
        <v>793</v>
      </c>
      <c r="L70" t="s">
        <v>810</v>
      </c>
      <c r="M70" t="s">
        <v>811</v>
      </c>
      <c r="N70" t="s">
        <v>794</v>
      </c>
      <c r="O70" t="s">
        <v>795</v>
      </c>
    </row>
    <row r="71" spans="1:28" x14ac:dyDescent="0.2">
      <c r="A71" t="s">
        <v>202</v>
      </c>
      <c r="B71" t="s">
        <v>782</v>
      </c>
      <c r="C71" t="s">
        <v>783</v>
      </c>
      <c r="D71" t="s">
        <v>784</v>
      </c>
      <c r="E71" t="s">
        <v>785</v>
      </c>
      <c r="F71" t="s">
        <v>806</v>
      </c>
      <c r="G71" t="s">
        <v>807</v>
      </c>
      <c r="H71" t="s">
        <v>911</v>
      </c>
      <c r="I71" t="s">
        <v>912</v>
      </c>
      <c r="J71" t="s">
        <v>875</v>
      </c>
      <c r="K71" t="s">
        <v>876</v>
      </c>
      <c r="L71" t="s">
        <v>792</v>
      </c>
      <c r="M71" t="s">
        <v>793</v>
      </c>
      <c r="N71" t="s">
        <v>810</v>
      </c>
      <c r="O71" t="s">
        <v>811</v>
      </c>
      <c r="P71" t="s">
        <v>794</v>
      </c>
      <c r="Q71" t="s">
        <v>795</v>
      </c>
    </row>
    <row r="72" spans="1:28" x14ac:dyDescent="0.2">
      <c r="A72" t="s">
        <v>203</v>
      </c>
      <c r="B72" t="s">
        <v>782</v>
      </c>
      <c r="C72" t="s">
        <v>783</v>
      </c>
      <c r="D72" t="s">
        <v>784</v>
      </c>
      <c r="E72" t="s">
        <v>785</v>
      </c>
      <c r="F72" t="s">
        <v>830</v>
      </c>
      <c r="G72" t="s">
        <v>832</v>
      </c>
      <c r="H72" t="s">
        <v>844</v>
      </c>
      <c r="I72" t="s">
        <v>845</v>
      </c>
      <c r="J72" t="s">
        <v>790</v>
      </c>
      <c r="K72" t="s">
        <v>791</v>
      </c>
      <c r="L72" t="s">
        <v>792</v>
      </c>
      <c r="M72" t="s">
        <v>793</v>
      </c>
      <c r="N72" t="s">
        <v>794</v>
      </c>
      <c r="O72" t="s">
        <v>795</v>
      </c>
      <c r="P72" t="s">
        <v>796</v>
      </c>
      <c r="Q72" t="s">
        <v>797</v>
      </c>
    </row>
    <row r="73" spans="1:28" x14ac:dyDescent="0.2">
      <c r="A73" t="s">
        <v>142</v>
      </c>
      <c r="B73" t="s">
        <v>782</v>
      </c>
      <c r="C73" t="s">
        <v>783</v>
      </c>
      <c r="D73" t="s">
        <v>905</v>
      </c>
      <c r="E73" t="s">
        <v>906</v>
      </c>
      <c r="F73" t="s">
        <v>907</v>
      </c>
      <c r="G73" t="s">
        <v>908</v>
      </c>
      <c r="H73" t="s">
        <v>794</v>
      </c>
      <c r="I73" t="s">
        <v>795</v>
      </c>
      <c r="J73" t="s">
        <v>792</v>
      </c>
      <c r="K73" t="s">
        <v>793</v>
      </c>
    </row>
    <row r="74" spans="1:28" x14ac:dyDescent="0.2">
      <c r="A74" t="s">
        <v>12</v>
      </c>
      <c r="B74" t="s">
        <v>782</v>
      </c>
      <c r="C74" t="s">
        <v>783</v>
      </c>
      <c r="D74" t="s">
        <v>784</v>
      </c>
      <c r="E74" t="s">
        <v>785</v>
      </c>
      <c r="F74" t="s">
        <v>806</v>
      </c>
      <c r="G74" t="s">
        <v>807</v>
      </c>
      <c r="H74" t="s">
        <v>826</v>
      </c>
      <c r="I74" t="s">
        <v>827</v>
      </c>
      <c r="J74" t="s">
        <v>792</v>
      </c>
      <c r="K74" t="s">
        <v>793</v>
      </c>
      <c r="L74" t="s">
        <v>794</v>
      </c>
      <c r="M74" t="s">
        <v>795</v>
      </c>
    </row>
    <row r="75" spans="1:28" x14ac:dyDescent="0.2">
      <c r="A75" t="s">
        <v>17</v>
      </c>
      <c r="B75" t="s">
        <v>782</v>
      </c>
      <c r="C75" t="s">
        <v>784</v>
      </c>
      <c r="D75" t="s">
        <v>806</v>
      </c>
      <c r="E75" t="s">
        <v>826</v>
      </c>
      <c r="F75" t="s">
        <v>792</v>
      </c>
      <c r="G75" t="s">
        <v>810</v>
      </c>
      <c r="H75" t="s">
        <v>794</v>
      </c>
    </row>
    <row r="76" spans="1:28" x14ac:dyDescent="0.2">
      <c r="A76" t="s">
        <v>218</v>
      </c>
      <c r="B76" t="s">
        <v>913</v>
      </c>
      <c r="C76" t="s">
        <v>923</v>
      </c>
      <c r="D76" t="s">
        <v>914</v>
      </c>
      <c r="E76" t="s">
        <v>924</v>
      </c>
      <c r="F76" t="s">
        <v>915</v>
      </c>
      <c r="G76" t="s">
        <v>925</v>
      </c>
      <c r="H76" t="s">
        <v>916</v>
      </c>
      <c r="I76" t="s">
        <v>926</v>
      </c>
      <c r="J76" t="s">
        <v>917</v>
      </c>
      <c r="K76" t="s">
        <v>927</v>
      </c>
      <c r="L76" t="s">
        <v>918</v>
      </c>
      <c r="M76" t="s">
        <v>928</v>
      </c>
      <c r="N76" t="s">
        <v>919</v>
      </c>
      <c r="O76" t="s">
        <v>929</v>
      </c>
      <c r="P76" t="s">
        <v>920</v>
      </c>
      <c r="Q76" t="s">
        <v>930</v>
      </c>
      <c r="R76" t="s">
        <v>921</v>
      </c>
      <c r="S76" t="s">
        <v>931</v>
      </c>
      <c r="T76" t="s">
        <v>922</v>
      </c>
      <c r="U76" t="s">
        <v>1153</v>
      </c>
      <c r="V76" t="s">
        <v>1154</v>
      </c>
      <c r="W76" t="s">
        <v>792</v>
      </c>
      <c r="X76" t="s">
        <v>793</v>
      </c>
      <c r="Y76" t="s">
        <v>810</v>
      </c>
      <c r="Z76" t="s">
        <v>811</v>
      </c>
      <c r="AA76" t="s">
        <v>794</v>
      </c>
      <c r="AB76" t="s">
        <v>795</v>
      </c>
    </row>
    <row r="81" spans="2:4" ht="13.35" customHeight="1" x14ac:dyDescent="0.2">
      <c r="B81" s="26"/>
      <c r="D81" s="26"/>
    </row>
    <row r="82" spans="2:4" ht="13.35" customHeight="1" x14ac:dyDescent="0.2"/>
  </sheetData>
  <sheetProtection algorithmName="SHA-512" hashValue="pEEpkcMYKV64PlH/kS9CnVJw0mMkm4Y+YHPtIDnkan7hv+ZicyU4RuA3HhNTTHBq2CyZAka52DvgFPFo4nBXnQ==" saltValue="Mv2+G0SVceOVRtOWaZg5dw=="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C13:X100"/>
  <sheetViews>
    <sheetView showGridLines="0" topLeftCell="B1" zoomScaleNormal="100" workbookViewId="0">
      <selection activeCell="A58" sqref="A58"/>
    </sheetView>
  </sheetViews>
  <sheetFormatPr defaultRowHeight="12.75" x14ac:dyDescent="0.2"/>
  <cols>
    <col min="1" max="1" width="0" hidden="1" customWidth="1"/>
    <col min="3" max="3" width="92.140625" customWidth="1"/>
    <col min="4" max="4" width="2.5703125" customWidth="1"/>
    <col min="6" max="6" width="2.5703125" customWidth="1"/>
    <col min="7" max="7" width="13.140625" customWidth="1"/>
    <col min="8" max="8" width="2.5703125" customWidth="1"/>
    <col min="9" max="9" width="15.42578125" customWidth="1"/>
    <col min="11" max="15" width="8.85546875" hidden="1" customWidth="1"/>
    <col min="16" max="16" width="8.85546875" customWidth="1"/>
    <col min="21" max="21" width="9.140625" customWidth="1"/>
    <col min="22" max="22" width="9.140625" hidden="1" customWidth="1"/>
    <col min="23" max="23" width="91.42578125" hidden="1" customWidth="1"/>
    <col min="24" max="24" width="9.140625" hidden="1" customWidth="1"/>
    <col min="25" max="43" width="9.140625" customWidth="1"/>
  </cols>
  <sheetData>
    <row r="13" spans="3:9" ht="39.75" customHeight="1" x14ac:dyDescent="0.2">
      <c r="C13" s="182" t="s">
        <v>781</v>
      </c>
      <c r="D13" s="182"/>
      <c r="E13" s="182"/>
      <c r="F13" s="182"/>
      <c r="G13" s="182"/>
      <c r="H13" s="182"/>
      <c r="I13" s="182"/>
    </row>
    <row r="15" spans="3:9" ht="31.5" x14ac:dyDescent="0.25">
      <c r="C15" s="64" t="s">
        <v>153</v>
      </c>
      <c r="D15" s="64"/>
      <c r="E15" s="80" t="s">
        <v>154</v>
      </c>
      <c r="F15" s="64"/>
      <c r="G15" s="63" t="s">
        <v>172</v>
      </c>
      <c r="H15" s="64"/>
      <c r="I15" s="63" t="s">
        <v>173</v>
      </c>
    </row>
    <row r="17" spans="10:23" x14ac:dyDescent="0.2">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
      <c r="J19" s="3"/>
      <c r="K19" s="3"/>
      <c r="L19">
        <f t="shared" si="0"/>
        <v>0</v>
      </c>
      <c r="M19" t="str">
        <f t="shared" si="1"/>
        <v>C19</v>
      </c>
      <c r="N19" t="str">
        <f t="shared" si="2"/>
        <v/>
      </c>
      <c r="W19" t="s">
        <v>26</v>
      </c>
    </row>
    <row r="20" spans="10:23" x14ac:dyDescent="0.2">
      <c r="J20" s="3"/>
      <c r="K20" s="3"/>
      <c r="L20">
        <f t="shared" si="0"/>
        <v>0</v>
      </c>
      <c r="M20" t="str">
        <f t="shared" si="1"/>
        <v>C20</v>
      </c>
      <c r="N20" t="str">
        <f t="shared" si="2"/>
        <v/>
      </c>
      <c r="W20" t="s">
        <v>28</v>
      </c>
    </row>
    <row r="21" spans="10:23" x14ac:dyDescent="0.2">
      <c r="J21" s="3"/>
      <c r="K21" s="3"/>
      <c r="L21">
        <f t="shared" si="0"/>
        <v>0</v>
      </c>
      <c r="M21" t="str">
        <f t="shared" si="1"/>
        <v>C21</v>
      </c>
      <c r="N21" t="str">
        <f t="shared" si="2"/>
        <v/>
      </c>
      <c r="W21" t="s">
        <v>30</v>
      </c>
    </row>
    <row r="22" spans="10:23" x14ac:dyDescent="0.2">
      <c r="J22" s="3"/>
      <c r="K22" s="3"/>
      <c r="L22">
        <f>IF(OR(ISBLANK(C22), ISERROR(FIND("Choose", C22))=FALSE), 0, 1)</f>
        <v>0</v>
      </c>
      <c r="M22" t="str">
        <f t="shared" si="1"/>
        <v>C22</v>
      </c>
      <c r="N22" t="str">
        <f t="shared" si="2"/>
        <v/>
      </c>
      <c r="W22" t="s">
        <v>32</v>
      </c>
    </row>
    <row r="23" spans="10:23" x14ac:dyDescent="0.2">
      <c r="J23" s="3"/>
      <c r="K23" s="3"/>
      <c r="L23">
        <f t="shared" si="0"/>
        <v>0</v>
      </c>
      <c r="M23" t="str">
        <f t="shared" si="1"/>
        <v>C23</v>
      </c>
      <c r="N23" t="str">
        <f t="shared" si="2"/>
        <v/>
      </c>
      <c r="W23" t="s">
        <v>34</v>
      </c>
    </row>
    <row r="24" spans="10:23" x14ac:dyDescent="0.2">
      <c r="J24" s="3"/>
      <c r="K24" s="3"/>
      <c r="L24">
        <f t="shared" si="0"/>
        <v>0</v>
      </c>
      <c r="M24" t="str">
        <f t="shared" si="1"/>
        <v>C24</v>
      </c>
      <c r="N24" t="str">
        <f t="shared" si="2"/>
        <v/>
      </c>
      <c r="W24" t="s">
        <v>36</v>
      </c>
    </row>
    <row r="25" spans="10:23" x14ac:dyDescent="0.2">
      <c r="J25" s="3"/>
      <c r="K25" s="3"/>
      <c r="L25">
        <f t="shared" si="0"/>
        <v>0</v>
      </c>
      <c r="M25" t="str">
        <f t="shared" si="1"/>
        <v>C25</v>
      </c>
      <c r="N25" t="str">
        <f t="shared" si="2"/>
        <v/>
      </c>
      <c r="W25" t="s">
        <v>37</v>
      </c>
    </row>
    <row r="26" spans="10:23" x14ac:dyDescent="0.2">
      <c r="J26" s="3"/>
      <c r="K26" s="3"/>
      <c r="L26">
        <f t="shared" si="0"/>
        <v>0</v>
      </c>
      <c r="M26" t="str">
        <f t="shared" si="1"/>
        <v>C26</v>
      </c>
      <c r="N26" t="str">
        <f t="shared" si="2"/>
        <v/>
      </c>
      <c r="W26" t="s">
        <v>38</v>
      </c>
    </row>
    <row r="27" spans="10:23" x14ac:dyDescent="0.2">
      <c r="J27" s="3"/>
      <c r="K27" s="3"/>
      <c r="L27">
        <f t="shared" si="0"/>
        <v>0</v>
      </c>
      <c r="M27" t="str">
        <f t="shared" si="1"/>
        <v>C27</v>
      </c>
      <c r="N27" t="str">
        <f t="shared" si="2"/>
        <v/>
      </c>
      <c r="W27" t="s">
        <v>39</v>
      </c>
    </row>
    <row r="28" spans="10:23" x14ac:dyDescent="0.2">
      <c r="J28" s="3"/>
      <c r="K28" s="3"/>
      <c r="L28">
        <f t="shared" si="0"/>
        <v>0</v>
      </c>
      <c r="M28" t="str">
        <f t="shared" si="1"/>
        <v>C28</v>
      </c>
      <c r="N28" t="str">
        <f t="shared" si="2"/>
        <v/>
      </c>
      <c r="W28" t="s">
        <v>40</v>
      </c>
    </row>
    <row r="29" spans="10:23" x14ac:dyDescent="0.2">
      <c r="J29" s="3"/>
      <c r="K29" s="3"/>
      <c r="L29">
        <f t="shared" si="0"/>
        <v>0</v>
      </c>
      <c r="M29" t="str">
        <f t="shared" si="1"/>
        <v>C29</v>
      </c>
      <c r="N29" t="str">
        <f t="shared" si="2"/>
        <v/>
      </c>
      <c r="W29" t="s">
        <v>41</v>
      </c>
    </row>
    <row r="30" spans="10:23" x14ac:dyDescent="0.2">
      <c r="J30" s="3"/>
      <c r="K30" s="3"/>
      <c r="L30">
        <f t="shared" si="0"/>
        <v>0</v>
      </c>
      <c r="M30" t="str">
        <f t="shared" si="1"/>
        <v>C30</v>
      </c>
      <c r="N30" t="str">
        <f t="shared" si="2"/>
        <v/>
      </c>
      <c r="W30" t="s">
        <v>42</v>
      </c>
    </row>
    <row r="31" spans="10:23" x14ac:dyDescent="0.2">
      <c r="J31" s="3"/>
      <c r="K31" s="3"/>
      <c r="L31">
        <f t="shared" si="0"/>
        <v>0</v>
      </c>
      <c r="M31" t="str">
        <f t="shared" si="1"/>
        <v>C31</v>
      </c>
      <c r="N31" t="str">
        <f t="shared" si="2"/>
        <v/>
      </c>
      <c r="W31" t="s">
        <v>43</v>
      </c>
    </row>
    <row r="32" spans="10:23" x14ac:dyDescent="0.2">
      <c r="J32" s="3"/>
      <c r="K32" s="3"/>
      <c r="L32">
        <f t="shared" si="0"/>
        <v>0</v>
      </c>
      <c r="M32" t="str">
        <f t="shared" si="1"/>
        <v>C32</v>
      </c>
      <c r="N32" t="str">
        <f t="shared" si="2"/>
        <v/>
      </c>
      <c r="W32" t="s">
        <v>24</v>
      </c>
    </row>
    <row r="33" spans="10:23" x14ac:dyDescent="0.2">
      <c r="J33" s="3"/>
      <c r="K33" s="3"/>
      <c r="L33">
        <f t="shared" si="0"/>
        <v>0</v>
      </c>
      <c r="M33" t="str">
        <f t="shared" si="1"/>
        <v>C33</v>
      </c>
      <c r="N33" t="str">
        <f t="shared" si="2"/>
        <v/>
      </c>
      <c r="W33" t="s">
        <v>44</v>
      </c>
    </row>
    <row r="34" spans="10:23" x14ac:dyDescent="0.2">
      <c r="J34" s="3"/>
      <c r="K34" s="3"/>
      <c r="L34">
        <f t="shared" si="0"/>
        <v>0</v>
      </c>
      <c r="M34" t="str">
        <f t="shared" si="1"/>
        <v>C34</v>
      </c>
      <c r="N34" t="str">
        <f t="shared" si="2"/>
        <v/>
      </c>
      <c r="W34" t="s">
        <v>45</v>
      </c>
    </row>
    <row r="35" spans="10:23" x14ac:dyDescent="0.2">
      <c r="J35" s="3"/>
      <c r="K35" s="3"/>
      <c r="L35">
        <f t="shared" si="0"/>
        <v>0</v>
      </c>
      <c r="M35" t="str">
        <f t="shared" si="1"/>
        <v>C35</v>
      </c>
      <c r="N35" t="str">
        <f t="shared" si="2"/>
        <v/>
      </c>
      <c r="W35" t="s">
        <v>46</v>
      </c>
    </row>
    <row r="36" spans="10:23" x14ac:dyDescent="0.2">
      <c r="J36" s="3"/>
      <c r="K36" s="3"/>
      <c r="L36">
        <f t="shared" si="0"/>
        <v>0</v>
      </c>
      <c r="M36" t="str">
        <f t="shared" si="1"/>
        <v>C36</v>
      </c>
      <c r="N36" t="str">
        <f t="shared" si="2"/>
        <v/>
      </c>
      <c r="W36" t="s">
        <v>47</v>
      </c>
    </row>
    <row r="37" spans="10:23" x14ac:dyDescent="0.2">
      <c r="J37" s="3"/>
      <c r="K37" s="3"/>
      <c r="L37">
        <f t="shared" si="0"/>
        <v>0</v>
      </c>
      <c r="M37" t="str">
        <f t="shared" si="1"/>
        <v>C37</v>
      </c>
      <c r="N37" t="str">
        <f t="shared" si="2"/>
        <v/>
      </c>
      <c r="W37" t="s">
        <v>48</v>
      </c>
    </row>
    <row r="38" spans="10:23" x14ac:dyDescent="0.2">
      <c r="J38" s="3"/>
      <c r="K38" s="3"/>
      <c r="L38">
        <f t="shared" si="0"/>
        <v>0</v>
      </c>
      <c r="M38" t="str">
        <f t="shared" si="1"/>
        <v>C38</v>
      </c>
      <c r="N38" t="str">
        <f t="shared" si="2"/>
        <v/>
      </c>
      <c r="W38" t="s">
        <v>49</v>
      </c>
    </row>
    <row r="39" spans="10:23" x14ac:dyDescent="0.2">
      <c r="N39">
        <f>COUNTIF(N17:N38, "x")</f>
        <v>0</v>
      </c>
      <c r="W39" t="s">
        <v>50</v>
      </c>
    </row>
    <row r="40" spans="10:23" x14ac:dyDescent="0.2">
      <c r="W40" t="s">
        <v>51</v>
      </c>
    </row>
    <row r="41" spans="10:23" x14ac:dyDescent="0.2">
      <c r="W41" t="s">
        <v>52</v>
      </c>
    </row>
    <row r="42" spans="10:23" x14ac:dyDescent="0.2">
      <c r="W42" t="s">
        <v>53</v>
      </c>
    </row>
    <row r="43" spans="10:23" x14ac:dyDescent="0.2">
      <c r="W43" t="s">
        <v>54</v>
      </c>
    </row>
    <row r="44" spans="10:23" x14ac:dyDescent="0.2">
      <c r="W44" t="s">
        <v>55</v>
      </c>
    </row>
    <row r="45" spans="10:23" x14ac:dyDescent="0.2">
      <c r="W45" t="s">
        <v>25</v>
      </c>
    </row>
    <row r="46" spans="10:23" x14ac:dyDescent="0.2">
      <c r="W46" t="s">
        <v>56</v>
      </c>
    </row>
    <row r="47" spans="10:23" x14ac:dyDescent="0.2">
      <c r="W47" t="s">
        <v>57</v>
      </c>
    </row>
    <row r="48" spans="10:23" x14ac:dyDescent="0.2">
      <c r="W48" t="s">
        <v>58</v>
      </c>
    </row>
    <row r="49" spans="23:23" x14ac:dyDescent="0.2">
      <c r="W49" t="s">
        <v>59</v>
      </c>
    </row>
    <row r="50" spans="23:23" x14ac:dyDescent="0.2">
      <c r="W50" t="s">
        <v>60</v>
      </c>
    </row>
    <row r="51" spans="23:23" x14ac:dyDescent="0.2">
      <c r="W51" t="s">
        <v>61</v>
      </c>
    </row>
    <row r="52" spans="23:23" x14ac:dyDescent="0.2">
      <c r="W52" t="s">
        <v>62</v>
      </c>
    </row>
    <row r="53" spans="23:23" x14ac:dyDescent="0.2">
      <c r="W53" t="s">
        <v>63</v>
      </c>
    </row>
    <row r="54" spans="23:23" x14ac:dyDescent="0.2">
      <c r="W54" t="s">
        <v>64</v>
      </c>
    </row>
    <row r="55" spans="23:23" x14ac:dyDescent="0.2">
      <c r="W55" t="s">
        <v>65</v>
      </c>
    </row>
    <row r="56" spans="23:23" x14ac:dyDescent="0.2">
      <c r="W56" t="s">
        <v>66</v>
      </c>
    </row>
    <row r="57" spans="23:23" x14ac:dyDescent="0.2">
      <c r="W57" t="s">
        <v>67</v>
      </c>
    </row>
    <row r="58" spans="23:23" x14ac:dyDescent="0.2">
      <c r="W58" t="s">
        <v>68</v>
      </c>
    </row>
    <row r="59" spans="23:23" x14ac:dyDescent="0.2">
      <c r="W59" t="s">
        <v>69</v>
      </c>
    </row>
    <row r="60" spans="23:23" x14ac:dyDescent="0.2">
      <c r="W60" t="s">
        <v>70</v>
      </c>
    </row>
    <row r="61" spans="23:23" x14ac:dyDescent="0.2">
      <c r="W61" t="s">
        <v>27</v>
      </c>
    </row>
    <row r="62" spans="23:23" x14ac:dyDescent="0.2">
      <c r="W62" t="s">
        <v>71</v>
      </c>
    </row>
    <row r="63" spans="23:23" x14ac:dyDescent="0.2">
      <c r="W63" t="s">
        <v>72</v>
      </c>
    </row>
    <row r="64" spans="23:23" x14ac:dyDescent="0.2">
      <c r="W64" t="s">
        <v>73</v>
      </c>
    </row>
    <row r="65" spans="23:23" x14ac:dyDescent="0.2">
      <c r="W65" t="s">
        <v>74</v>
      </c>
    </row>
    <row r="66" spans="23:23" x14ac:dyDescent="0.2">
      <c r="W66" t="s">
        <v>75</v>
      </c>
    </row>
    <row r="67" spans="23:23" x14ac:dyDescent="0.2">
      <c r="W67" t="s">
        <v>76</v>
      </c>
    </row>
    <row r="68" spans="23:23" x14ac:dyDescent="0.2">
      <c r="W68" t="s">
        <v>77</v>
      </c>
    </row>
    <row r="69" spans="23:23" x14ac:dyDescent="0.2">
      <c r="W69" t="s">
        <v>78</v>
      </c>
    </row>
    <row r="70" spans="23:23" x14ac:dyDescent="0.2">
      <c r="W70" t="s">
        <v>79</v>
      </c>
    </row>
    <row r="71" spans="23:23" x14ac:dyDescent="0.2">
      <c r="W71" t="s">
        <v>80</v>
      </c>
    </row>
    <row r="72" spans="23:23" x14ac:dyDescent="0.2">
      <c r="W72" t="s">
        <v>81</v>
      </c>
    </row>
    <row r="73" spans="23:23" x14ac:dyDescent="0.2">
      <c r="W73" t="s">
        <v>82</v>
      </c>
    </row>
    <row r="74" spans="23:23" x14ac:dyDescent="0.2">
      <c r="W74" t="s">
        <v>83</v>
      </c>
    </row>
    <row r="75" spans="23:23" x14ac:dyDescent="0.2">
      <c r="W75" t="s">
        <v>84</v>
      </c>
    </row>
    <row r="76" spans="23:23" x14ac:dyDescent="0.2">
      <c r="W76" t="s">
        <v>85</v>
      </c>
    </row>
    <row r="77" spans="23:23" x14ac:dyDescent="0.2">
      <c r="W77" t="s">
        <v>86</v>
      </c>
    </row>
    <row r="78" spans="23:23" x14ac:dyDescent="0.2">
      <c r="W78" t="s">
        <v>87</v>
      </c>
    </row>
    <row r="79" spans="23:23" x14ac:dyDescent="0.2">
      <c r="W79" t="s">
        <v>88</v>
      </c>
    </row>
    <row r="80" spans="23:23" x14ac:dyDescent="0.2">
      <c r="W80" t="s">
        <v>29</v>
      </c>
    </row>
    <row r="81" spans="23:23" x14ac:dyDescent="0.2">
      <c r="W81" t="s">
        <v>89</v>
      </c>
    </row>
    <row r="82" spans="23:23" x14ac:dyDescent="0.2">
      <c r="W82" t="s">
        <v>90</v>
      </c>
    </row>
    <row r="83" spans="23:23" x14ac:dyDescent="0.2">
      <c r="W83" t="s">
        <v>91</v>
      </c>
    </row>
    <row r="84" spans="23:23" x14ac:dyDescent="0.2">
      <c r="W84" t="s">
        <v>92</v>
      </c>
    </row>
    <row r="85" spans="23:23" x14ac:dyDescent="0.2">
      <c r="W85" t="s">
        <v>31</v>
      </c>
    </row>
    <row r="86" spans="23:23" x14ac:dyDescent="0.2">
      <c r="W86" t="s">
        <v>33</v>
      </c>
    </row>
    <row r="87" spans="23:23" x14ac:dyDescent="0.2">
      <c r="W87" t="s">
        <v>35</v>
      </c>
    </row>
    <row r="88" spans="23:23" x14ac:dyDescent="0.2">
      <c r="W88" t="s">
        <v>93</v>
      </c>
    </row>
    <row r="89" spans="23:23" x14ac:dyDescent="0.2">
      <c r="W89" t="s">
        <v>94</v>
      </c>
    </row>
    <row r="90" spans="23:23" x14ac:dyDescent="0.2">
      <c r="W90" t="s">
        <v>95</v>
      </c>
    </row>
    <row r="91" spans="23:23" x14ac:dyDescent="0.2">
      <c r="W91" t="s">
        <v>96</v>
      </c>
    </row>
    <row r="92" spans="23:23" x14ac:dyDescent="0.2">
      <c r="W92" t="s">
        <v>97</v>
      </c>
    </row>
    <row r="93" spans="23:23" x14ac:dyDescent="0.2">
      <c r="W93" t="s">
        <v>98</v>
      </c>
    </row>
    <row r="94" spans="23:23" x14ac:dyDescent="0.2">
      <c r="W94" t="s">
        <v>99</v>
      </c>
    </row>
    <row r="95" spans="23:23" x14ac:dyDescent="0.2">
      <c r="W95" t="s">
        <v>100</v>
      </c>
    </row>
    <row r="96" spans="23:23" x14ac:dyDescent="0.2">
      <c r="W96" t="s">
        <v>101</v>
      </c>
    </row>
    <row r="97" spans="23:23" x14ac:dyDescent="0.2">
      <c r="W97" t="s">
        <v>102</v>
      </c>
    </row>
    <row r="98" spans="23:23" x14ac:dyDescent="0.2">
      <c r="W98" t="s">
        <v>103</v>
      </c>
    </row>
    <row r="99" spans="23:23" x14ac:dyDescent="0.2">
      <c r="W99" t="s">
        <v>104</v>
      </c>
    </row>
    <row r="100" spans="23:23" x14ac:dyDescent="0.2">
      <c r="W100" t="s">
        <v>105</v>
      </c>
    </row>
  </sheetData>
  <sheetProtection algorithmName="SHA-512" hashValue="D6e9vJ38lF55iE3auP8Tp95fuG3Df8rzlPba4T4I3iDSl5wUQwnWLB0E6ZGIcDK0or7UGGAtBohePDtCQdo17A==" saltValue="J/XJ32akkHZv71MGKTTLxg=="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T570"/>
  <sheetViews>
    <sheetView showGridLines="0" topLeftCell="A3" zoomScaleNormal="100" workbookViewId="0">
      <selection activeCell="E563" sqref="E563:F569"/>
    </sheetView>
  </sheetViews>
  <sheetFormatPr defaultRowHeight="12.75" x14ac:dyDescent="0.2"/>
  <cols>
    <col min="1" max="1" width="55.7109375" customWidth="1"/>
    <col min="2" max="2" width="18.85546875" customWidth="1"/>
    <col min="3" max="3" width="13.5703125" customWidth="1"/>
    <col min="4" max="4" width="24.140625" customWidth="1"/>
    <col min="5" max="5" width="36.42578125" customWidth="1"/>
    <col min="6" max="6" width="41.28515625" customWidth="1"/>
    <col min="7" max="7" width="26.28515625" customWidth="1"/>
    <col min="8" max="8" width="25.42578125" customWidth="1"/>
    <col min="9" max="9" width="17.85546875" customWidth="1"/>
    <col min="10" max="10" width="17" customWidth="1"/>
    <col min="11" max="11" width="20.7109375" customWidth="1"/>
    <col min="12" max="12" width="19.85546875" customWidth="1"/>
    <col min="13" max="13" width="15" customWidth="1"/>
    <col min="14" max="16" width="14.42578125" customWidth="1"/>
    <col min="17" max="17" width="22.140625" customWidth="1"/>
    <col min="18" max="18" width="21.28515625" customWidth="1"/>
    <col min="19" max="19" width="18.5703125" customWidth="1"/>
    <col min="20" max="20" width="17.5703125" customWidth="1"/>
    <col min="21" max="21" width="0.7109375" customWidth="1"/>
  </cols>
  <sheetData>
    <row r="1" spans="1:20" x14ac:dyDescent="0.2">
      <c r="A1" s="128" t="s">
        <v>932</v>
      </c>
    </row>
    <row r="2" spans="1:20" x14ac:dyDescent="0.2">
      <c r="A2" s="129" t="s">
        <v>1256</v>
      </c>
    </row>
    <row r="3" spans="1:20" x14ac:dyDescent="0.2">
      <c r="A3" s="130" t="s">
        <v>222</v>
      </c>
    </row>
    <row r="4" spans="1:20" ht="22.5" x14ac:dyDescent="0.2">
      <c r="A4" s="131" t="s">
        <v>223</v>
      </c>
      <c r="B4" s="131" t="s">
        <v>224</v>
      </c>
      <c r="C4" s="131" t="s">
        <v>225</v>
      </c>
      <c r="D4" s="131" t="s">
        <v>226</v>
      </c>
      <c r="E4" s="131" t="s">
        <v>227</v>
      </c>
      <c r="F4" s="142" t="s">
        <v>1155</v>
      </c>
      <c r="G4" s="131" t="s">
        <v>228</v>
      </c>
      <c r="H4" s="131" t="s">
        <v>229</v>
      </c>
      <c r="I4" s="131" t="s">
        <v>230</v>
      </c>
      <c r="J4" s="131" t="s">
        <v>231</v>
      </c>
      <c r="K4" s="131" t="s">
        <v>232</v>
      </c>
      <c r="L4" s="131" t="s">
        <v>233</v>
      </c>
      <c r="M4" s="131" t="s">
        <v>234</v>
      </c>
      <c r="N4" s="131" t="s">
        <v>235</v>
      </c>
      <c r="O4" s="131" t="s">
        <v>1257</v>
      </c>
      <c r="P4" s="131" t="s">
        <v>1258</v>
      </c>
      <c r="Q4" s="131" t="s">
        <v>236</v>
      </c>
      <c r="R4" s="131" t="s">
        <v>237</v>
      </c>
      <c r="S4" s="131" t="s">
        <v>238</v>
      </c>
      <c r="T4" s="132" t="s">
        <v>239</v>
      </c>
    </row>
    <row r="5" spans="1:20" ht="33.75" x14ac:dyDescent="0.2">
      <c r="A5" s="133" t="s">
        <v>933</v>
      </c>
      <c r="B5" s="133" t="s">
        <v>240</v>
      </c>
      <c r="C5" s="133" t="s">
        <v>241</v>
      </c>
      <c r="D5" s="133" t="s">
        <v>242</v>
      </c>
      <c r="E5" s="134" t="s">
        <v>243</v>
      </c>
      <c r="F5" s="134" t="s">
        <v>243</v>
      </c>
      <c r="G5" s="135">
        <v>0</v>
      </c>
      <c r="H5" s="135">
        <v>0</v>
      </c>
      <c r="I5" s="135">
        <v>0</v>
      </c>
      <c r="J5" s="135">
        <v>0</v>
      </c>
      <c r="K5" s="135">
        <v>3402773</v>
      </c>
      <c r="L5" s="135">
        <v>0</v>
      </c>
      <c r="M5" s="135">
        <v>0</v>
      </c>
      <c r="N5" s="135">
        <v>0</v>
      </c>
      <c r="O5" s="147">
        <v>0</v>
      </c>
      <c r="P5" s="147">
        <v>0</v>
      </c>
      <c r="Q5" s="135">
        <v>3402773</v>
      </c>
      <c r="R5" s="135">
        <v>0</v>
      </c>
      <c r="S5" s="136">
        <v>3402773</v>
      </c>
      <c r="T5" s="137">
        <v>0</v>
      </c>
    </row>
    <row r="6" spans="1:20" ht="45" x14ac:dyDescent="0.2">
      <c r="A6" s="133" t="s">
        <v>933</v>
      </c>
      <c r="B6" s="133" t="s">
        <v>240</v>
      </c>
      <c r="C6" s="133" t="s">
        <v>244</v>
      </c>
      <c r="D6" s="133" t="s">
        <v>245</v>
      </c>
      <c r="E6" s="134" t="s">
        <v>246</v>
      </c>
      <c r="F6" s="134" t="s">
        <v>246</v>
      </c>
      <c r="G6" s="135">
        <v>306711404</v>
      </c>
      <c r="H6" s="135">
        <v>913898</v>
      </c>
      <c r="I6" s="135">
        <v>312801507</v>
      </c>
      <c r="J6" s="135">
        <v>818487</v>
      </c>
      <c r="K6" s="135">
        <v>1430572850</v>
      </c>
      <c r="L6" s="135">
        <v>3973663</v>
      </c>
      <c r="M6" s="135">
        <v>1343047</v>
      </c>
      <c r="N6" s="135">
        <v>4363</v>
      </c>
      <c r="O6" s="147">
        <v>0</v>
      </c>
      <c r="P6" s="147">
        <v>0</v>
      </c>
      <c r="Q6" s="135">
        <v>1744717404</v>
      </c>
      <c r="R6" s="135">
        <v>4796513</v>
      </c>
      <c r="S6" s="136">
        <v>2051428808</v>
      </c>
      <c r="T6" s="137">
        <v>5710411</v>
      </c>
    </row>
    <row r="7" spans="1:20" ht="45" x14ac:dyDescent="0.2">
      <c r="A7" s="133" t="s">
        <v>933</v>
      </c>
      <c r="B7" s="133" t="s">
        <v>240</v>
      </c>
      <c r="C7" s="133" t="s">
        <v>244</v>
      </c>
      <c r="D7" s="133" t="s">
        <v>247</v>
      </c>
      <c r="E7" s="134" t="s">
        <v>248</v>
      </c>
      <c r="F7" s="134" t="s">
        <v>248</v>
      </c>
      <c r="G7" s="135">
        <v>389288926</v>
      </c>
      <c r="H7" s="135">
        <v>916874</v>
      </c>
      <c r="I7" s="135">
        <v>148988424</v>
      </c>
      <c r="J7" s="135">
        <v>314127</v>
      </c>
      <c r="K7" s="135">
        <v>1485483954</v>
      </c>
      <c r="L7" s="135">
        <v>3326827</v>
      </c>
      <c r="M7" s="135">
        <v>13999209</v>
      </c>
      <c r="N7" s="135">
        <v>27950</v>
      </c>
      <c r="O7" s="147">
        <v>0</v>
      </c>
      <c r="P7" s="147">
        <v>0</v>
      </c>
      <c r="Q7" s="135">
        <v>1648471587</v>
      </c>
      <c r="R7" s="135">
        <v>3668904</v>
      </c>
      <c r="S7" s="136">
        <v>2037760513</v>
      </c>
      <c r="T7" s="137">
        <v>4585778</v>
      </c>
    </row>
    <row r="8" spans="1:20" ht="45" x14ac:dyDescent="0.2">
      <c r="A8" s="133" t="s">
        <v>933</v>
      </c>
      <c r="B8" s="133" t="s">
        <v>240</v>
      </c>
      <c r="C8" s="133" t="s">
        <v>244</v>
      </c>
      <c r="D8" s="133" t="s">
        <v>249</v>
      </c>
      <c r="E8" s="134" t="s">
        <v>934</v>
      </c>
      <c r="F8" s="134" t="s">
        <v>934</v>
      </c>
      <c r="G8" s="135">
        <v>236880257</v>
      </c>
      <c r="H8" s="135">
        <v>658415</v>
      </c>
      <c r="I8" s="135">
        <v>188338786</v>
      </c>
      <c r="J8" s="135">
        <v>780057</v>
      </c>
      <c r="K8" s="135">
        <v>1401197541</v>
      </c>
      <c r="L8" s="135">
        <v>3290328</v>
      </c>
      <c r="M8" s="135">
        <v>9937969</v>
      </c>
      <c r="N8" s="135">
        <v>17495</v>
      </c>
      <c r="O8" s="147">
        <v>0</v>
      </c>
      <c r="P8" s="147">
        <v>0</v>
      </c>
      <c r="Q8" s="135">
        <v>1599474296</v>
      </c>
      <c r="R8" s="135">
        <v>4087880</v>
      </c>
      <c r="S8" s="136">
        <v>1836354553</v>
      </c>
      <c r="T8" s="137">
        <v>4746295</v>
      </c>
    </row>
    <row r="9" spans="1:20" ht="45" x14ac:dyDescent="0.2">
      <c r="A9" s="133" t="s">
        <v>933</v>
      </c>
      <c r="B9" s="133" t="s">
        <v>240</v>
      </c>
      <c r="C9" s="133" t="s">
        <v>244</v>
      </c>
      <c r="D9" s="133" t="s">
        <v>250</v>
      </c>
      <c r="E9" s="134" t="s">
        <v>251</v>
      </c>
      <c r="F9" s="134" t="s">
        <v>251</v>
      </c>
      <c r="G9" s="135">
        <v>0</v>
      </c>
      <c r="H9" s="135">
        <v>0</v>
      </c>
      <c r="I9" s="135">
        <v>0</v>
      </c>
      <c r="J9" s="135">
        <v>0</v>
      </c>
      <c r="K9" s="135">
        <v>0</v>
      </c>
      <c r="L9" s="135">
        <v>0</v>
      </c>
      <c r="M9" s="135">
        <v>0</v>
      </c>
      <c r="N9" s="135">
        <v>0</v>
      </c>
      <c r="O9" s="147">
        <v>0</v>
      </c>
      <c r="P9" s="147">
        <v>0</v>
      </c>
      <c r="Q9" s="135">
        <v>0</v>
      </c>
      <c r="R9" s="135">
        <v>0</v>
      </c>
      <c r="S9" s="136">
        <v>0</v>
      </c>
      <c r="T9" s="137">
        <v>0</v>
      </c>
    </row>
    <row r="10" spans="1:20" ht="45" x14ac:dyDescent="0.2">
      <c r="A10" s="133" t="s">
        <v>933</v>
      </c>
      <c r="B10" s="133" t="s">
        <v>240</v>
      </c>
      <c r="C10" s="133" t="s">
        <v>244</v>
      </c>
      <c r="D10" s="133" t="s">
        <v>252</v>
      </c>
      <c r="E10" s="134" t="s">
        <v>253</v>
      </c>
      <c r="F10" s="134" t="s">
        <v>253</v>
      </c>
      <c r="G10" s="135">
        <v>192773803</v>
      </c>
      <c r="H10" s="135">
        <v>538975</v>
      </c>
      <c r="I10" s="135">
        <v>160863095</v>
      </c>
      <c r="J10" s="135">
        <v>450633</v>
      </c>
      <c r="K10" s="135">
        <v>774513072</v>
      </c>
      <c r="L10" s="135">
        <v>2169676</v>
      </c>
      <c r="M10" s="135">
        <v>3538226</v>
      </c>
      <c r="N10" s="135">
        <v>20319</v>
      </c>
      <c r="O10" s="147">
        <v>0</v>
      </c>
      <c r="P10" s="147">
        <v>0</v>
      </c>
      <c r="Q10" s="135">
        <v>938914393</v>
      </c>
      <c r="R10" s="135">
        <v>2640628</v>
      </c>
      <c r="S10" s="136">
        <v>1131688196</v>
      </c>
      <c r="T10" s="137">
        <v>3179603</v>
      </c>
    </row>
    <row r="11" spans="1:20" ht="45" x14ac:dyDescent="0.2">
      <c r="A11" s="133" t="s">
        <v>933</v>
      </c>
      <c r="B11" s="133" t="s">
        <v>240</v>
      </c>
      <c r="C11" s="133" t="s">
        <v>244</v>
      </c>
      <c r="D11" s="133" t="s">
        <v>254</v>
      </c>
      <c r="E11" s="134" t="s">
        <v>255</v>
      </c>
      <c r="F11" s="134" t="s">
        <v>255</v>
      </c>
      <c r="G11" s="135">
        <v>174497599</v>
      </c>
      <c r="H11" s="135">
        <v>417675</v>
      </c>
      <c r="I11" s="135">
        <v>1655366</v>
      </c>
      <c r="J11" s="135">
        <v>3930</v>
      </c>
      <c r="K11" s="135">
        <v>634875892</v>
      </c>
      <c r="L11" s="135">
        <v>1493473</v>
      </c>
      <c r="M11" s="135">
        <v>64062176</v>
      </c>
      <c r="N11" s="135">
        <v>105486</v>
      </c>
      <c r="O11" s="147">
        <v>0</v>
      </c>
      <c r="P11" s="147">
        <v>0</v>
      </c>
      <c r="Q11" s="135">
        <v>700593432</v>
      </c>
      <c r="R11" s="135">
        <v>1602889</v>
      </c>
      <c r="S11" s="136">
        <v>875091031</v>
      </c>
      <c r="T11" s="137">
        <v>2020564</v>
      </c>
    </row>
    <row r="12" spans="1:20" ht="45" x14ac:dyDescent="0.2">
      <c r="A12" s="133" t="s">
        <v>933</v>
      </c>
      <c r="B12" s="133" t="s">
        <v>240</v>
      </c>
      <c r="C12" s="133" t="s">
        <v>244</v>
      </c>
      <c r="D12" s="133" t="s">
        <v>256</v>
      </c>
      <c r="E12" s="134" t="s">
        <v>257</v>
      </c>
      <c r="F12" s="134" t="s">
        <v>257</v>
      </c>
      <c r="G12" s="135">
        <v>588552983</v>
      </c>
      <c r="H12" s="135">
        <v>1586719</v>
      </c>
      <c r="I12" s="135">
        <v>376569967</v>
      </c>
      <c r="J12" s="135">
        <v>970323</v>
      </c>
      <c r="K12" s="135">
        <v>3684442577</v>
      </c>
      <c r="L12" s="135">
        <v>9554737</v>
      </c>
      <c r="M12" s="135">
        <v>30400416</v>
      </c>
      <c r="N12" s="135">
        <v>81097</v>
      </c>
      <c r="O12" s="147">
        <v>0</v>
      </c>
      <c r="P12" s="147">
        <v>0</v>
      </c>
      <c r="Q12" s="135">
        <v>4091412961</v>
      </c>
      <c r="R12" s="135">
        <v>10606157</v>
      </c>
      <c r="S12" s="136">
        <v>4679965944</v>
      </c>
      <c r="T12" s="137">
        <v>12192876</v>
      </c>
    </row>
    <row r="13" spans="1:20" ht="33.75" x14ac:dyDescent="0.2">
      <c r="A13" s="133" t="s">
        <v>933</v>
      </c>
      <c r="B13" s="133" t="s">
        <v>240</v>
      </c>
      <c r="C13" s="133" t="s">
        <v>258</v>
      </c>
      <c r="D13" s="133" t="s">
        <v>259</v>
      </c>
      <c r="E13" s="134" t="s">
        <v>260</v>
      </c>
      <c r="F13" s="134" t="s">
        <v>260</v>
      </c>
      <c r="G13" s="135">
        <v>91858679</v>
      </c>
      <c r="H13" s="135">
        <v>0</v>
      </c>
      <c r="I13" s="135">
        <v>593758005</v>
      </c>
      <c r="J13" s="135">
        <v>0</v>
      </c>
      <c r="K13" s="135">
        <v>0</v>
      </c>
      <c r="L13" s="135">
        <v>0</v>
      </c>
      <c r="M13" s="135">
        <v>0</v>
      </c>
      <c r="N13" s="135">
        <v>0</v>
      </c>
      <c r="O13" s="147">
        <v>0</v>
      </c>
      <c r="P13" s="147">
        <v>0</v>
      </c>
      <c r="Q13" s="135">
        <v>593758005</v>
      </c>
      <c r="R13" s="135">
        <v>0</v>
      </c>
      <c r="S13" s="136">
        <v>685616684</v>
      </c>
      <c r="T13" s="137">
        <v>0</v>
      </c>
    </row>
    <row r="14" spans="1:20" ht="33.75" x14ac:dyDescent="0.2">
      <c r="A14" s="133" t="s">
        <v>933</v>
      </c>
      <c r="B14" s="133" t="s">
        <v>240</v>
      </c>
      <c r="C14" s="133" t="s">
        <v>258</v>
      </c>
      <c r="D14" s="133" t="s">
        <v>261</v>
      </c>
      <c r="E14" s="134" t="s">
        <v>935</v>
      </c>
      <c r="F14" s="134" t="s">
        <v>935</v>
      </c>
      <c r="G14" s="135">
        <v>94016209</v>
      </c>
      <c r="H14" s="135">
        <v>0</v>
      </c>
      <c r="I14" s="135">
        <v>485047020</v>
      </c>
      <c r="J14" s="135">
        <v>0</v>
      </c>
      <c r="K14" s="135">
        <v>1279820</v>
      </c>
      <c r="L14" s="135">
        <v>0</v>
      </c>
      <c r="M14" s="135">
        <v>0</v>
      </c>
      <c r="N14" s="135">
        <v>0</v>
      </c>
      <c r="O14" s="147">
        <v>0</v>
      </c>
      <c r="P14" s="147">
        <v>0</v>
      </c>
      <c r="Q14" s="135">
        <v>486326840</v>
      </c>
      <c r="R14" s="135">
        <v>0</v>
      </c>
      <c r="S14" s="136">
        <v>580343049</v>
      </c>
      <c r="T14" s="137">
        <v>0</v>
      </c>
    </row>
    <row r="15" spans="1:20" ht="33.75" x14ac:dyDescent="0.2">
      <c r="A15" s="133" t="s">
        <v>933</v>
      </c>
      <c r="B15" s="133" t="s">
        <v>240</v>
      </c>
      <c r="C15" s="133" t="s">
        <v>258</v>
      </c>
      <c r="D15" s="133" t="s">
        <v>936</v>
      </c>
      <c r="E15" s="134" t="s">
        <v>262</v>
      </c>
      <c r="F15" s="134" t="s">
        <v>262</v>
      </c>
      <c r="G15" s="135">
        <v>0</v>
      </c>
      <c r="H15" s="135">
        <v>0</v>
      </c>
      <c r="I15" s="135">
        <v>0</v>
      </c>
      <c r="J15" s="135">
        <v>0</v>
      </c>
      <c r="K15" s="135">
        <v>277418</v>
      </c>
      <c r="L15" s="135">
        <v>0</v>
      </c>
      <c r="M15" s="135">
        <v>0</v>
      </c>
      <c r="N15" s="135">
        <v>0</v>
      </c>
      <c r="O15" s="147">
        <v>0</v>
      </c>
      <c r="P15" s="147">
        <v>0</v>
      </c>
      <c r="Q15" s="135">
        <v>277418</v>
      </c>
      <c r="R15" s="135">
        <v>0</v>
      </c>
      <c r="S15" s="136">
        <v>277418</v>
      </c>
      <c r="T15" s="137">
        <v>0</v>
      </c>
    </row>
    <row r="16" spans="1:20" ht="33.75" x14ac:dyDescent="0.2">
      <c r="A16" s="133" t="s">
        <v>933</v>
      </c>
      <c r="B16" s="133" t="s">
        <v>240</v>
      </c>
      <c r="C16" s="133" t="s">
        <v>258</v>
      </c>
      <c r="D16" s="133" t="s">
        <v>263</v>
      </c>
      <c r="E16" s="134" t="s">
        <v>264</v>
      </c>
      <c r="F16" s="134" t="s">
        <v>264</v>
      </c>
      <c r="G16" s="135">
        <v>59144132</v>
      </c>
      <c r="H16" s="135">
        <v>0</v>
      </c>
      <c r="I16" s="135">
        <v>285641775</v>
      </c>
      <c r="J16" s="135">
        <v>0</v>
      </c>
      <c r="K16" s="135">
        <v>0</v>
      </c>
      <c r="L16" s="135">
        <v>0</v>
      </c>
      <c r="M16" s="135">
        <v>0</v>
      </c>
      <c r="N16" s="135">
        <v>0</v>
      </c>
      <c r="O16" s="147">
        <v>0</v>
      </c>
      <c r="P16" s="147">
        <v>0</v>
      </c>
      <c r="Q16" s="135">
        <v>285641775</v>
      </c>
      <c r="R16" s="135">
        <v>0</v>
      </c>
      <c r="S16" s="136">
        <v>344785907</v>
      </c>
      <c r="T16" s="137">
        <v>0</v>
      </c>
    </row>
    <row r="17" spans="1:20" ht="33.75" x14ac:dyDescent="0.2">
      <c r="A17" s="133" t="s">
        <v>933</v>
      </c>
      <c r="B17" s="133" t="s">
        <v>240</v>
      </c>
      <c r="C17" s="133" t="s">
        <v>258</v>
      </c>
      <c r="D17" s="133" t="s">
        <v>265</v>
      </c>
      <c r="E17" s="134" t="s">
        <v>266</v>
      </c>
      <c r="F17" s="134" t="s">
        <v>266</v>
      </c>
      <c r="G17" s="135">
        <v>179014510</v>
      </c>
      <c r="H17" s="135">
        <v>0</v>
      </c>
      <c r="I17" s="135">
        <v>861013452</v>
      </c>
      <c r="J17" s="135">
        <v>0</v>
      </c>
      <c r="K17" s="135">
        <v>9587702</v>
      </c>
      <c r="L17" s="135">
        <v>0</v>
      </c>
      <c r="M17" s="135">
        <v>0</v>
      </c>
      <c r="N17" s="135">
        <v>0</v>
      </c>
      <c r="O17" s="147">
        <v>0</v>
      </c>
      <c r="P17" s="147">
        <v>0</v>
      </c>
      <c r="Q17" s="135">
        <v>870601154</v>
      </c>
      <c r="R17" s="135">
        <v>0</v>
      </c>
      <c r="S17" s="136">
        <v>1049615664</v>
      </c>
      <c r="T17" s="137">
        <v>0</v>
      </c>
    </row>
    <row r="18" spans="1:20" ht="22.5" x14ac:dyDescent="0.2">
      <c r="A18" s="133" t="s">
        <v>933</v>
      </c>
      <c r="B18" s="133" t="s">
        <v>240</v>
      </c>
      <c r="C18" s="133" t="s">
        <v>267</v>
      </c>
      <c r="D18" s="133" t="s">
        <v>268</v>
      </c>
      <c r="E18" s="134" t="s">
        <v>269</v>
      </c>
      <c r="F18" s="134" t="s">
        <v>269</v>
      </c>
      <c r="G18" s="135">
        <v>28684761</v>
      </c>
      <c r="H18" s="135">
        <v>132055</v>
      </c>
      <c r="I18" s="135">
        <v>0</v>
      </c>
      <c r="J18" s="135">
        <v>0</v>
      </c>
      <c r="K18" s="135">
        <v>948364601</v>
      </c>
      <c r="L18" s="135">
        <v>1621108</v>
      </c>
      <c r="M18" s="135">
        <v>0</v>
      </c>
      <c r="N18" s="135">
        <v>0</v>
      </c>
      <c r="O18" s="147">
        <v>0</v>
      </c>
      <c r="P18" s="147">
        <v>0</v>
      </c>
      <c r="Q18" s="135">
        <v>948364601</v>
      </c>
      <c r="R18" s="135">
        <v>1621108</v>
      </c>
      <c r="S18" s="136">
        <v>977049362</v>
      </c>
      <c r="T18" s="137">
        <v>1753163</v>
      </c>
    </row>
    <row r="19" spans="1:20" ht="22.5" x14ac:dyDescent="0.2">
      <c r="A19" s="133" t="s">
        <v>933</v>
      </c>
      <c r="B19" s="133" t="s">
        <v>240</v>
      </c>
      <c r="C19" s="133" t="s">
        <v>267</v>
      </c>
      <c r="D19" s="133" t="s">
        <v>270</v>
      </c>
      <c r="E19" s="134" t="s">
        <v>937</v>
      </c>
      <c r="F19" s="134" t="s">
        <v>937</v>
      </c>
      <c r="G19" s="135">
        <v>30664671</v>
      </c>
      <c r="H19" s="135">
        <v>74975</v>
      </c>
      <c r="I19" s="135">
        <v>0</v>
      </c>
      <c r="J19" s="135">
        <v>0</v>
      </c>
      <c r="K19" s="135">
        <v>156746130</v>
      </c>
      <c r="L19" s="135">
        <v>264735</v>
      </c>
      <c r="M19" s="135">
        <v>6811835</v>
      </c>
      <c r="N19" s="135">
        <v>20550</v>
      </c>
      <c r="O19" s="147">
        <v>0</v>
      </c>
      <c r="P19" s="147">
        <v>0</v>
      </c>
      <c r="Q19" s="135">
        <v>163557965</v>
      </c>
      <c r="R19" s="135">
        <v>285285</v>
      </c>
      <c r="S19" s="136">
        <v>194222636</v>
      </c>
      <c r="T19" s="137">
        <v>360260</v>
      </c>
    </row>
    <row r="20" spans="1:20" ht="33.75" x14ac:dyDescent="0.2">
      <c r="A20" s="133" t="s">
        <v>933</v>
      </c>
      <c r="B20" s="133" t="s">
        <v>240</v>
      </c>
      <c r="C20" s="133" t="s">
        <v>267</v>
      </c>
      <c r="D20" s="133" t="s">
        <v>271</v>
      </c>
      <c r="E20" s="134" t="s">
        <v>938</v>
      </c>
      <c r="F20" s="134" t="s">
        <v>938</v>
      </c>
      <c r="G20" s="135">
        <v>0</v>
      </c>
      <c r="H20" s="135">
        <v>0</v>
      </c>
      <c r="I20" s="135">
        <v>0</v>
      </c>
      <c r="J20" s="135">
        <v>0</v>
      </c>
      <c r="K20" s="135">
        <v>338136687</v>
      </c>
      <c r="L20" s="135">
        <v>775690</v>
      </c>
      <c r="M20" s="135">
        <v>772569984</v>
      </c>
      <c r="N20" s="135">
        <v>1226740</v>
      </c>
      <c r="O20" s="147">
        <v>0</v>
      </c>
      <c r="P20" s="147">
        <v>0</v>
      </c>
      <c r="Q20" s="135">
        <v>1110706646</v>
      </c>
      <c r="R20" s="135">
        <v>2002430</v>
      </c>
      <c r="S20" s="136">
        <v>1110706646</v>
      </c>
      <c r="T20" s="137">
        <v>2002430</v>
      </c>
    </row>
    <row r="21" spans="1:20" ht="22.5" x14ac:dyDescent="0.2">
      <c r="A21" s="133" t="s">
        <v>933</v>
      </c>
      <c r="B21" s="133" t="s">
        <v>240</v>
      </c>
      <c r="C21" s="133" t="s">
        <v>267</v>
      </c>
      <c r="D21" s="133" t="s">
        <v>272</v>
      </c>
      <c r="E21" s="134" t="s">
        <v>273</v>
      </c>
      <c r="F21" s="134" t="s">
        <v>273</v>
      </c>
      <c r="G21" s="135">
        <v>36181265</v>
      </c>
      <c r="H21" s="135">
        <v>64480</v>
      </c>
      <c r="I21" s="135">
        <v>0</v>
      </c>
      <c r="J21" s="135">
        <v>0</v>
      </c>
      <c r="K21" s="135">
        <v>314198440</v>
      </c>
      <c r="L21" s="135">
        <v>593377</v>
      </c>
      <c r="M21" s="135">
        <v>0</v>
      </c>
      <c r="N21" s="135">
        <v>0</v>
      </c>
      <c r="O21" s="147">
        <v>0</v>
      </c>
      <c r="P21" s="147">
        <v>0</v>
      </c>
      <c r="Q21" s="135">
        <v>314198440</v>
      </c>
      <c r="R21" s="135">
        <v>593377</v>
      </c>
      <c r="S21" s="136">
        <v>350379705</v>
      </c>
      <c r="T21" s="137">
        <v>657857</v>
      </c>
    </row>
    <row r="22" spans="1:20" ht="22.5" x14ac:dyDescent="0.2">
      <c r="A22" s="133" t="s">
        <v>933</v>
      </c>
      <c r="B22" s="133" t="s">
        <v>240</v>
      </c>
      <c r="C22" s="133" t="s">
        <v>267</v>
      </c>
      <c r="D22" s="133" t="s">
        <v>274</v>
      </c>
      <c r="E22" s="134" t="s">
        <v>275</v>
      </c>
      <c r="F22" s="134" t="s">
        <v>275</v>
      </c>
      <c r="G22" s="135">
        <v>0</v>
      </c>
      <c r="H22" s="135">
        <v>0</v>
      </c>
      <c r="I22" s="135">
        <v>0</v>
      </c>
      <c r="J22" s="135">
        <v>0</v>
      </c>
      <c r="K22" s="135">
        <v>53218181</v>
      </c>
      <c r="L22" s="135">
        <v>102871</v>
      </c>
      <c r="M22" s="135">
        <v>0</v>
      </c>
      <c r="N22" s="135">
        <v>0</v>
      </c>
      <c r="O22" s="147">
        <v>0</v>
      </c>
      <c r="P22" s="147">
        <v>0</v>
      </c>
      <c r="Q22" s="135">
        <v>53218181</v>
      </c>
      <c r="R22" s="135">
        <v>102871</v>
      </c>
      <c r="S22" s="136">
        <v>53218181</v>
      </c>
      <c r="T22" s="137">
        <v>102871</v>
      </c>
    </row>
    <row r="23" spans="1:20" ht="22.5" x14ac:dyDescent="0.2">
      <c r="A23" s="133" t="s">
        <v>933</v>
      </c>
      <c r="B23" s="133" t="s">
        <v>240</v>
      </c>
      <c r="C23" s="133" t="s">
        <v>276</v>
      </c>
      <c r="D23" s="133" t="s">
        <v>276</v>
      </c>
      <c r="E23" s="133" t="s">
        <v>277</v>
      </c>
      <c r="F23" s="133" t="s">
        <v>277</v>
      </c>
      <c r="G23" s="135">
        <v>0</v>
      </c>
      <c r="H23" s="135">
        <v>0</v>
      </c>
      <c r="I23" s="135">
        <v>0</v>
      </c>
      <c r="J23" s="135">
        <v>0</v>
      </c>
      <c r="K23" s="135">
        <v>0</v>
      </c>
      <c r="L23" s="135">
        <v>0</v>
      </c>
      <c r="M23" s="135">
        <v>0</v>
      </c>
      <c r="N23" s="135">
        <v>0</v>
      </c>
      <c r="O23" s="147">
        <v>5208559616</v>
      </c>
      <c r="P23" s="147">
        <v>10695302</v>
      </c>
      <c r="Q23" s="135">
        <v>0</v>
      </c>
      <c r="R23" s="135">
        <v>0</v>
      </c>
      <c r="S23" s="136">
        <v>0</v>
      </c>
      <c r="T23" s="137">
        <v>0</v>
      </c>
    </row>
    <row r="24" spans="1:20" ht="22.5" x14ac:dyDescent="0.2">
      <c r="A24" s="133" t="s">
        <v>933</v>
      </c>
      <c r="B24" s="133" t="s">
        <v>240</v>
      </c>
      <c r="C24" s="133" t="s">
        <v>278</v>
      </c>
      <c r="D24" s="133" t="s">
        <v>279</v>
      </c>
      <c r="E24" s="134" t="s">
        <v>280</v>
      </c>
      <c r="F24" s="134" t="s">
        <v>280</v>
      </c>
      <c r="G24" s="135">
        <v>47757736</v>
      </c>
      <c r="H24" s="135">
        <v>0</v>
      </c>
      <c r="I24" s="135">
        <v>1442774932</v>
      </c>
      <c r="J24" s="135">
        <v>0</v>
      </c>
      <c r="K24" s="135">
        <v>0</v>
      </c>
      <c r="L24" s="135">
        <v>0</v>
      </c>
      <c r="M24" s="135">
        <v>0</v>
      </c>
      <c r="N24" s="135">
        <v>0</v>
      </c>
      <c r="O24" s="147">
        <v>0</v>
      </c>
      <c r="P24" s="147">
        <v>0</v>
      </c>
      <c r="Q24" s="135">
        <v>1442774932</v>
      </c>
      <c r="R24" s="135">
        <v>0</v>
      </c>
      <c r="S24" s="136">
        <v>1490532668</v>
      </c>
      <c r="T24" s="137">
        <v>0</v>
      </c>
    </row>
    <row r="25" spans="1:20" ht="22.5" x14ac:dyDescent="0.2">
      <c r="A25" s="133" t="s">
        <v>933</v>
      </c>
      <c r="B25" s="133" t="s">
        <v>240</v>
      </c>
      <c r="C25" s="133" t="s">
        <v>278</v>
      </c>
      <c r="D25" s="133" t="s">
        <v>281</v>
      </c>
      <c r="E25" s="134" t="s">
        <v>939</v>
      </c>
      <c r="F25" s="134" t="s">
        <v>939</v>
      </c>
      <c r="G25" s="135">
        <v>56706021</v>
      </c>
      <c r="H25" s="135">
        <v>0</v>
      </c>
      <c r="I25" s="135">
        <v>1602310791</v>
      </c>
      <c r="J25" s="135">
        <v>0</v>
      </c>
      <c r="K25" s="135">
        <v>0</v>
      </c>
      <c r="L25" s="135">
        <v>0</v>
      </c>
      <c r="M25" s="135">
        <v>0</v>
      </c>
      <c r="N25" s="135">
        <v>0</v>
      </c>
      <c r="O25" s="147">
        <v>0</v>
      </c>
      <c r="P25" s="147">
        <v>0</v>
      </c>
      <c r="Q25" s="135">
        <v>1602310791</v>
      </c>
      <c r="R25" s="135">
        <v>0</v>
      </c>
      <c r="S25" s="136">
        <v>1659016812</v>
      </c>
      <c r="T25" s="137">
        <v>0</v>
      </c>
    </row>
    <row r="26" spans="1:20" ht="22.5" x14ac:dyDescent="0.2">
      <c r="A26" s="133" t="s">
        <v>933</v>
      </c>
      <c r="B26" s="133" t="s">
        <v>240</v>
      </c>
      <c r="C26" s="133" t="s">
        <v>278</v>
      </c>
      <c r="D26" s="133" t="s">
        <v>282</v>
      </c>
      <c r="E26" s="134" t="s">
        <v>283</v>
      </c>
      <c r="F26" s="134" t="s">
        <v>283</v>
      </c>
      <c r="G26" s="135">
        <v>56192652</v>
      </c>
      <c r="H26" s="135">
        <v>0</v>
      </c>
      <c r="I26" s="135">
        <v>1328933161</v>
      </c>
      <c r="J26" s="135">
        <v>0</v>
      </c>
      <c r="K26" s="135">
        <v>0</v>
      </c>
      <c r="L26" s="135">
        <v>0</v>
      </c>
      <c r="M26" s="135">
        <v>0</v>
      </c>
      <c r="N26" s="135">
        <v>0</v>
      </c>
      <c r="O26" s="147">
        <v>0</v>
      </c>
      <c r="P26" s="147">
        <v>0</v>
      </c>
      <c r="Q26" s="135">
        <v>1328933161</v>
      </c>
      <c r="R26" s="135">
        <v>0</v>
      </c>
      <c r="S26" s="136">
        <v>1385125813</v>
      </c>
      <c r="T26" s="137">
        <v>0</v>
      </c>
    </row>
    <row r="27" spans="1:20" ht="22.5" x14ac:dyDescent="0.2">
      <c r="A27" s="133" t="s">
        <v>933</v>
      </c>
      <c r="B27" s="133" t="s">
        <v>240</v>
      </c>
      <c r="C27" s="133" t="s">
        <v>278</v>
      </c>
      <c r="D27" s="133" t="s">
        <v>284</v>
      </c>
      <c r="E27" s="134" t="s">
        <v>285</v>
      </c>
      <c r="F27" s="134" t="s">
        <v>285</v>
      </c>
      <c r="G27" s="135">
        <v>71000892</v>
      </c>
      <c r="H27" s="135">
        <v>0</v>
      </c>
      <c r="I27" s="135">
        <v>2712707803</v>
      </c>
      <c r="J27" s="135">
        <v>0</v>
      </c>
      <c r="K27" s="135">
        <v>0</v>
      </c>
      <c r="L27" s="135">
        <v>0</v>
      </c>
      <c r="M27" s="135">
        <v>0</v>
      </c>
      <c r="N27" s="135">
        <v>0</v>
      </c>
      <c r="O27" s="147">
        <v>0</v>
      </c>
      <c r="P27" s="147">
        <v>0</v>
      </c>
      <c r="Q27" s="135">
        <v>2712707803</v>
      </c>
      <c r="R27" s="135">
        <v>0</v>
      </c>
      <c r="S27" s="136">
        <v>2783708695</v>
      </c>
      <c r="T27" s="137">
        <v>0</v>
      </c>
    </row>
    <row r="28" spans="1:20" ht="33.75" x14ac:dyDescent="0.2">
      <c r="A28" s="133" t="s">
        <v>933</v>
      </c>
      <c r="B28" s="133" t="s">
        <v>240</v>
      </c>
      <c r="C28" s="133" t="s">
        <v>286</v>
      </c>
      <c r="D28" s="133" t="s">
        <v>287</v>
      </c>
      <c r="E28" s="134" t="s">
        <v>940</v>
      </c>
      <c r="F28" s="134" t="s">
        <v>940</v>
      </c>
      <c r="G28" s="135">
        <v>4291</v>
      </c>
      <c r="H28" s="135">
        <v>20</v>
      </c>
      <c r="I28" s="135">
        <v>478026</v>
      </c>
      <c r="J28" s="135">
        <v>1301</v>
      </c>
      <c r="K28" s="135">
        <v>0</v>
      </c>
      <c r="L28" s="135">
        <v>0</v>
      </c>
      <c r="M28" s="135">
        <v>0</v>
      </c>
      <c r="N28" s="135">
        <v>0</v>
      </c>
      <c r="O28" s="147">
        <v>0</v>
      </c>
      <c r="P28" s="147">
        <v>0</v>
      </c>
      <c r="Q28" s="135">
        <v>478026</v>
      </c>
      <c r="R28" s="135">
        <v>1301</v>
      </c>
      <c r="S28" s="136">
        <v>482317</v>
      </c>
      <c r="T28" s="137">
        <v>1321</v>
      </c>
    </row>
    <row r="29" spans="1:20" ht="33.75" x14ac:dyDescent="0.2">
      <c r="A29" s="133" t="s">
        <v>933</v>
      </c>
      <c r="B29" s="133" t="s">
        <v>240</v>
      </c>
      <c r="C29" s="133" t="s">
        <v>286</v>
      </c>
      <c r="D29" s="133" t="s">
        <v>288</v>
      </c>
      <c r="E29" s="134" t="s">
        <v>289</v>
      </c>
      <c r="F29" s="134" t="s">
        <v>289</v>
      </c>
      <c r="G29" s="135">
        <v>10167</v>
      </c>
      <c r="H29" s="135">
        <v>21</v>
      </c>
      <c r="I29" s="135">
        <v>274120</v>
      </c>
      <c r="J29" s="135">
        <v>769</v>
      </c>
      <c r="K29" s="135">
        <v>2097</v>
      </c>
      <c r="L29" s="135">
        <v>6</v>
      </c>
      <c r="M29" s="135">
        <v>0</v>
      </c>
      <c r="N29" s="135">
        <v>0</v>
      </c>
      <c r="O29" s="147">
        <v>0</v>
      </c>
      <c r="P29" s="147">
        <v>0</v>
      </c>
      <c r="Q29" s="135">
        <v>276217</v>
      </c>
      <c r="R29" s="135">
        <v>775</v>
      </c>
      <c r="S29" s="136">
        <v>286384</v>
      </c>
      <c r="T29" s="137">
        <v>796</v>
      </c>
    </row>
    <row r="30" spans="1:20" ht="22.5" x14ac:dyDescent="0.2">
      <c r="A30" s="133" t="s">
        <v>933</v>
      </c>
      <c r="B30" s="133" t="s">
        <v>240</v>
      </c>
      <c r="C30" s="133" t="s">
        <v>290</v>
      </c>
      <c r="D30" s="133" t="s">
        <v>291</v>
      </c>
      <c r="E30" s="134" t="s">
        <v>292</v>
      </c>
      <c r="F30" s="134" t="s">
        <v>292</v>
      </c>
      <c r="G30" s="135">
        <v>0</v>
      </c>
      <c r="H30" s="135">
        <v>0</v>
      </c>
      <c r="I30" s="135">
        <v>0</v>
      </c>
      <c r="J30" s="135">
        <v>0</v>
      </c>
      <c r="K30" s="135">
        <v>13289944</v>
      </c>
      <c r="L30" s="135">
        <v>40572</v>
      </c>
      <c r="M30" s="135">
        <v>0</v>
      </c>
      <c r="N30" s="135">
        <v>0</v>
      </c>
      <c r="O30" s="147">
        <v>0</v>
      </c>
      <c r="P30" s="147">
        <v>0</v>
      </c>
      <c r="Q30" s="135">
        <v>13289944</v>
      </c>
      <c r="R30" s="135">
        <v>40572</v>
      </c>
      <c r="S30" s="136">
        <v>13289944</v>
      </c>
      <c r="T30" s="137">
        <v>40572</v>
      </c>
    </row>
    <row r="31" spans="1:20" ht="33.75" x14ac:dyDescent="0.2">
      <c r="A31" s="133" t="s">
        <v>933</v>
      </c>
      <c r="B31" s="133" t="s">
        <v>240</v>
      </c>
      <c r="C31" s="133" t="s">
        <v>290</v>
      </c>
      <c r="D31" s="133" t="s">
        <v>293</v>
      </c>
      <c r="E31" s="134" t="s">
        <v>941</v>
      </c>
      <c r="F31" s="134" t="s">
        <v>941</v>
      </c>
      <c r="G31" s="135">
        <v>0</v>
      </c>
      <c r="H31" s="135">
        <v>0</v>
      </c>
      <c r="I31" s="135">
        <v>228968</v>
      </c>
      <c r="J31" s="135">
        <v>635</v>
      </c>
      <c r="K31" s="135">
        <v>18577033</v>
      </c>
      <c r="L31" s="135">
        <v>58133</v>
      </c>
      <c r="M31" s="135">
        <v>0</v>
      </c>
      <c r="N31" s="135">
        <v>0</v>
      </c>
      <c r="O31" s="147">
        <v>0</v>
      </c>
      <c r="P31" s="147">
        <v>0</v>
      </c>
      <c r="Q31" s="135">
        <v>18806001</v>
      </c>
      <c r="R31" s="135">
        <v>58768</v>
      </c>
      <c r="S31" s="136">
        <v>18806001</v>
      </c>
      <c r="T31" s="137">
        <v>58768</v>
      </c>
    </row>
    <row r="32" spans="1:20" ht="22.5" x14ac:dyDescent="0.2">
      <c r="A32" s="133" t="s">
        <v>933</v>
      </c>
      <c r="B32" s="133" t="s">
        <v>240</v>
      </c>
      <c r="C32" s="133" t="s">
        <v>290</v>
      </c>
      <c r="D32" s="133" t="s">
        <v>294</v>
      </c>
      <c r="E32" s="134" t="s">
        <v>295</v>
      </c>
      <c r="F32" s="134" t="s">
        <v>295</v>
      </c>
      <c r="G32" s="135">
        <v>0</v>
      </c>
      <c r="H32" s="135">
        <v>0</v>
      </c>
      <c r="I32" s="135">
        <v>0</v>
      </c>
      <c r="J32" s="135">
        <v>0</v>
      </c>
      <c r="K32" s="135">
        <v>34968321</v>
      </c>
      <c r="L32" s="135">
        <v>98842</v>
      </c>
      <c r="M32" s="135">
        <v>0</v>
      </c>
      <c r="N32" s="135">
        <v>0</v>
      </c>
      <c r="O32" s="147">
        <v>0</v>
      </c>
      <c r="P32" s="147">
        <v>0</v>
      </c>
      <c r="Q32" s="135">
        <v>34968321</v>
      </c>
      <c r="R32" s="135">
        <v>98842</v>
      </c>
      <c r="S32" s="136">
        <v>34968321</v>
      </c>
      <c r="T32" s="137">
        <v>98842</v>
      </c>
    </row>
    <row r="33" spans="1:20" ht="33.75" x14ac:dyDescent="0.2">
      <c r="A33" s="133" t="s">
        <v>933</v>
      </c>
      <c r="B33" s="133" t="s">
        <v>240</v>
      </c>
      <c r="C33" s="133" t="s">
        <v>290</v>
      </c>
      <c r="D33" s="133" t="s">
        <v>296</v>
      </c>
      <c r="E33" s="134" t="s">
        <v>297</v>
      </c>
      <c r="F33" s="134" t="s">
        <v>297</v>
      </c>
      <c r="G33" s="135">
        <v>722865</v>
      </c>
      <c r="H33" s="135">
        <v>1949</v>
      </c>
      <c r="I33" s="135">
        <v>671388</v>
      </c>
      <c r="J33" s="135">
        <v>1845</v>
      </c>
      <c r="K33" s="135">
        <v>47489700</v>
      </c>
      <c r="L33" s="135">
        <v>130357</v>
      </c>
      <c r="M33" s="135">
        <v>0</v>
      </c>
      <c r="N33" s="135">
        <v>0</v>
      </c>
      <c r="O33" s="147">
        <v>0</v>
      </c>
      <c r="P33" s="147">
        <v>0</v>
      </c>
      <c r="Q33" s="135">
        <v>48161088</v>
      </c>
      <c r="R33" s="135">
        <v>132202</v>
      </c>
      <c r="S33" s="136">
        <v>48883953</v>
      </c>
      <c r="T33" s="137">
        <v>134151</v>
      </c>
    </row>
    <row r="34" spans="1:20" ht="33.75" x14ac:dyDescent="0.2">
      <c r="A34" s="133" t="s">
        <v>933</v>
      </c>
      <c r="B34" s="133" t="s">
        <v>240</v>
      </c>
      <c r="C34" s="133" t="s">
        <v>298</v>
      </c>
      <c r="D34" s="133" t="s">
        <v>299</v>
      </c>
      <c r="E34" s="134" t="s">
        <v>300</v>
      </c>
      <c r="F34" s="134" t="s">
        <v>300</v>
      </c>
      <c r="G34" s="135">
        <v>444303</v>
      </c>
      <c r="H34" s="135">
        <v>0</v>
      </c>
      <c r="I34" s="135">
        <v>10993339</v>
      </c>
      <c r="J34" s="135">
        <v>0</v>
      </c>
      <c r="K34" s="135">
        <v>0</v>
      </c>
      <c r="L34" s="135">
        <v>0</v>
      </c>
      <c r="M34" s="135">
        <v>0</v>
      </c>
      <c r="N34" s="135">
        <v>0</v>
      </c>
      <c r="O34" s="147">
        <v>0</v>
      </c>
      <c r="P34" s="147">
        <v>0</v>
      </c>
      <c r="Q34" s="135">
        <v>10993339</v>
      </c>
      <c r="R34" s="135">
        <v>0</v>
      </c>
      <c r="S34" s="136">
        <v>11437642</v>
      </c>
      <c r="T34" s="137">
        <v>0</v>
      </c>
    </row>
    <row r="35" spans="1:20" ht="33.75" x14ac:dyDescent="0.2">
      <c r="A35" s="133" t="s">
        <v>933</v>
      </c>
      <c r="B35" s="133" t="s">
        <v>240</v>
      </c>
      <c r="C35" s="133" t="s">
        <v>298</v>
      </c>
      <c r="D35" s="133" t="s">
        <v>301</v>
      </c>
      <c r="E35" s="134" t="s">
        <v>942</v>
      </c>
      <c r="F35" s="134" t="s">
        <v>942</v>
      </c>
      <c r="G35" s="135">
        <v>803996</v>
      </c>
      <c r="H35" s="135">
        <v>0</v>
      </c>
      <c r="I35" s="135">
        <v>10563222</v>
      </c>
      <c r="J35" s="135">
        <v>0</v>
      </c>
      <c r="K35" s="135">
        <v>5283</v>
      </c>
      <c r="L35" s="135">
        <v>0</v>
      </c>
      <c r="M35" s="135">
        <v>0</v>
      </c>
      <c r="N35" s="135">
        <v>0</v>
      </c>
      <c r="O35" s="147">
        <v>0</v>
      </c>
      <c r="P35" s="147">
        <v>0</v>
      </c>
      <c r="Q35" s="135">
        <v>10568505</v>
      </c>
      <c r="R35" s="135">
        <v>0</v>
      </c>
      <c r="S35" s="136">
        <v>11372501</v>
      </c>
      <c r="T35" s="137">
        <v>0</v>
      </c>
    </row>
    <row r="36" spans="1:20" ht="33.75" x14ac:dyDescent="0.2">
      <c r="A36" s="133" t="s">
        <v>933</v>
      </c>
      <c r="B36" s="133" t="s">
        <v>240</v>
      </c>
      <c r="C36" s="133" t="s">
        <v>298</v>
      </c>
      <c r="D36" s="133" t="s">
        <v>302</v>
      </c>
      <c r="E36" s="134" t="s">
        <v>303</v>
      </c>
      <c r="F36" s="134" t="s">
        <v>303</v>
      </c>
      <c r="G36" s="135">
        <v>1417365</v>
      </c>
      <c r="H36" s="135">
        <v>0</v>
      </c>
      <c r="I36" s="135">
        <v>48791</v>
      </c>
      <c r="J36" s="135">
        <v>0</v>
      </c>
      <c r="K36" s="135">
        <v>4448499</v>
      </c>
      <c r="L36" s="135">
        <v>0</v>
      </c>
      <c r="M36" s="135">
        <v>0</v>
      </c>
      <c r="N36" s="135">
        <v>0</v>
      </c>
      <c r="O36" s="147">
        <v>0</v>
      </c>
      <c r="P36" s="147">
        <v>0</v>
      </c>
      <c r="Q36" s="135">
        <v>4497290</v>
      </c>
      <c r="R36" s="135">
        <v>0</v>
      </c>
      <c r="S36" s="136">
        <v>5914655</v>
      </c>
      <c r="T36" s="137">
        <v>0</v>
      </c>
    </row>
    <row r="37" spans="1:20" ht="33.75" x14ac:dyDescent="0.2">
      <c r="A37" s="133" t="s">
        <v>933</v>
      </c>
      <c r="B37" s="133" t="s">
        <v>240</v>
      </c>
      <c r="C37" s="133" t="s">
        <v>298</v>
      </c>
      <c r="D37" s="133" t="s">
        <v>304</v>
      </c>
      <c r="E37" s="134" t="s">
        <v>305</v>
      </c>
      <c r="F37" s="134" t="s">
        <v>305</v>
      </c>
      <c r="G37" s="135">
        <v>214076</v>
      </c>
      <c r="H37" s="135">
        <v>0</v>
      </c>
      <c r="I37" s="135">
        <v>13616712</v>
      </c>
      <c r="J37" s="135">
        <v>0</v>
      </c>
      <c r="K37" s="135">
        <v>0</v>
      </c>
      <c r="L37" s="135">
        <v>0</v>
      </c>
      <c r="M37" s="135">
        <v>0</v>
      </c>
      <c r="N37" s="135">
        <v>0</v>
      </c>
      <c r="O37" s="147">
        <v>0</v>
      </c>
      <c r="P37" s="147">
        <v>0</v>
      </c>
      <c r="Q37" s="135">
        <v>13616712</v>
      </c>
      <c r="R37" s="135">
        <v>0</v>
      </c>
      <c r="S37" s="136">
        <v>13830788</v>
      </c>
      <c r="T37" s="137">
        <v>0</v>
      </c>
    </row>
    <row r="38" spans="1:20" ht="45" x14ac:dyDescent="0.2">
      <c r="A38" s="133" t="s">
        <v>933</v>
      </c>
      <c r="B38" s="133" t="s">
        <v>306</v>
      </c>
      <c r="C38" s="133" t="s">
        <v>244</v>
      </c>
      <c r="D38" s="133" t="s">
        <v>307</v>
      </c>
      <c r="E38" s="134" t="s">
        <v>308</v>
      </c>
      <c r="F38" s="134" t="s">
        <v>308</v>
      </c>
      <c r="G38" s="135">
        <v>3883820.0146560399</v>
      </c>
      <c r="H38" s="135">
        <v>9879</v>
      </c>
      <c r="I38" s="135">
        <v>3264387.3774846601</v>
      </c>
      <c r="J38" s="135">
        <v>9707.85</v>
      </c>
      <c r="K38" s="135">
        <v>102237367.033068</v>
      </c>
      <c r="L38" s="135">
        <v>215211.14</v>
      </c>
      <c r="M38" s="135">
        <v>0</v>
      </c>
      <c r="N38" s="135">
        <v>0</v>
      </c>
      <c r="O38" s="147">
        <v>0</v>
      </c>
      <c r="P38" s="147">
        <v>0</v>
      </c>
      <c r="Q38" s="135">
        <v>105501754.41055299</v>
      </c>
      <c r="R38" s="135">
        <v>224918.99</v>
      </c>
      <c r="S38" s="136">
        <v>109385574.425209</v>
      </c>
      <c r="T38" s="137">
        <v>234798.3</v>
      </c>
    </row>
    <row r="39" spans="1:20" ht="22.5" x14ac:dyDescent="0.2">
      <c r="A39" s="133" t="s">
        <v>933</v>
      </c>
      <c r="B39" s="133" t="s">
        <v>306</v>
      </c>
      <c r="C39" s="133" t="s">
        <v>276</v>
      </c>
      <c r="D39" s="133" t="s">
        <v>276</v>
      </c>
      <c r="E39" s="134" t="s">
        <v>309</v>
      </c>
      <c r="F39" s="134" t="s">
        <v>309</v>
      </c>
      <c r="G39" s="135">
        <v>0</v>
      </c>
      <c r="H39" s="135">
        <v>0</v>
      </c>
      <c r="I39" s="135">
        <v>0</v>
      </c>
      <c r="J39" s="135">
        <v>0</v>
      </c>
      <c r="K39" s="135">
        <v>0</v>
      </c>
      <c r="L39" s="135">
        <v>0</v>
      </c>
      <c r="M39" s="135">
        <v>0</v>
      </c>
      <c r="N39" s="135">
        <v>0</v>
      </c>
      <c r="O39" s="147">
        <v>73319688</v>
      </c>
      <c r="P39" s="147">
        <v>123205.7890625</v>
      </c>
      <c r="Q39" s="135">
        <v>0</v>
      </c>
      <c r="R39" s="135">
        <v>0</v>
      </c>
      <c r="S39" s="136">
        <v>0</v>
      </c>
      <c r="T39" s="137">
        <v>0</v>
      </c>
    </row>
    <row r="40" spans="1:20" ht="22.5" x14ac:dyDescent="0.2">
      <c r="A40" s="133" t="s">
        <v>933</v>
      </c>
      <c r="B40" s="133" t="s">
        <v>306</v>
      </c>
      <c r="C40" s="133" t="s">
        <v>278</v>
      </c>
      <c r="D40" s="133" t="s">
        <v>310</v>
      </c>
      <c r="E40" s="134" t="s">
        <v>311</v>
      </c>
      <c r="F40" s="134" t="s">
        <v>311</v>
      </c>
      <c r="G40" s="135">
        <v>4067502.28</v>
      </c>
      <c r="H40" s="135">
        <v>0</v>
      </c>
      <c r="I40" s="135">
        <v>104489332.08</v>
      </c>
      <c r="J40" s="135">
        <v>0</v>
      </c>
      <c r="K40" s="135">
        <v>0</v>
      </c>
      <c r="L40" s="135">
        <v>0</v>
      </c>
      <c r="M40" s="135">
        <v>0</v>
      </c>
      <c r="N40" s="135">
        <v>0</v>
      </c>
      <c r="O40" s="147">
        <v>0</v>
      </c>
      <c r="P40" s="147">
        <v>0</v>
      </c>
      <c r="Q40" s="135">
        <v>104489332.08</v>
      </c>
      <c r="R40" s="135">
        <v>0</v>
      </c>
      <c r="S40" s="136">
        <v>108556834.36</v>
      </c>
      <c r="T40" s="137">
        <v>0</v>
      </c>
    </row>
    <row r="41" spans="1:20" ht="22.5" x14ac:dyDescent="0.2">
      <c r="A41" s="133" t="s">
        <v>933</v>
      </c>
      <c r="B41" s="133" t="s">
        <v>306</v>
      </c>
      <c r="C41" s="133" t="s">
        <v>278</v>
      </c>
      <c r="D41" s="133" t="s">
        <v>312</v>
      </c>
      <c r="E41" s="134" t="s">
        <v>943</v>
      </c>
      <c r="F41" s="134" t="s">
        <v>943</v>
      </c>
      <c r="G41" s="135">
        <v>28074.79</v>
      </c>
      <c r="H41" s="135">
        <v>0</v>
      </c>
      <c r="I41" s="135">
        <v>6018194.4999999497</v>
      </c>
      <c r="J41" s="135">
        <v>0</v>
      </c>
      <c r="K41" s="135">
        <v>0</v>
      </c>
      <c r="L41" s="135">
        <v>0</v>
      </c>
      <c r="M41" s="135">
        <v>0</v>
      </c>
      <c r="N41" s="135">
        <v>0</v>
      </c>
      <c r="O41" s="147">
        <v>0</v>
      </c>
      <c r="P41" s="147">
        <v>0</v>
      </c>
      <c r="Q41" s="135">
        <v>6018194.4999999497</v>
      </c>
      <c r="R41" s="135">
        <v>0</v>
      </c>
      <c r="S41" s="136">
        <v>6046269.2899999497</v>
      </c>
      <c r="T41" s="137">
        <v>0</v>
      </c>
    </row>
    <row r="42" spans="1:20" ht="22.5" x14ac:dyDescent="0.2">
      <c r="A42" s="133" t="s">
        <v>933</v>
      </c>
      <c r="B42" s="133" t="s">
        <v>306</v>
      </c>
      <c r="C42" s="133" t="s">
        <v>290</v>
      </c>
      <c r="D42" s="133" t="s">
        <v>313</v>
      </c>
      <c r="E42" s="134" t="s">
        <v>314</v>
      </c>
      <c r="F42" s="134" t="s">
        <v>314</v>
      </c>
      <c r="G42" s="135">
        <v>125331.9</v>
      </c>
      <c r="H42" s="135">
        <v>0</v>
      </c>
      <c r="I42" s="135">
        <v>0</v>
      </c>
      <c r="J42" s="135">
        <v>0</v>
      </c>
      <c r="K42" s="135">
        <v>451765.1</v>
      </c>
      <c r="L42" s="135">
        <v>0</v>
      </c>
      <c r="M42" s="135">
        <v>0</v>
      </c>
      <c r="N42" s="135">
        <v>0</v>
      </c>
      <c r="O42" s="147">
        <v>0</v>
      </c>
      <c r="P42" s="147">
        <v>0</v>
      </c>
      <c r="Q42" s="135">
        <v>451765.1</v>
      </c>
      <c r="R42" s="135">
        <v>0</v>
      </c>
      <c r="S42" s="136">
        <v>577097</v>
      </c>
      <c r="T42" s="137">
        <v>0</v>
      </c>
    </row>
    <row r="43" spans="1:20" ht="45" x14ac:dyDescent="0.2">
      <c r="A43" s="133" t="s">
        <v>933</v>
      </c>
      <c r="B43" s="133" t="s">
        <v>315</v>
      </c>
      <c r="C43" s="133" t="s">
        <v>244</v>
      </c>
      <c r="D43" s="133" t="s">
        <v>316</v>
      </c>
      <c r="E43" s="133" t="s">
        <v>317</v>
      </c>
      <c r="F43" s="133" t="s">
        <v>317</v>
      </c>
      <c r="G43" s="135">
        <v>1013760</v>
      </c>
      <c r="H43" s="135">
        <v>2303</v>
      </c>
      <c r="I43" s="135">
        <v>0</v>
      </c>
      <c r="J43" s="135">
        <v>0</v>
      </c>
      <c r="K43" s="135">
        <v>14840826</v>
      </c>
      <c r="L43" s="135">
        <v>53481.95</v>
      </c>
      <c r="M43" s="135">
        <v>0</v>
      </c>
      <c r="N43" s="135">
        <v>0</v>
      </c>
      <c r="O43" s="147">
        <v>0</v>
      </c>
      <c r="P43" s="147">
        <v>0</v>
      </c>
      <c r="Q43" s="135">
        <v>14840826</v>
      </c>
      <c r="R43" s="135">
        <v>53481.95</v>
      </c>
      <c r="S43" s="136">
        <v>15854586</v>
      </c>
      <c r="T43" s="137">
        <v>55785.65</v>
      </c>
    </row>
    <row r="44" spans="1:20" ht="22.5" x14ac:dyDescent="0.2">
      <c r="A44" s="133" t="s">
        <v>933</v>
      </c>
      <c r="B44" s="133" t="s">
        <v>315</v>
      </c>
      <c r="C44" s="133" t="s">
        <v>258</v>
      </c>
      <c r="D44" s="133" t="s">
        <v>258</v>
      </c>
      <c r="E44" s="133" t="s">
        <v>318</v>
      </c>
      <c r="F44" s="133" t="s">
        <v>318</v>
      </c>
      <c r="G44" s="135">
        <v>45906.1</v>
      </c>
      <c r="H44" s="135">
        <v>0</v>
      </c>
      <c r="I44" s="135">
        <v>4682965.57</v>
      </c>
      <c r="J44" s="135">
        <v>0</v>
      </c>
      <c r="K44" s="135">
        <v>0</v>
      </c>
      <c r="L44" s="135">
        <v>0</v>
      </c>
      <c r="M44" s="135">
        <v>0</v>
      </c>
      <c r="N44" s="135">
        <v>0</v>
      </c>
      <c r="O44" s="147">
        <v>0</v>
      </c>
      <c r="P44" s="147">
        <v>0</v>
      </c>
      <c r="Q44" s="135">
        <v>4682965.57</v>
      </c>
      <c r="R44" s="135">
        <v>0</v>
      </c>
      <c r="S44" s="136">
        <v>4728871.67</v>
      </c>
      <c r="T44" s="137">
        <v>0</v>
      </c>
    </row>
    <row r="45" spans="1:20" ht="22.5" x14ac:dyDescent="0.2">
      <c r="A45" s="133" t="s">
        <v>933</v>
      </c>
      <c r="B45" s="133" t="s">
        <v>315</v>
      </c>
      <c r="C45" s="133" t="s">
        <v>276</v>
      </c>
      <c r="D45" s="133" t="s">
        <v>276</v>
      </c>
      <c r="E45" s="133" t="s">
        <v>319</v>
      </c>
      <c r="F45" s="133" t="s">
        <v>319</v>
      </c>
      <c r="G45" s="135">
        <v>0</v>
      </c>
      <c r="H45" s="135">
        <v>0</v>
      </c>
      <c r="I45" s="135">
        <v>0</v>
      </c>
      <c r="J45" s="135">
        <v>0</v>
      </c>
      <c r="K45" s="135">
        <v>0</v>
      </c>
      <c r="L45" s="135">
        <v>0</v>
      </c>
      <c r="M45" s="135">
        <v>0</v>
      </c>
      <c r="N45" s="135">
        <v>0</v>
      </c>
      <c r="O45" s="147">
        <v>494323.59375</v>
      </c>
      <c r="P45" s="147">
        <v>3072.47998046875</v>
      </c>
      <c r="Q45" s="135">
        <v>0</v>
      </c>
      <c r="R45" s="135">
        <v>0</v>
      </c>
      <c r="S45" s="136">
        <v>0</v>
      </c>
      <c r="T45" s="137">
        <v>0</v>
      </c>
    </row>
    <row r="46" spans="1:20" ht="22.5" x14ac:dyDescent="0.2">
      <c r="A46" s="133" t="s">
        <v>933</v>
      </c>
      <c r="B46" s="133" t="s">
        <v>315</v>
      </c>
      <c r="C46" s="133" t="s">
        <v>278</v>
      </c>
      <c r="D46" s="133" t="s">
        <v>278</v>
      </c>
      <c r="E46" s="133" t="s">
        <v>320</v>
      </c>
      <c r="F46" s="133" t="s">
        <v>320</v>
      </c>
      <c r="G46" s="135">
        <v>62968.6</v>
      </c>
      <c r="H46" s="135">
        <v>0</v>
      </c>
      <c r="I46" s="135">
        <v>9079646.8499999996</v>
      </c>
      <c r="J46" s="135">
        <v>0</v>
      </c>
      <c r="K46" s="135">
        <v>0</v>
      </c>
      <c r="L46" s="135">
        <v>0</v>
      </c>
      <c r="M46" s="135">
        <v>0</v>
      </c>
      <c r="N46" s="135">
        <v>0</v>
      </c>
      <c r="O46" s="147">
        <v>0</v>
      </c>
      <c r="P46" s="147">
        <v>0</v>
      </c>
      <c r="Q46" s="135">
        <v>9079646.8499999996</v>
      </c>
      <c r="R46" s="135">
        <v>0</v>
      </c>
      <c r="S46" s="136">
        <v>9142615.4499999993</v>
      </c>
      <c r="T46" s="137">
        <v>0</v>
      </c>
    </row>
    <row r="47" spans="1:20" ht="22.5" x14ac:dyDescent="0.2">
      <c r="A47" s="133" t="s">
        <v>933</v>
      </c>
      <c r="B47" s="133" t="s">
        <v>315</v>
      </c>
      <c r="C47" s="133" t="s">
        <v>290</v>
      </c>
      <c r="D47" s="133" t="s">
        <v>313</v>
      </c>
      <c r="E47" s="133" t="s">
        <v>321</v>
      </c>
      <c r="F47" s="133" t="s">
        <v>321</v>
      </c>
      <c r="G47" s="135">
        <v>0</v>
      </c>
      <c r="H47" s="135">
        <v>0</v>
      </c>
      <c r="I47" s="135">
        <v>0</v>
      </c>
      <c r="J47" s="135">
        <v>0</v>
      </c>
      <c r="K47" s="135">
        <v>419430.6</v>
      </c>
      <c r="L47" s="135">
        <v>1300.56</v>
      </c>
      <c r="M47" s="135">
        <v>0</v>
      </c>
      <c r="N47" s="135">
        <v>0</v>
      </c>
      <c r="O47" s="147">
        <v>0</v>
      </c>
      <c r="P47" s="147">
        <v>0</v>
      </c>
      <c r="Q47" s="135">
        <v>419430.6</v>
      </c>
      <c r="R47" s="135">
        <v>1300.56</v>
      </c>
      <c r="S47" s="136">
        <v>419430.6</v>
      </c>
      <c r="T47" s="137">
        <v>1300.56</v>
      </c>
    </row>
    <row r="48" spans="1:20" ht="45" x14ac:dyDescent="0.2">
      <c r="A48" s="133" t="s">
        <v>933</v>
      </c>
      <c r="B48" s="133" t="s">
        <v>322</v>
      </c>
      <c r="C48" s="133" t="s">
        <v>244</v>
      </c>
      <c r="D48" s="133" t="s">
        <v>323</v>
      </c>
      <c r="E48" s="133" t="s">
        <v>324</v>
      </c>
      <c r="F48" s="133" t="s">
        <v>324</v>
      </c>
      <c r="G48" s="135">
        <v>0</v>
      </c>
      <c r="H48" s="135">
        <v>0</v>
      </c>
      <c r="I48" s="135">
        <v>0</v>
      </c>
      <c r="J48" s="135">
        <v>0</v>
      </c>
      <c r="K48" s="135">
        <v>136386985</v>
      </c>
      <c r="L48" s="135">
        <v>279319</v>
      </c>
      <c r="M48" s="135">
        <v>0</v>
      </c>
      <c r="N48" s="135">
        <v>0</v>
      </c>
      <c r="O48" s="147">
        <v>0</v>
      </c>
      <c r="P48" s="147">
        <v>0</v>
      </c>
      <c r="Q48" s="135">
        <v>136386985</v>
      </c>
      <c r="R48" s="135">
        <v>279319</v>
      </c>
      <c r="S48" s="136">
        <v>136386985</v>
      </c>
      <c r="T48" s="137">
        <v>279319</v>
      </c>
    </row>
    <row r="49" spans="1:20" ht="45" x14ac:dyDescent="0.2">
      <c r="A49" s="133" t="s">
        <v>933</v>
      </c>
      <c r="B49" s="133" t="s">
        <v>322</v>
      </c>
      <c r="C49" s="133" t="s">
        <v>244</v>
      </c>
      <c r="D49" s="133" t="s">
        <v>325</v>
      </c>
      <c r="E49" s="133" t="s">
        <v>326</v>
      </c>
      <c r="F49" s="133" t="s">
        <v>326</v>
      </c>
      <c r="G49" s="135">
        <v>32473459</v>
      </c>
      <c r="H49" s="135">
        <v>104800</v>
      </c>
      <c r="I49" s="135">
        <v>43874551</v>
      </c>
      <c r="J49" s="135">
        <v>282451</v>
      </c>
      <c r="K49" s="135">
        <v>119444230</v>
      </c>
      <c r="L49" s="135">
        <v>148428</v>
      </c>
      <c r="M49" s="135">
        <v>4258881</v>
      </c>
      <c r="N49" s="135">
        <v>8284</v>
      </c>
      <c r="O49" s="147">
        <v>0</v>
      </c>
      <c r="P49" s="147">
        <v>0</v>
      </c>
      <c r="Q49" s="135">
        <v>167577662</v>
      </c>
      <c r="R49" s="135">
        <v>439163</v>
      </c>
      <c r="S49" s="136">
        <v>200051121</v>
      </c>
      <c r="T49" s="137">
        <v>543963</v>
      </c>
    </row>
    <row r="50" spans="1:20" ht="33.75" x14ac:dyDescent="0.2">
      <c r="A50" s="133" t="s">
        <v>933</v>
      </c>
      <c r="B50" s="133" t="s">
        <v>322</v>
      </c>
      <c r="C50" s="133" t="s">
        <v>258</v>
      </c>
      <c r="D50" s="133" t="s">
        <v>258</v>
      </c>
      <c r="E50" s="133" t="s">
        <v>327</v>
      </c>
      <c r="F50" s="133" t="s">
        <v>327</v>
      </c>
      <c r="G50" s="135">
        <v>16708479</v>
      </c>
      <c r="H50" s="135">
        <v>0</v>
      </c>
      <c r="I50" s="135">
        <v>85676435</v>
      </c>
      <c r="J50" s="135">
        <v>0</v>
      </c>
      <c r="K50" s="135">
        <v>0</v>
      </c>
      <c r="L50" s="135">
        <v>0</v>
      </c>
      <c r="M50" s="135">
        <v>0</v>
      </c>
      <c r="N50" s="135">
        <v>0</v>
      </c>
      <c r="O50" s="147">
        <v>0</v>
      </c>
      <c r="P50" s="147">
        <v>0</v>
      </c>
      <c r="Q50" s="135">
        <v>85676435</v>
      </c>
      <c r="R50" s="135">
        <v>0</v>
      </c>
      <c r="S50" s="136">
        <v>102384914</v>
      </c>
      <c r="T50" s="137">
        <v>0</v>
      </c>
    </row>
    <row r="51" spans="1:20" ht="33.75" x14ac:dyDescent="0.2">
      <c r="A51" s="133" t="s">
        <v>933</v>
      </c>
      <c r="B51" s="133" t="s">
        <v>322</v>
      </c>
      <c r="C51" s="133" t="s">
        <v>267</v>
      </c>
      <c r="D51" s="133" t="s">
        <v>328</v>
      </c>
      <c r="E51" s="133" t="s">
        <v>329</v>
      </c>
      <c r="F51" s="133" t="s">
        <v>329</v>
      </c>
      <c r="G51" s="135">
        <v>0</v>
      </c>
      <c r="H51" s="135">
        <v>0</v>
      </c>
      <c r="I51" s="135">
        <v>0</v>
      </c>
      <c r="J51" s="135">
        <v>0</v>
      </c>
      <c r="K51" s="135">
        <v>175694404</v>
      </c>
      <c r="L51" s="135">
        <v>300440</v>
      </c>
      <c r="M51" s="135">
        <v>111693024</v>
      </c>
      <c r="N51" s="135">
        <v>186019</v>
      </c>
      <c r="O51" s="147">
        <v>0</v>
      </c>
      <c r="P51" s="147">
        <v>0</v>
      </c>
      <c r="Q51" s="135">
        <v>287387432</v>
      </c>
      <c r="R51" s="135">
        <v>486459</v>
      </c>
      <c r="S51" s="136">
        <v>287387432</v>
      </c>
      <c r="T51" s="137">
        <v>486459</v>
      </c>
    </row>
    <row r="52" spans="1:20" ht="33.75" x14ac:dyDescent="0.2">
      <c r="A52" s="133" t="s">
        <v>933</v>
      </c>
      <c r="B52" s="133" t="s">
        <v>322</v>
      </c>
      <c r="C52" s="133" t="s">
        <v>276</v>
      </c>
      <c r="D52" s="133" t="s">
        <v>276</v>
      </c>
      <c r="E52" s="133" t="s">
        <v>330</v>
      </c>
      <c r="F52" s="133" t="s">
        <v>330</v>
      </c>
      <c r="G52" s="135">
        <v>0</v>
      </c>
      <c r="H52" s="135">
        <v>0</v>
      </c>
      <c r="I52" s="135">
        <v>0</v>
      </c>
      <c r="J52" s="135">
        <v>0</v>
      </c>
      <c r="K52" s="135">
        <v>0</v>
      </c>
      <c r="L52" s="135">
        <v>0</v>
      </c>
      <c r="M52" s="135">
        <v>0</v>
      </c>
      <c r="N52" s="135">
        <v>0</v>
      </c>
      <c r="O52" s="147">
        <v>308027904</v>
      </c>
      <c r="P52" s="147">
        <v>562016</v>
      </c>
      <c r="Q52" s="135">
        <v>0</v>
      </c>
      <c r="R52" s="135">
        <v>0</v>
      </c>
      <c r="S52" s="136">
        <v>0</v>
      </c>
      <c r="T52" s="137">
        <v>0</v>
      </c>
    </row>
    <row r="53" spans="1:20" ht="33.75" x14ac:dyDescent="0.2">
      <c r="A53" s="133" t="s">
        <v>933</v>
      </c>
      <c r="B53" s="133" t="s">
        <v>322</v>
      </c>
      <c r="C53" s="133" t="s">
        <v>278</v>
      </c>
      <c r="D53" s="133" t="s">
        <v>278</v>
      </c>
      <c r="E53" s="133" t="s">
        <v>331</v>
      </c>
      <c r="F53" s="133" t="s">
        <v>331</v>
      </c>
      <c r="G53" s="135">
        <v>8337898</v>
      </c>
      <c r="H53" s="135">
        <v>0</v>
      </c>
      <c r="I53" s="135">
        <v>250709361</v>
      </c>
      <c r="J53" s="135">
        <v>0</v>
      </c>
      <c r="K53" s="135">
        <v>0</v>
      </c>
      <c r="L53" s="135">
        <v>0</v>
      </c>
      <c r="M53" s="135">
        <v>0</v>
      </c>
      <c r="N53" s="135">
        <v>0</v>
      </c>
      <c r="O53" s="147">
        <v>0</v>
      </c>
      <c r="P53" s="147">
        <v>0</v>
      </c>
      <c r="Q53" s="135">
        <v>250709361</v>
      </c>
      <c r="R53" s="135">
        <v>0</v>
      </c>
      <c r="S53" s="136">
        <v>259047259</v>
      </c>
      <c r="T53" s="137">
        <v>0</v>
      </c>
    </row>
    <row r="54" spans="1:20" ht="33.75" x14ac:dyDescent="0.2">
      <c r="A54" s="133" t="s">
        <v>933</v>
      </c>
      <c r="B54" s="133" t="s">
        <v>322</v>
      </c>
      <c r="C54" s="133" t="s">
        <v>286</v>
      </c>
      <c r="D54" s="133" t="s">
        <v>332</v>
      </c>
      <c r="E54" s="133" t="s">
        <v>333</v>
      </c>
      <c r="F54" s="133" t="s">
        <v>333</v>
      </c>
      <c r="G54" s="135">
        <v>34289</v>
      </c>
      <c r="H54" s="135">
        <v>90</v>
      </c>
      <c r="I54" s="135">
        <v>420523</v>
      </c>
      <c r="J54" s="135">
        <v>1213</v>
      </c>
      <c r="K54" s="135">
        <v>0</v>
      </c>
      <c r="L54" s="135">
        <v>0</v>
      </c>
      <c r="M54" s="135">
        <v>0</v>
      </c>
      <c r="N54" s="135">
        <v>0</v>
      </c>
      <c r="O54" s="147">
        <v>0</v>
      </c>
      <c r="P54" s="147">
        <v>0</v>
      </c>
      <c r="Q54" s="135">
        <v>420523</v>
      </c>
      <c r="R54" s="135">
        <v>1213</v>
      </c>
      <c r="S54" s="136">
        <v>454812</v>
      </c>
      <c r="T54" s="137">
        <v>1303</v>
      </c>
    </row>
    <row r="55" spans="1:20" ht="33.75" x14ac:dyDescent="0.2">
      <c r="A55" s="133" t="s">
        <v>933</v>
      </c>
      <c r="B55" s="133" t="s">
        <v>322</v>
      </c>
      <c r="C55" s="133" t="s">
        <v>290</v>
      </c>
      <c r="D55" s="133" t="s">
        <v>313</v>
      </c>
      <c r="E55" s="133" t="s">
        <v>334</v>
      </c>
      <c r="F55" s="133" t="s">
        <v>334</v>
      </c>
      <c r="G55" s="135">
        <v>0</v>
      </c>
      <c r="H55" s="135">
        <v>0</v>
      </c>
      <c r="I55" s="135">
        <v>0</v>
      </c>
      <c r="J55" s="135">
        <v>0</v>
      </c>
      <c r="K55" s="135">
        <v>3664818</v>
      </c>
      <c r="L55" s="135">
        <v>10173</v>
      </c>
      <c r="M55" s="135">
        <v>0</v>
      </c>
      <c r="N55" s="135">
        <v>0</v>
      </c>
      <c r="O55" s="147">
        <v>0</v>
      </c>
      <c r="P55" s="147">
        <v>0</v>
      </c>
      <c r="Q55" s="135">
        <v>3664818</v>
      </c>
      <c r="R55" s="135">
        <v>10173</v>
      </c>
      <c r="S55" s="136">
        <v>3664818</v>
      </c>
      <c r="T55" s="137">
        <v>10173</v>
      </c>
    </row>
    <row r="56" spans="1:20" ht="33.75" x14ac:dyDescent="0.2">
      <c r="A56" s="133" t="s">
        <v>933</v>
      </c>
      <c r="B56" s="133" t="s">
        <v>322</v>
      </c>
      <c r="C56" s="133" t="s">
        <v>298</v>
      </c>
      <c r="D56" s="133" t="s">
        <v>335</v>
      </c>
      <c r="E56" s="133" t="s">
        <v>336</v>
      </c>
      <c r="F56" s="133" t="s">
        <v>336</v>
      </c>
      <c r="G56" s="135">
        <v>212632</v>
      </c>
      <c r="H56" s="135">
        <v>0</v>
      </c>
      <c r="I56" s="135">
        <v>1845708</v>
      </c>
      <c r="J56" s="135">
        <v>0</v>
      </c>
      <c r="K56" s="135">
        <v>0</v>
      </c>
      <c r="L56" s="135">
        <v>0</v>
      </c>
      <c r="M56" s="135">
        <v>0</v>
      </c>
      <c r="N56" s="135">
        <v>0</v>
      </c>
      <c r="O56" s="147">
        <v>0</v>
      </c>
      <c r="P56" s="147">
        <v>0</v>
      </c>
      <c r="Q56" s="135">
        <v>1845708</v>
      </c>
      <c r="R56" s="135">
        <v>0</v>
      </c>
      <c r="S56" s="136">
        <v>2058340</v>
      </c>
      <c r="T56" s="137">
        <v>0</v>
      </c>
    </row>
    <row r="57" spans="1:20" ht="22.5" x14ac:dyDescent="0.2">
      <c r="A57" s="133" t="s">
        <v>933</v>
      </c>
      <c r="B57" s="133" t="s">
        <v>337</v>
      </c>
      <c r="C57" s="133" t="s">
        <v>241</v>
      </c>
      <c r="D57" s="133" t="s">
        <v>338</v>
      </c>
      <c r="E57" s="133" t="s">
        <v>339</v>
      </c>
      <c r="F57" s="133" t="s">
        <v>339</v>
      </c>
      <c r="G57" s="135">
        <v>0</v>
      </c>
      <c r="H57" s="135">
        <v>0</v>
      </c>
      <c r="I57" s="135">
        <v>0</v>
      </c>
      <c r="J57" s="135">
        <v>0</v>
      </c>
      <c r="K57" s="135">
        <v>0</v>
      </c>
      <c r="L57" s="135">
        <v>0</v>
      </c>
      <c r="M57" s="135">
        <v>41227724</v>
      </c>
      <c r="N57" s="135">
        <v>95218.59375</v>
      </c>
      <c r="O57" s="147">
        <v>0</v>
      </c>
      <c r="P57" s="147">
        <v>0</v>
      </c>
      <c r="Q57" s="135">
        <v>41227723</v>
      </c>
      <c r="R57" s="135">
        <v>95218.59</v>
      </c>
      <c r="S57" s="136">
        <v>41227723</v>
      </c>
      <c r="T57" s="137">
        <v>95218.59</v>
      </c>
    </row>
    <row r="58" spans="1:20" ht="45" x14ac:dyDescent="0.2">
      <c r="A58" s="133" t="s">
        <v>933</v>
      </c>
      <c r="B58" s="133" t="s">
        <v>337</v>
      </c>
      <c r="C58" s="133" t="s">
        <v>244</v>
      </c>
      <c r="D58" s="133" t="s">
        <v>316</v>
      </c>
      <c r="E58" s="133" t="s">
        <v>340</v>
      </c>
      <c r="F58" s="133" t="s">
        <v>340</v>
      </c>
      <c r="G58" s="135">
        <v>136415423.02000001</v>
      </c>
      <c r="H58" s="135">
        <v>333728</v>
      </c>
      <c r="I58" s="135">
        <v>36929489.57</v>
      </c>
      <c r="J58" s="135">
        <v>106844.53</v>
      </c>
      <c r="K58" s="135">
        <v>356247686.86000001</v>
      </c>
      <c r="L58" s="135">
        <v>994672.08</v>
      </c>
      <c r="M58" s="135">
        <v>6330357</v>
      </c>
      <c r="N58" s="135">
        <v>12258.4296875</v>
      </c>
      <c r="O58" s="147">
        <v>0</v>
      </c>
      <c r="P58" s="147">
        <v>0</v>
      </c>
      <c r="Q58" s="135">
        <v>399507533.43000001</v>
      </c>
      <c r="R58" s="135">
        <v>1113775.04</v>
      </c>
      <c r="S58" s="136">
        <v>535922956.44999999</v>
      </c>
      <c r="T58" s="137">
        <v>1447503.11</v>
      </c>
    </row>
    <row r="59" spans="1:20" ht="22.5" x14ac:dyDescent="0.2">
      <c r="A59" s="133" t="s">
        <v>933</v>
      </c>
      <c r="B59" s="133" t="s">
        <v>337</v>
      </c>
      <c r="C59" s="133" t="s">
        <v>258</v>
      </c>
      <c r="D59" s="133" t="s">
        <v>258</v>
      </c>
      <c r="E59" s="133" t="s">
        <v>341</v>
      </c>
      <c r="F59" s="133" t="s">
        <v>341</v>
      </c>
      <c r="G59" s="135">
        <v>12017127.98</v>
      </c>
      <c r="H59" s="135">
        <v>0</v>
      </c>
      <c r="I59" s="135">
        <v>82456911.890000001</v>
      </c>
      <c r="J59" s="135">
        <v>0</v>
      </c>
      <c r="K59" s="135">
        <v>254548.22</v>
      </c>
      <c r="L59" s="135">
        <v>0</v>
      </c>
      <c r="M59" s="135">
        <v>0</v>
      </c>
      <c r="N59" s="135">
        <v>0</v>
      </c>
      <c r="O59" s="147">
        <v>0</v>
      </c>
      <c r="P59" s="147">
        <v>0</v>
      </c>
      <c r="Q59" s="135">
        <v>82711460.109999999</v>
      </c>
      <c r="R59" s="135">
        <v>0</v>
      </c>
      <c r="S59" s="136">
        <v>94728588.090000004</v>
      </c>
      <c r="T59" s="137">
        <v>0</v>
      </c>
    </row>
    <row r="60" spans="1:20" ht="22.5" x14ac:dyDescent="0.2">
      <c r="A60" s="133" t="s">
        <v>933</v>
      </c>
      <c r="B60" s="133" t="s">
        <v>337</v>
      </c>
      <c r="C60" s="133" t="s">
        <v>276</v>
      </c>
      <c r="D60" s="133" t="s">
        <v>276</v>
      </c>
      <c r="E60" s="133" t="s">
        <v>342</v>
      </c>
      <c r="F60" s="133" t="s">
        <v>342</v>
      </c>
      <c r="G60" s="135">
        <v>0</v>
      </c>
      <c r="H60" s="135">
        <v>0</v>
      </c>
      <c r="I60" s="135">
        <v>0</v>
      </c>
      <c r="J60" s="135">
        <v>0</v>
      </c>
      <c r="K60" s="135">
        <v>0</v>
      </c>
      <c r="L60" s="135">
        <v>0</v>
      </c>
      <c r="M60" s="135">
        <v>0</v>
      </c>
      <c r="N60" s="135">
        <v>0</v>
      </c>
      <c r="O60" s="147">
        <v>187005648</v>
      </c>
      <c r="P60" s="147">
        <v>405217.46875</v>
      </c>
      <c r="Q60" s="135">
        <v>0</v>
      </c>
      <c r="R60" s="135">
        <v>0</v>
      </c>
      <c r="S60" s="136">
        <v>0</v>
      </c>
      <c r="T60" s="137">
        <v>0</v>
      </c>
    </row>
    <row r="61" spans="1:20" ht="22.5" x14ac:dyDescent="0.2">
      <c r="A61" s="133" t="s">
        <v>933</v>
      </c>
      <c r="B61" s="133" t="s">
        <v>337</v>
      </c>
      <c r="C61" s="133" t="s">
        <v>278</v>
      </c>
      <c r="D61" s="133" t="s">
        <v>278</v>
      </c>
      <c r="E61" s="133" t="s">
        <v>343</v>
      </c>
      <c r="F61" s="133" t="s">
        <v>343</v>
      </c>
      <c r="G61" s="135">
        <v>11330956.93</v>
      </c>
      <c r="H61" s="135">
        <v>0</v>
      </c>
      <c r="I61" s="135">
        <v>289979565.70999998</v>
      </c>
      <c r="J61" s="135">
        <v>0</v>
      </c>
      <c r="K61" s="135">
        <v>0</v>
      </c>
      <c r="L61" s="135">
        <v>0</v>
      </c>
      <c r="M61" s="135">
        <v>0</v>
      </c>
      <c r="N61" s="135">
        <v>0</v>
      </c>
      <c r="O61" s="147">
        <v>0</v>
      </c>
      <c r="P61" s="147">
        <v>0</v>
      </c>
      <c r="Q61" s="135">
        <v>289979565.70999998</v>
      </c>
      <c r="R61" s="135">
        <v>0</v>
      </c>
      <c r="S61" s="136">
        <v>301310522.63999999</v>
      </c>
      <c r="T61" s="137">
        <v>0</v>
      </c>
    </row>
    <row r="62" spans="1:20" ht="33.75" x14ac:dyDescent="0.2">
      <c r="A62" s="133" t="s">
        <v>933</v>
      </c>
      <c r="B62" s="133" t="s">
        <v>337</v>
      </c>
      <c r="C62" s="133" t="s">
        <v>286</v>
      </c>
      <c r="D62" s="133" t="s">
        <v>332</v>
      </c>
      <c r="E62" s="133" t="s">
        <v>344</v>
      </c>
      <c r="F62" s="133" t="s">
        <v>344</v>
      </c>
      <c r="G62" s="135">
        <v>0</v>
      </c>
      <c r="H62" s="135">
        <v>0</v>
      </c>
      <c r="I62" s="135">
        <v>190022.91</v>
      </c>
      <c r="J62" s="135">
        <v>520.29999999999995</v>
      </c>
      <c r="K62" s="135">
        <v>0</v>
      </c>
      <c r="L62" s="135">
        <v>0</v>
      </c>
      <c r="M62" s="135">
        <v>0</v>
      </c>
      <c r="N62" s="135">
        <v>0</v>
      </c>
      <c r="O62" s="147">
        <v>0</v>
      </c>
      <c r="P62" s="147">
        <v>0</v>
      </c>
      <c r="Q62" s="135">
        <v>190022.91</v>
      </c>
      <c r="R62" s="135">
        <v>520.29999999999995</v>
      </c>
      <c r="S62" s="136">
        <v>190022.91</v>
      </c>
      <c r="T62" s="137">
        <v>520.29999999999995</v>
      </c>
    </row>
    <row r="63" spans="1:20" ht="22.5" x14ac:dyDescent="0.2">
      <c r="A63" s="133" t="s">
        <v>933</v>
      </c>
      <c r="B63" s="133" t="s">
        <v>337</v>
      </c>
      <c r="C63" s="133" t="s">
        <v>290</v>
      </c>
      <c r="D63" s="133" t="s">
        <v>313</v>
      </c>
      <c r="E63" s="133" t="s">
        <v>345</v>
      </c>
      <c r="F63" s="133" t="s">
        <v>345</v>
      </c>
      <c r="G63" s="135">
        <v>0</v>
      </c>
      <c r="H63" s="135">
        <v>0</v>
      </c>
      <c r="I63" s="135">
        <v>0</v>
      </c>
      <c r="J63" s="135">
        <v>0</v>
      </c>
      <c r="K63" s="135">
        <v>7191579.9800000004</v>
      </c>
      <c r="L63" s="135">
        <v>22227</v>
      </c>
      <c r="M63" s="135">
        <v>0</v>
      </c>
      <c r="N63" s="135">
        <v>0</v>
      </c>
      <c r="O63" s="147">
        <v>0</v>
      </c>
      <c r="P63" s="147">
        <v>0</v>
      </c>
      <c r="Q63" s="135">
        <v>7191579.9800000004</v>
      </c>
      <c r="R63" s="135">
        <v>22227</v>
      </c>
      <c r="S63" s="136">
        <v>7191579.9800000004</v>
      </c>
      <c r="T63" s="137">
        <v>22227</v>
      </c>
    </row>
    <row r="64" spans="1:20" ht="33.75" x14ac:dyDescent="0.2">
      <c r="A64" s="133" t="s">
        <v>933</v>
      </c>
      <c r="B64" s="133" t="s">
        <v>337</v>
      </c>
      <c r="C64" s="133" t="s">
        <v>298</v>
      </c>
      <c r="D64" s="133" t="s">
        <v>335</v>
      </c>
      <c r="E64" s="133" t="s">
        <v>346</v>
      </c>
      <c r="F64" s="133" t="s">
        <v>346</v>
      </c>
      <c r="G64" s="135">
        <v>0</v>
      </c>
      <c r="H64" s="135">
        <v>0</v>
      </c>
      <c r="I64" s="135">
        <v>1497429.01</v>
      </c>
      <c r="J64" s="135">
        <v>0</v>
      </c>
      <c r="K64" s="135">
        <v>0</v>
      </c>
      <c r="L64" s="135">
        <v>0</v>
      </c>
      <c r="M64" s="135">
        <v>0</v>
      </c>
      <c r="N64" s="135">
        <v>0</v>
      </c>
      <c r="O64" s="147">
        <v>0</v>
      </c>
      <c r="P64" s="147">
        <v>0</v>
      </c>
      <c r="Q64" s="135">
        <v>1497429.01</v>
      </c>
      <c r="R64" s="135">
        <v>0</v>
      </c>
      <c r="S64" s="136">
        <v>1497429.01</v>
      </c>
      <c r="T64" s="137">
        <v>0</v>
      </c>
    </row>
    <row r="65" spans="1:20" ht="45" x14ac:dyDescent="0.2">
      <c r="A65" s="133" t="s">
        <v>933</v>
      </c>
      <c r="B65" s="133" t="s">
        <v>347</v>
      </c>
      <c r="C65" s="133" t="s">
        <v>244</v>
      </c>
      <c r="D65" s="133" t="s">
        <v>316</v>
      </c>
      <c r="E65" s="133" t="s">
        <v>348</v>
      </c>
      <c r="F65" s="133" t="s">
        <v>348</v>
      </c>
      <c r="G65" s="135">
        <v>132082156</v>
      </c>
      <c r="H65" s="135">
        <v>346060</v>
      </c>
      <c r="I65" s="135">
        <v>133881209</v>
      </c>
      <c r="J65" s="135">
        <v>385241</v>
      </c>
      <c r="K65" s="135">
        <v>612711824</v>
      </c>
      <c r="L65" s="135">
        <v>1647107</v>
      </c>
      <c r="M65" s="135">
        <v>0</v>
      </c>
      <c r="N65" s="135">
        <v>0</v>
      </c>
      <c r="O65" s="147">
        <v>0</v>
      </c>
      <c r="P65" s="147">
        <v>0</v>
      </c>
      <c r="Q65" s="135">
        <v>746593033</v>
      </c>
      <c r="R65" s="135">
        <v>2032348</v>
      </c>
      <c r="S65" s="136">
        <v>878675189</v>
      </c>
      <c r="T65" s="137">
        <v>2378408</v>
      </c>
    </row>
    <row r="66" spans="1:20" ht="22.5" x14ac:dyDescent="0.2">
      <c r="A66" s="133" t="s">
        <v>933</v>
      </c>
      <c r="B66" s="133" t="s">
        <v>347</v>
      </c>
      <c r="C66" s="133" t="s">
        <v>258</v>
      </c>
      <c r="D66" s="133" t="s">
        <v>258</v>
      </c>
      <c r="E66" s="133" t="s">
        <v>349</v>
      </c>
      <c r="F66" s="133" t="s">
        <v>349</v>
      </c>
      <c r="G66" s="135">
        <v>21219320</v>
      </c>
      <c r="H66" s="135">
        <v>0</v>
      </c>
      <c r="I66" s="135">
        <v>145092205</v>
      </c>
      <c r="J66" s="135">
        <v>0</v>
      </c>
      <c r="K66" s="135">
        <v>6839750</v>
      </c>
      <c r="L66" s="135">
        <v>0</v>
      </c>
      <c r="M66" s="135">
        <v>0</v>
      </c>
      <c r="N66" s="135">
        <v>0</v>
      </c>
      <c r="O66" s="147">
        <v>0</v>
      </c>
      <c r="P66" s="147">
        <v>0</v>
      </c>
      <c r="Q66" s="135">
        <v>151931955</v>
      </c>
      <c r="R66" s="135">
        <v>0</v>
      </c>
      <c r="S66" s="136">
        <v>173151275</v>
      </c>
      <c r="T66" s="137">
        <v>0</v>
      </c>
    </row>
    <row r="67" spans="1:20" ht="22.5" x14ac:dyDescent="0.2">
      <c r="A67" s="133" t="s">
        <v>933</v>
      </c>
      <c r="B67" s="133" t="s">
        <v>347</v>
      </c>
      <c r="C67" s="133" t="s">
        <v>276</v>
      </c>
      <c r="D67" s="133" t="s">
        <v>276</v>
      </c>
      <c r="E67" s="133" t="s">
        <v>350</v>
      </c>
      <c r="F67" s="133" t="s">
        <v>350</v>
      </c>
      <c r="G67" s="135">
        <v>0</v>
      </c>
      <c r="H67" s="135">
        <v>0</v>
      </c>
      <c r="I67" s="135">
        <v>0</v>
      </c>
      <c r="J67" s="135">
        <v>0</v>
      </c>
      <c r="K67" s="135">
        <v>0</v>
      </c>
      <c r="L67" s="135">
        <v>0</v>
      </c>
      <c r="M67" s="135">
        <v>0</v>
      </c>
      <c r="N67" s="135">
        <v>0</v>
      </c>
      <c r="O67" s="147">
        <v>211575456</v>
      </c>
      <c r="P67" s="147">
        <v>514564</v>
      </c>
      <c r="Q67" s="135">
        <v>0</v>
      </c>
      <c r="R67" s="135">
        <v>0</v>
      </c>
      <c r="S67" s="136">
        <v>0</v>
      </c>
      <c r="T67" s="137">
        <v>0</v>
      </c>
    </row>
    <row r="68" spans="1:20" ht="22.5" x14ac:dyDescent="0.2">
      <c r="A68" s="133" t="s">
        <v>933</v>
      </c>
      <c r="B68" s="133" t="s">
        <v>347</v>
      </c>
      <c r="C68" s="133" t="s">
        <v>278</v>
      </c>
      <c r="D68" s="133" t="s">
        <v>278</v>
      </c>
      <c r="E68" s="133" t="s">
        <v>351</v>
      </c>
      <c r="F68" s="133" t="s">
        <v>351</v>
      </c>
      <c r="G68" s="135">
        <v>8487586</v>
      </c>
      <c r="H68" s="135">
        <v>0</v>
      </c>
      <c r="I68" s="135">
        <v>526783090</v>
      </c>
      <c r="J68" s="135">
        <v>0</v>
      </c>
      <c r="K68" s="135">
        <v>0</v>
      </c>
      <c r="L68" s="135">
        <v>0</v>
      </c>
      <c r="M68" s="135">
        <v>0</v>
      </c>
      <c r="N68" s="135">
        <v>0</v>
      </c>
      <c r="O68" s="147">
        <v>0</v>
      </c>
      <c r="P68" s="147">
        <v>0</v>
      </c>
      <c r="Q68" s="135">
        <v>526783090</v>
      </c>
      <c r="R68" s="135">
        <v>0</v>
      </c>
      <c r="S68" s="136">
        <v>535270676</v>
      </c>
      <c r="T68" s="137">
        <v>0</v>
      </c>
    </row>
    <row r="69" spans="1:20" ht="22.5" x14ac:dyDescent="0.2">
      <c r="A69" s="133" t="s">
        <v>933</v>
      </c>
      <c r="B69" s="133" t="s">
        <v>347</v>
      </c>
      <c r="C69" s="133" t="s">
        <v>290</v>
      </c>
      <c r="D69" s="133" t="s">
        <v>313</v>
      </c>
      <c r="E69" s="133" t="s">
        <v>352</v>
      </c>
      <c r="F69" s="133" t="s">
        <v>352</v>
      </c>
      <c r="G69" s="135">
        <v>0</v>
      </c>
      <c r="H69" s="135">
        <v>0</v>
      </c>
      <c r="I69" s="135">
        <v>46982</v>
      </c>
      <c r="J69" s="135">
        <v>131</v>
      </c>
      <c r="K69" s="135">
        <v>7353934</v>
      </c>
      <c r="L69" s="135">
        <v>20440</v>
      </c>
      <c r="M69" s="135">
        <v>0</v>
      </c>
      <c r="N69" s="135">
        <v>0</v>
      </c>
      <c r="O69" s="147">
        <v>0</v>
      </c>
      <c r="P69" s="147">
        <v>0</v>
      </c>
      <c r="Q69" s="135">
        <v>7400916</v>
      </c>
      <c r="R69" s="135">
        <v>20571</v>
      </c>
      <c r="S69" s="136">
        <v>7400916</v>
      </c>
      <c r="T69" s="137">
        <v>20571</v>
      </c>
    </row>
    <row r="70" spans="1:20" ht="33.75" x14ac:dyDescent="0.2">
      <c r="A70" s="133" t="s">
        <v>933</v>
      </c>
      <c r="B70" s="133" t="s">
        <v>347</v>
      </c>
      <c r="C70" s="133" t="s">
        <v>298</v>
      </c>
      <c r="D70" s="133" t="s">
        <v>335</v>
      </c>
      <c r="E70" s="133" t="s">
        <v>353</v>
      </c>
      <c r="F70" s="133" t="s">
        <v>353</v>
      </c>
      <c r="G70" s="135">
        <v>0</v>
      </c>
      <c r="H70" s="135">
        <v>0</v>
      </c>
      <c r="I70" s="135">
        <v>3138760</v>
      </c>
      <c r="J70" s="135">
        <v>0</v>
      </c>
      <c r="K70" s="135">
        <v>0</v>
      </c>
      <c r="L70" s="135">
        <v>0</v>
      </c>
      <c r="M70" s="135">
        <v>0</v>
      </c>
      <c r="N70" s="135">
        <v>0</v>
      </c>
      <c r="O70" s="147">
        <v>0</v>
      </c>
      <c r="P70" s="147">
        <v>0</v>
      </c>
      <c r="Q70" s="135">
        <v>3138760</v>
      </c>
      <c r="R70" s="135">
        <v>0</v>
      </c>
      <c r="S70" s="136">
        <v>3138760</v>
      </c>
      <c r="T70" s="137">
        <v>0</v>
      </c>
    </row>
    <row r="71" spans="1:20" ht="22.5" x14ac:dyDescent="0.2">
      <c r="A71" s="133" t="s">
        <v>933</v>
      </c>
      <c r="B71" s="133" t="s">
        <v>354</v>
      </c>
      <c r="C71" s="133" t="s">
        <v>241</v>
      </c>
      <c r="D71" s="133" t="s">
        <v>338</v>
      </c>
      <c r="E71" s="133" t="s">
        <v>355</v>
      </c>
      <c r="F71" s="133" t="s">
        <v>355</v>
      </c>
      <c r="G71" s="135">
        <v>0</v>
      </c>
      <c r="H71" s="135">
        <v>0</v>
      </c>
      <c r="I71" s="135">
        <v>0</v>
      </c>
      <c r="J71" s="135">
        <v>0</v>
      </c>
      <c r="K71" s="135">
        <v>5218945.2166489204</v>
      </c>
      <c r="L71" s="135">
        <v>13532.36</v>
      </c>
      <c r="M71" s="135">
        <v>0</v>
      </c>
      <c r="N71" s="135">
        <v>0</v>
      </c>
      <c r="O71" s="147">
        <v>0</v>
      </c>
      <c r="P71" s="147">
        <v>0</v>
      </c>
      <c r="Q71" s="135">
        <v>5218945.2166489204</v>
      </c>
      <c r="R71" s="135">
        <v>13532.36</v>
      </c>
      <c r="S71" s="136">
        <v>5218945.2166489204</v>
      </c>
      <c r="T71" s="137">
        <v>13532.36</v>
      </c>
    </row>
    <row r="72" spans="1:20" ht="45" x14ac:dyDescent="0.2">
      <c r="A72" s="133" t="s">
        <v>933</v>
      </c>
      <c r="B72" s="133" t="s">
        <v>354</v>
      </c>
      <c r="C72" s="133" t="s">
        <v>244</v>
      </c>
      <c r="D72" s="133" t="s">
        <v>316</v>
      </c>
      <c r="E72" s="133" t="s">
        <v>356</v>
      </c>
      <c r="F72" s="133" t="s">
        <v>356</v>
      </c>
      <c r="G72" s="135">
        <v>10539204.4159544</v>
      </c>
      <c r="H72" s="135">
        <v>32317</v>
      </c>
      <c r="I72" s="135">
        <v>14408140.693257401</v>
      </c>
      <c r="J72" s="135">
        <v>44237.06</v>
      </c>
      <c r="K72" s="135">
        <v>161370508.43957099</v>
      </c>
      <c r="L72" s="135">
        <v>503696.66</v>
      </c>
      <c r="M72" s="135">
        <v>0</v>
      </c>
      <c r="N72" s="135">
        <v>0</v>
      </c>
      <c r="O72" s="147">
        <v>0</v>
      </c>
      <c r="P72" s="147">
        <v>0</v>
      </c>
      <c r="Q72" s="135">
        <v>175778649.132828</v>
      </c>
      <c r="R72" s="135">
        <v>547933.72</v>
      </c>
      <c r="S72" s="136">
        <v>186317853.548783</v>
      </c>
      <c r="T72" s="137">
        <v>580250.93999999994</v>
      </c>
    </row>
    <row r="73" spans="1:20" ht="22.5" x14ac:dyDescent="0.2">
      <c r="A73" s="133" t="s">
        <v>933</v>
      </c>
      <c r="B73" s="133" t="s">
        <v>354</v>
      </c>
      <c r="C73" s="133" t="s">
        <v>258</v>
      </c>
      <c r="D73" s="133" t="s">
        <v>258</v>
      </c>
      <c r="E73" s="133" t="s">
        <v>357</v>
      </c>
      <c r="F73" s="133" t="s">
        <v>357</v>
      </c>
      <c r="G73" s="135">
        <v>10554960.880332399</v>
      </c>
      <c r="H73" s="135">
        <v>0</v>
      </c>
      <c r="I73" s="135">
        <v>57664104.7384049</v>
      </c>
      <c r="J73" s="135">
        <v>0</v>
      </c>
      <c r="K73" s="135">
        <v>0</v>
      </c>
      <c r="L73" s="135">
        <v>0</v>
      </c>
      <c r="M73" s="135">
        <v>0</v>
      </c>
      <c r="N73" s="135">
        <v>0</v>
      </c>
      <c r="O73" s="147">
        <v>0</v>
      </c>
      <c r="P73" s="147">
        <v>0</v>
      </c>
      <c r="Q73" s="135">
        <v>57664104.7384049</v>
      </c>
      <c r="R73" s="135">
        <v>0</v>
      </c>
      <c r="S73" s="136">
        <v>68219065.618737295</v>
      </c>
      <c r="T73" s="137">
        <v>0</v>
      </c>
    </row>
    <row r="74" spans="1:20" ht="22.5" x14ac:dyDescent="0.2">
      <c r="A74" s="133" t="s">
        <v>933</v>
      </c>
      <c r="B74" s="133" t="s">
        <v>354</v>
      </c>
      <c r="C74" s="133" t="s">
        <v>276</v>
      </c>
      <c r="D74" s="133" t="s">
        <v>276</v>
      </c>
      <c r="E74" s="133" t="s">
        <v>358</v>
      </c>
      <c r="F74" s="133" t="s">
        <v>358</v>
      </c>
      <c r="G74" s="135">
        <v>0</v>
      </c>
      <c r="H74" s="135">
        <v>0</v>
      </c>
      <c r="I74" s="135">
        <v>0</v>
      </c>
      <c r="J74" s="135">
        <v>0</v>
      </c>
      <c r="K74" s="135">
        <v>0</v>
      </c>
      <c r="L74" s="135">
        <v>0</v>
      </c>
      <c r="M74" s="135">
        <v>0</v>
      </c>
      <c r="N74" s="135">
        <v>0</v>
      </c>
      <c r="O74" s="147">
        <v>76022384</v>
      </c>
      <c r="P74" s="147">
        <v>234135.953125</v>
      </c>
      <c r="Q74" s="135">
        <v>0</v>
      </c>
      <c r="R74" s="135">
        <v>0</v>
      </c>
      <c r="S74" s="136">
        <v>0</v>
      </c>
      <c r="T74" s="137">
        <v>0</v>
      </c>
    </row>
    <row r="75" spans="1:20" ht="22.5" x14ac:dyDescent="0.2">
      <c r="A75" s="133" t="s">
        <v>933</v>
      </c>
      <c r="B75" s="133" t="s">
        <v>354</v>
      </c>
      <c r="C75" s="133" t="s">
        <v>278</v>
      </c>
      <c r="D75" s="133" t="s">
        <v>278</v>
      </c>
      <c r="E75" s="133" t="s">
        <v>359</v>
      </c>
      <c r="F75" s="133" t="s">
        <v>359</v>
      </c>
      <c r="G75" s="135">
        <v>6686555.9996106299</v>
      </c>
      <c r="H75" s="135">
        <v>0</v>
      </c>
      <c r="I75" s="135">
        <v>206698235.97720599</v>
      </c>
      <c r="J75" s="135">
        <v>0</v>
      </c>
      <c r="K75" s="135">
        <v>0</v>
      </c>
      <c r="L75" s="135">
        <v>0</v>
      </c>
      <c r="M75" s="135">
        <v>0</v>
      </c>
      <c r="N75" s="135">
        <v>0</v>
      </c>
      <c r="O75" s="147">
        <v>0</v>
      </c>
      <c r="P75" s="147">
        <v>0</v>
      </c>
      <c r="Q75" s="135">
        <v>206698235.97720599</v>
      </c>
      <c r="R75" s="135">
        <v>0</v>
      </c>
      <c r="S75" s="136">
        <v>213384791.97681701</v>
      </c>
      <c r="T75" s="137">
        <v>0</v>
      </c>
    </row>
    <row r="76" spans="1:20" ht="33.75" x14ac:dyDescent="0.2">
      <c r="A76" s="133" t="s">
        <v>933</v>
      </c>
      <c r="B76" s="133" t="s">
        <v>354</v>
      </c>
      <c r="C76" s="133" t="s">
        <v>286</v>
      </c>
      <c r="D76" s="133" t="s">
        <v>332</v>
      </c>
      <c r="E76" s="133" t="s">
        <v>360</v>
      </c>
      <c r="F76" s="133" t="s">
        <v>360</v>
      </c>
      <c r="G76" s="135">
        <v>394.35897435897402</v>
      </c>
      <c r="H76" s="135">
        <v>1</v>
      </c>
      <c r="I76" s="135">
        <v>605647.75878442498</v>
      </c>
      <c r="J76" s="135">
        <v>1949.99</v>
      </c>
      <c r="K76" s="135">
        <v>0</v>
      </c>
      <c r="L76" s="135">
        <v>0</v>
      </c>
      <c r="M76" s="135">
        <v>0</v>
      </c>
      <c r="N76" s="135">
        <v>0</v>
      </c>
      <c r="O76" s="147">
        <v>0</v>
      </c>
      <c r="P76" s="147">
        <v>0</v>
      </c>
      <c r="Q76" s="135">
        <v>605647.75878442498</v>
      </c>
      <c r="R76" s="135">
        <v>1949.99</v>
      </c>
      <c r="S76" s="136">
        <v>606042.11775878398</v>
      </c>
      <c r="T76" s="137">
        <v>1951.29</v>
      </c>
    </row>
    <row r="77" spans="1:20" ht="22.5" x14ac:dyDescent="0.2">
      <c r="A77" s="133" t="s">
        <v>933</v>
      </c>
      <c r="B77" s="133" t="s">
        <v>354</v>
      </c>
      <c r="C77" s="133" t="s">
        <v>290</v>
      </c>
      <c r="D77" s="133" t="s">
        <v>313</v>
      </c>
      <c r="E77" s="133" t="s">
        <v>361</v>
      </c>
      <c r="F77" s="133" t="s">
        <v>361</v>
      </c>
      <c r="G77" s="135">
        <v>0</v>
      </c>
      <c r="H77" s="135">
        <v>0</v>
      </c>
      <c r="I77" s="135">
        <v>81555.669515669506</v>
      </c>
      <c r="J77" s="135">
        <v>268.97000000000003</v>
      </c>
      <c r="K77" s="135">
        <v>1308491.3</v>
      </c>
      <c r="L77" s="135">
        <v>3982.8</v>
      </c>
      <c r="M77" s="135">
        <v>0</v>
      </c>
      <c r="N77" s="135">
        <v>0</v>
      </c>
      <c r="O77" s="147">
        <v>0</v>
      </c>
      <c r="P77" s="147">
        <v>0</v>
      </c>
      <c r="Q77" s="135">
        <v>1390046.9695156701</v>
      </c>
      <c r="R77" s="135">
        <v>4251.7700000000004</v>
      </c>
      <c r="S77" s="136">
        <v>1390046.9695156701</v>
      </c>
      <c r="T77" s="137">
        <v>4251.7700000000004</v>
      </c>
    </row>
    <row r="78" spans="1:20" ht="33.75" x14ac:dyDescent="0.2">
      <c r="A78" s="133" t="s">
        <v>933</v>
      </c>
      <c r="B78" s="133" t="s">
        <v>354</v>
      </c>
      <c r="C78" s="133" t="s">
        <v>298</v>
      </c>
      <c r="D78" s="133" t="s">
        <v>335</v>
      </c>
      <c r="E78" s="133" t="s">
        <v>362</v>
      </c>
      <c r="F78" s="133" t="s">
        <v>362</v>
      </c>
      <c r="G78" s="135">
        <v>369104.1</v>
      </c>
      <c r="H78" s="135">
        <v>0</v>
      </c>
      <c r="I78" s="135">
        <v>1271327.06</v>
      </c>
      <c r="J78" s="135">
        <v>0</v>
      </c>
      <c r="K78" s="135">
        <v>0</v>
      </c>
      <c r="L78" s="135">
        <v>0</v>
      </c>
      <c r="M78" s="135">
        <v>0</v>
      </c>
      <c r="N78" s="135">
        <v>0</v>
      </c>
      <c r="O78" s="147">
        <v>0</v>
      </c>
      <c r="P78" s="147">
        <v>0</v>
      </c>
      <c r="Q78" s="135">
        <v>1271327.06</v>
      </c>
      <c r="R78" s="135">
        <v>0</v>
      </c>
      <c r="S78" s="136">
        <v>1640431.16</v>
      </c>
      <c r="T78" s="137">
        <v>0</v>
      </c>
    </row>
    <row r="79" spans="1:20" ht="45" x14ac:dyDescent="0.2">
      <c r="A79" s="133" t="s">
        <v>933</v>
      </c>
      <c r="B79" s="133" t="s">
        <v>363</v>
      </c>
      <c r="C79" s="133" t="s">
        <v>244</v>
      </c>
      <c r="D79" s="133" t="s">
        <v>364</v>
      </c>
      <c r="E79" s="133" t="s">
        <v>365</v>
      </c>
      <c r="F79" s="133" t="s">
        <v>365</v>
      </c>
      <c r="G79" s="135">
        <v>0</v>
      </c>
      <c r="H79" s="135">
        <v>0</v>
      </c>
      <c r="I79" s="135">
        <v>0</v>
      </c>
      <c r="J79" s="135">
        <v>0</v>
      </c>
      <c r="K79" s="135">
        <v>18999941</v>
      </c>
      <c r="L79" s="135">
        <v>43889.26</v>
      </c>
      <c r="M79" s="135">
        <v>0</v>
      </c>
      <c r="N79" s="135">
        <v>0</v>
      </c>
      <c r="O79" s="147">
        <v>0</v>
      </c>
      <c r="P79" s="147">
        <v>0</v>
      </c>
      <c r="Q79" s="135">
        <v>18999941</v>
      </c>
      <c r="R79" s="135">
        <v>43889.26</v>
      </c>
      <c r="S79" s="136">
        <v>18999941</v>
      </c>
      <c r="T79" s="137">
        <v>43889.26</v>
      </c>
    </row>
    <row r="80" spans="1:20" ht="45" x14ac:dyDescent="0.2">
      <c r="A80" s="133" t="s">
        <v>933</v>
      </c>
      <c r="B80" s="133" t="s">
        <v>363</v>
      </c>
      <c r="C80" s="133" t="s">
        <v>244</v>
      </c>
      <c r="D80" s="133" t="s">
        <v>366</v>
      </c>
      <c r="E80" s="133" t="s">
        <v>367</v>
      </c>
      <c r="F80" s="133" t="s">
        <v>367</v>
      </c>
      <c r="G80" s="135">
        <v>8977678</v>
      </c>
      <c r="H80" s="135">
        <v>22877</v>
      </c>
      <c r="I80" s="135">
        <v>1709345</v>
      </c>
      <c r="J80" s="135">
        <v>5381.29</v>
      </c>
      <c r="K80" s="135">
        <v>39768168</v>
      </c>
      <c r="L80" s="135">
        <v>109763.66</v>
      </c>
      <c r="M80" s="135">
        <v>2866640.25</v>
      </c>
      <c r="N80" s="135">
        <v>5504.56982421875</v>
      </c>
      <c r="O80" s="147">
        <v>0</v>
      </c>
      <c r="P80" s="147">
        <v>0</v>
      </c>
      <c r="Q80" s="135">
        <v>44344153.259999998</v>
      </c>
      <c r="R80" s="135">
        <v>120649.52</v>
      </c>
      <c r="S80" s="136">
        <v>53321831.259999998</v>
      </c>
      <c r="T80" s="137">
        <v>143526.88</v>
      </c>
    </row>
    <row r="81" spans="1:20" ht="22.5" x14ac:dyDescent="0.2">
      <c r="A81" s="133" t="s">
        <v>933</v>
      </c>
      <c r="B81" s="133" t="s">
        <v>363</v>
      </c>
      <c r="C81" s="133" t="s">
        <v>258</v>
      </c>
      <c r="D81" s="133" t="s">
        <v>258</v>
      </c>
      <c r="E81" s="133" t="s">
        <v>368</v>
      </c>
      <c r="F81" s="133" t="s">
        <v>368</v>
      </c>
      <c r="G81" s="135">
        <v>4768092</v>
      </c>
      <c r="H81" s="135">
        <v>0</v>
      </c>
      <c r="I81" s="135">
        <v>18536988</v>
      </c>
      <c r="J81" s="135">
        <v>0</v>
      </c>
      <c r="K81" s="135">
        <v>15875</v>
      </c>
      <c r="L81" s="135">
        <v>0</v>
      </c>
      <c r="M81" s="135">
        <v>0</v>
      </c>
      <c r="N81" s="135">
        <v>0</v>
      </c>
      <c r="O81" s="147">
        <v>0</v>
      </c>
      <c r="P81" s="147">
        <v>0</v>
      </c>
      <c r="Q81" s="135">
        <v>18552863</v>
      </c>
      <c r="R81" s="135">
        <v>0</v>
      </c>
      <c r="S81" s="136">
        <v>23320955</v>
      </c>
      <c r="T81" s="137">
        <v>0</v>
      </c>
    </row>
    <row r="82" spans="1:20" ht="22.5" x14ac:dyDescent="0.2">
      <c r="A82" s="133" t="s">
        <v>933</v>
      </c>
      <c r="B82" s="133" t="s">
        <v>363</v>
      </c>
      <c r="C82" s="133" t="s">
        <v>276</v>
      </c>
      <c r="D82" s="133" t="s">
        <v>276</v>
      </c>
      <c r="E82" s="133" t="s">
        <v>369</v>
      </c>
      <c r="F82" s="133" t="s">
        <v>369</v>
      </c>
      <c r="G82" s="135">
        <v>0</v>
      </c>
      <c r="H82" s="135">
        <v>0</v>
      </c>
      <c r="I82" s="135">
        <v>0</v>
      </c>
      <c r="J82" s="135">
        <v>0</v>
      </c>
      <c r="K82" s="135">
        <v>0</v>
      </c>
      <c r="L82" s="135">
        <v>0</v>
      </c>
      <c r="M82" s="135">
        <v>0</v>
      </c>
      <c r="N82" s="135">
        <v>0</v>
      </c>
      <c r="O82" s="147">
        <v>10816567</v>
      </c>
      <c r="P82" s="147">
        <v>26242.16015625</v>
      </c>
      <c r="Q82" s="135">
        <v>0</v>
      </c>
      <c r="R82" s="135">
        <v>0</v>
      </c>
      <c r="S82" s="136">
        <v>0</v>
      </c>
      <c r="T82" s="137">
        <v>0</v>
      </c>
    </row>
    <row r="83" spans="1:20" ht="22.5" x14ac:dyDescent="0.2">
      <c r="A83" s="133" t="s">
        <v>933</v>
      </c>
      <c r="B83" s="133" t="s">
        <v>363</v>
      </c>
      <c r="C83" s="133" t="s">
        <v>278</v>
      </c>
      <c r="D83" s="133" t="s">
        <v>278</v>
      </c>
      <c r="E83" s="133" t="s">
        <v>370</v>
      </c>
      <c r="F83" s="133" t="s">
        <v>370</v>
      </c>
      <c r="G83" s="135">
        <v>1409845</v>
      </c>
      <c r="H83" s="135">
        <v>0</v>
      </c>
      <c r="I83" s="135">
        <v>45142244</v>
      </c>
      <c r="J83" s="135">
        <v>0</v>
      </c>
      <c r="K83" s="135">
        <v>0</v>
      </c>
      <c r="L83" s="135">
        <v>0</v>
      </c>
      <c r="M83" s="135">
        <v>0</v>
      </c>
      <c r="N83" s="135">
        <v>0</v>
      </c>
      <c r="O83" s="147">
        <v>0</v>
      </c>
      <c r="P83" s="147">
        <v>0</v>
      </c>
      <c r="Q83" s="135">
        <v>45142244</v>
      </c>
      <c r="R83" s="135">
        <v>0</v>
      </c>
      <c r="S83" s="136">
        <v>46552089</v>
      </c>
      <c r="T83" s="137">
        <v>0</v>
      </c>
    </row>
    <row r="84" spans="1:20" ht="33.75" x14ac:dyDescent="0.2">
      <c r="A84" s="133" t="s">
        <v>933</v>
      </c>
      <c r="B84" s="133" t="s">
        <v>363</v>
      </c>
      <c r="C84" s="133" t="s">
        <v>286</v>
      </c>
      <c r="D84" s="133" t="s">
        <v>332</v>
      </c>
      <c r="E84" s="133" t="s">
        <v>371</v>
      </c>
      <c r="F84" s="133" t="s">
        <v>371</v>
      </c>
      <c r="G84" s="135">
        <v>12921</v>
      </c>
      <c r="H84" s="135">
        <v>35</v>
      </c>
      <c r="I84" s="135">
        <v>23483</v>
      </c>
      <c r="J84" s="135">
        <v>65.23</v>
      </c>
      <c r="K84" s="135">
        <v>0</v>
      </c>
      <c r="L84" s="135">
        <v>0</v>
      </c>
      <c r="M84" s="135">
        <v>0</v>
      </c>
      <c r="N84" s="135">
        <v>0</v>
      </c>
      <c r="O84" s="147">
        <v>0</v>
      </c>
      <c r="P84" s="147">
        <v>0</v>
      </c>
      <c r="Q84" s="135">
        <v>23483</v>
      </c>
      <c r="R84" s="135">
        <v>65.23</v>
      </c>
      <c r="S84" s="136">
        <v>36404</v>
      </c>
      <c r="T84" s="137">
        <v>101.12</v>
      </c>
    </row>
    <row r="85" spans="1:20" ht="22.5" x14ac:dyDescent="0.2">
      <c r="A85" s="133" t="s">
        <v>933</v>
      </c>
      <c r="B85" s="133" t="s">
        <v>363</v>
      </c>
      <c r="C85" s="133" t="s">
        <v>290</v>
      </c>
      <c r="D85" s="133" t="s">
        <v>313</v>
      </c>
      <c r="E85" s="133" t="s">
        <v>372</v>
      </c>
      <c r="F85" s="133" t="s">
        <v>372</v>
      </c>
      <c r="G85" s="135">
        <v>0</v>
      </c>
      <c r="H85" s="135">
        <v>0</v>
      </c>
      <c r="I85" s="135">
        <v>0</v>
      </c>
      <c r="J85" s="135">
        <v>0</v>
      </c>
      <c r="K85" s="135">
        <v>520134</v>
      </c>
      <c r="L85" s="135">
        <v>1436.34</v>
      </c>
      <c r="M85" s="135">
        <v>0</v>
      </c>
      <c r="N85" s="135">
        <v>0</v>
      </c>
      <c r="O85" s="147">
        <v>0</v>
      </c>
      <c r="P85" s="147">
        <v>0</v>
      </c>
      <c r="Q85" s="135">
        <v>520134</v>
      </c>
      <c r="R85" s="135">
        <v>1436.34</v>
      </c>
      <c r="S85" s="136">
        <v>520134</v>
      </c>
      <c r="T85" s="137">
        <v>1436.34</v>
      </c>
    </row>
    <row r="86" spans="1:20" ht="33.75" x14ac:dyDescent="0.2">
      <c r="A86" s="133" t="s">
        <v>933</v>
      </c>
      <c r="B86" s="133" t="s">
        <v>363</v>
      </c>
      <c r="C86" s="133" t="s">
        <v>298</v>
      </c>
      <c r="D86" s="133" t="s">
        <v>335</v>
      </c>
      <c r="E86" s="133" t="s">
        <v>373</v>
      </c>
      <c r="F86" s="133" t="s">
        <v>373</v>
      </c>
      <c r="G86" s="135">
        <v>62016</v>
      </c>
      <c r="H86" s="135">
        <v>0</v>
      </c>
      <c r="I86" s="135">
        <v>509732</v>
      </c>
      <c r="J86" s="135">
        <v>0</v>
      </c>
      <c r="K86" s="135">
        <v>0</v>
      </c>
      <c r="L86" s="135">
        <v>0</v>
      </c>
      <c r="M86" s="135">
        <v>0</v>
      </c>
      <c r="N86" s="135">
        <v>0</v>
      </c>
      <c r="O86" s="147">
        <v>0</v>
      </c>
      <c r="P86" s="147">
        <v>0</v>
      </c>
      <c r="Q86" s="135">
        <v>509732</v>
      </c>
      <c r="R86" s="135">
        <v>0</v>
      </c>
      <c r="S86" s="136">
        <v>571748</v>
      </c>
      <c r="T86" s="137">
        <v>0</v>
      </c>
    </row>
    <row r="87" spans="1:20" ht="45" x14ac:dyDescent="0.2">
      <c r="A87" s="133" t="s">
        <v>933</v>
      </c>
      <c r="B87" s="133" t="s">
        <v>374</v>
      </c>
      <c r="C87" s="133" t="s">
        <v>244</v>
      </c>
      <c r="D87" s="133" t="s">
        <v>316</v>
      </c>
      <c r="E87" s="133" t="s">
        <v>375</v>
      </c>
      <c r="F87" s="133" t="s">
        <v>375</v>
      </c>
      <c r="G87" s="135">
        <v>228240</v>
      </c>
      <c r="H87" s="135">
        <v>750</v>
      </c>
      <c r="I87" s="135">
        <v>0</v>
      </c>
      <c r="J87" s="135">
        <v>0</v>
      </c>
      <c r="K87" s="135">
        <v>5557973</v>
      </c>
      <c r="L87" s="135">
        <v>15581.98</v>
      </c>
      <c r="M87" s="135">
        <v>0</v>
      </c>
      <c r="N87" s="135">
        <v>0</v>
      </c>
      <c r="O87" s="147">
        <v>0</v>
      </c>
      <c r="P87" s="147">
        <v>0</v>
      </c>
      <c r="Q87" s="135">
        <v>5557973</v>
      </c>
      <c r="R87" s="135">
        <v>15581.98</v>
      </c>
      <c r="S87" s="136">
        <v>5786213</v>
      </c>
      <c r="T87" s="137">
        <v>16332.58</v>
      </c>
    </row>
    <row r="88" spans="1:20" ht="22.5" x14ac:dyDescent="0.2">
      <c r="A88" s="133" t="s">
        <v>933</v>
      </c>
      <c r="B88" s="133" t="s">
        <v>374</v>
      </c>
      <c r="C88" s="133" t="s">
        <v>258</v>
      </c>
      <c r="D88" s="133" t="s">
        <v>258</v>
      </c>
      <c r="E88" s="133" t="s">
        <v>376</v>
      </c>
      <c r="F88" s="133" t="s">
        <v>376</v>
      </c>
      <c r="G88" s="135">
        <v>179929</v>
      </c>
      <c r="H88" s="135">
        <v>0</v>
      </c>
      <c r="I88" s="135">
        <v>4693491</v>
      </c>
      <c r="J88" s="135">
        <v>0</v>
      </c>
      <c r="K88" s="135">
        <v>0</v>
      </c>
      <c r="L88" s="135">
        <v>0</v>
      </c>
      <c r="M88" s="135">
        <v>0</v>
      </c>
      <c r="N88" s="135">
        <v>0</v>
      </c>
      <c r="O88" s="147">
        <v>0</v>
      </c>
      <c r="P88" s="147">
        <v>0</v>
      </c>
      <c r="Q88" s="135">
        <v>4693491</v>
      </c>
      <c r="R88" s="135">
        <v>0</v>
      </c>
      <c r="S88" s="136">
        <v>4873420</v>
      </c>
      <c r="T88" s="137">
        <v>0</v>
      </c>
    </row>
    <row r="89" spans="1:20" ht="22.5" x14ac:dyDescent="0.2">
      <c r="A89" s="133" t="s">
        <v>933</v>
      </c>
      <c r="B89" s="133" t="s">
        <v>374</v>
      </c>
      <c r="C89" s="133" t="s">
        <v>276</v>
      </c>
      <c r="D89" s="133" t="s">
        <v>276</v>
      </c>
      <c r="E89" s="133" t="s">
        <v>377</v>
      </c>
      <c r="F89" s="133" t="s">
        <v>377</v>
      </c>
      <c r="G89" s="135">
        <v>0</v>
      </c>
      <c r="H89" s="135">
        <v>0</v>
      </c>
      <c r="I89" s="135">
        <v>0</v>
      </c>
      <c r="J89" s="135">
        <v>0</v>
      </c>
      <c r="K89" s="135">
        <v>0</v>
      </c>
      <c r="L89" s="135">
        <v>0</v>
      </c>
      <c r="M89" s="135">
        <v>0</v>
      </c>
      <c r="N89" s="135">
        <v>0</v>
      </c>
      <c r="O89" s="147">
        <v>0</v>
      </c>
      <c r="P89" s="147">
        <v>0</v>
      </c>
      <c r="Q89" s="135">
        <v>0</v>
      </c>
      <c r="R89" s="135">
        <v>0</v>
      </c>
      <c r="S89" s="136">
        <v>0</v>
      </c>
      <c r="T89" s="137">
        <v>0</v>
      </c>
    </row>
    <row r="90" spans="1:20" ht="22.5" x14ac:dyDescent="0.2">
      <c r="A90" s="133" t="s">
        <v>933</v>
      </c>
      <c r="B90" s="133" t="s">
        <v>374</v>
      </c>
      <c r="C90" s="133" t="s">
        <v>278</v>
      </c>
      <c r="D90" s="133" t="s">
        <v>278</v>
      </c>
      <c r="E90" s="133" t="s">
        <v>378</v>
      </c>
      <c r="F90" s="133" t="s">
        <v>378</v>
      </c>
      <c r="G90" s="135">
        <v>10928</v>
      </c>
      <c r="H90" s="135">
        <v>0</v>
      </c>
      <c r="I90" s="135">
        <v>13557632</v>
      </c>
      <c r="J90" s="135">
        <v>0</v>
      </c>
      <c r="K90" s="135">
        <v>0</v>
      </c>
      <c r="L90" s="135">
        <v>0</v>
      </c>
      <c r="M90" s="135">
        <v>0</v>
      </c>
      <c r="N90" s="135">
        <v>0</v>
      </c>
      <c r="O90" s="147">
        <v>0</v>
      </c>
      <c r="P90" s="147">
        <v>0</v>
      </c>
      <c r="Q90" s="135">
        <v>13557632</v>
      </c>
      <c r="R90" s="135">
        <v>0</v>
      </c>
      <c r="S90" s="136">
        <v>13568560</v>
      </c>
      <c r="T90" s="137">
        <v>0</v>
      </c>
    </row>
    <row r="91" spans="1:20" ht="33.75" x14ac:dyDescent="0.2">
      <c r="A91" s="133" t="s">
        <v>933</v>
      </c>
      <c r="B91" s="133" t="s">
        <v>374</v>
      </c>
      <c r="C91" s="133" t="s">
        <v>286</v>
      </c>
      <c r="D91" s="133" t="s">
        <v>332</v>
      </c>
      <c r="E91" s="133" t="s">
        <v>379</v>
      </c>
      <c r="F91" s="133" t="s">
        <v>379</v>
      </c>
      <c r="G91" s="135">
        <v>0</v>
      </c>
      <c r="H91" s="135">
        <v>0</v>
      </c>
      <c r="I91" s="135">
        <v>20172</v>
      </c>
      <c r="J91" s="135">
        <v>55.47</v>
      </c>
      <c r="K91" s="135">
        <v>0</v>
      </c>
      <c r="L91" s="135">
        <v>0</v>
      </c>
      <c r="M91" s="135">
        <v>0</v>
      </c>
      <c r="N91" s="135">
        <v>0</v>
      </c>
      <c r="O91" s="147">
        <v>0</v>
      </c>
      <c r="P91" s="147">
        <v>0</v>
      </c>
      <c r="Q91" s="135">
        <v>20172</v>
      </c>
      <c r="R91" s="135">
        <v>55.47</v>
      </c>
      <c r="S91" s="136">
        <v>20172</v>
      </c>
      <c r="T91" s="137">
        <v>55.47</v>
      </c>
    </row>
    <row r="92" spans="1:20" ht="22.5" x14ac:dyDescent="0.2">
      <c r="A92" s="133" t="s">
        <v>933</v>
      </c>
      <c r="B92" s="133" t="s">
        <v>374</v>
      </c>
      <c r="C92" s="133" t="s">
        <v>290</v>
      </c>
      <c r="D92" s="133" t="s">
        <v>313</v>
      </c>
      <c r="E92" s="133" t="s">
        <v>380</v>
      </c>
      <c r="F92" s="133" t="s">
        <v>380</v>
      </c>
      <c r="G92" s="135">
        <v>0</v>
      </c>
      <c r="H92" s="135">
        <v>0</v>
      </c>
      <c r="I92" s="135">
        <v>274259</v>
      </c>
      <c r="J92" s="135">
        <v>768</v>
      </c>
      <c r="K92" s="135">
        <v>0</v>
      </c>
      <c r="L92" s="135">
        <v>0</v>
      </c>
      <c r="M92" s="135">
        <v>0</v>
      </c>
      <c r="N92" s="135">
        <v>0</v>
      </c>
      <c r="O92" s="147">
        <v>0</v>
      </c>
      <c r="P92" s="147">
        <v>0</v>
      </c>
      <c r="Q92" s="135">
        <v>274259</v>
      </c>
      <c r="R92" s="135">
        <v>768</v>
      </c>
      <c r="S92" s="136">
        <v>274259</v>
      </c>
      <c r="T92" s="137">
        <v>768</v>
      </c>
    </row>
    <row r="93" spans="1:20" ht="33.75" x14ac:dyDescent="0.2">
      <c r="A93" s="133" t="s">
        <v>933</v>
      </c>
      <c r="B93" s="133" t="s">
        <v>374</v>
      </c>
      <c r="C93" s="133" t="s">
        <v>298</v>
      </c>
      <c r="D93" s="133" t="s">
        <v>335</v>
      </c>
      <c r="E93" s="133" t="s">
        <v>381</v>
      </c>
      <c r="F93" s="133" t="s">
        <v>381</v>
      </c>
      <c r="G93" s="135">
        <v>0</v>
      </c>
      <c r="H93" s="135">
        <v>0</v>
      </c>
      <c r="I93" s="135">
        <v>2892</v>
      </c>
      <c r="J93" s="135">
        <v>0</v>
      </c>
      <c r="K93" s="135">
        <v>0</v>
      </c>
      <c r="L93" s="135">
        <v>0</v>
      </c>
      <c r="M93" s="135">
        <v>0</v>
      </c>
      <c r="N93" s="135">
        <v>0</v>
      </c>
      <c r="O93" s="147">
        <v>0</v>
      </c>
      <c r="P93" s="147">
        <v>0</v>
      </c>
      <c r="Q93" s="135">
        <v>2892</v>
      </c>
      <c r="R93" s="135">
        <v>0</v>
      </c>
      <c r="S93" s="136">
        <v>2892</v>
      </c>
      <c r="T93" s="137">
        <v>0</v>
      </c>
    </row>
    <row r="94" spans="1:20" ht="45" x14ac:dyDescent="0.2">
      <c r="A94" s="133" t="s">
        <v>933</v>
      </c>
      <c r="B94" s="133" t="s">
        <v>382</v>
      </c>
      <c r="C94" s="133" t="s">
        <v>244</v>
      </c>
      <c r="D94" s="133" t="s">
        <v>316</v>
      </c>
      <c r="E94" s="133" t="s">
        <v>383</v>
      </c>
      <c r="F94" s="133" t="s">
        <v>383</v>
      </c>
      <c r="G94" s="135">
        <v>243922</v>
      </c>
      <c r="H94" s="135">
        <v>24</v>
      </c>
      <c r="I94" s="135">
        <v>0</v>
      </c>
      <c r="J94" s="135">
        <v>0</v>
      </c>
      <c r="K94" s="135">
        <v>3652637</v>
      </c>
      <c r="L94" s="135">
        <v>10911</v>
      </c>
      <c r="M94" s="135">
        <v>0</v>
      </c>
      <c r="N94" s="135">
        <v>0</v>
      </c>
      <c r="O94" s="147">
        <v>0</v>
      </c>
      <c r="P94" s="147">
        <v>0</v>
      </c>
      <c r="Q94" s="135">
        <v>3652637</v>
      </c>
      <c r="R94" s="135">
        <v>10911</v>
      </c>
      <c r="S94" s="136">
        <v>3896559</v>
      </c>
      <c r="T94" s="137">
        <v>10935</v>
      </c>
    </row>
    <row r="95" spans="1:20" ht="22.5" x14ac:dyDescent="0.2">
      <c r="A95" s="133" t="s">
        <v>933</v>
      </c>
      <c r="B95" s="133" t="s">
        <v>382</v>
      </c>
      <c r="C95" s="133" t="s">
        <v>258</v>
      </c>
      <c r="D95" s="133" t="s">
        <v>258</v>
      </c>
      <c r="E95" s="133" t="s">
        <v>384</v>
      </c>
      <c r="F95" s="133" t="s">
        <v>384</v>
      </c>
      <c r="G95" s="135">
        <v>358465</v>
      </c>
      <c r="H95" s="135">
        <v>0</v>
      </c>
      <c r="I95" s="135">
        <v>4191328</v>
      </c>
      <c r="J95" s="135">
        <v>0</v>
      </c>
      <c r="K95" s="135">
        <v>0</v>
      </c>
      <c r="L95" s="135">
        <v>0</v>
      </c>
      <c r="M95" s="135">
        <v>0</v>
      </c>
      <c r="N95" s="135">
        <v>0</v>
      </c>
      <c r="O95" s="147">
        <v>0</v>
      </c>
      <c r="P95" s="147">
        <v>0</v>
      </c>
      <c r="Q95" s="135">
        <v>4191328</v>
      </c>
      <c r="R95" s="135">
        <v>0</v>
      </c>
      <c r="S95" s="136">
        <v>4549793</v>
      </c>
      <c r="T95" s="137">
        <v>0</v>
      </c>
    </row>
    <row r="96" spans="1:20" ht="22.5" x14ac:dyDescent="0.2">
      <c r="A96" s="133" t="s">
        <v>933</v>
      </c>
      <c r="B96" s="133" t="s">
        <v>382</v>
      </c>
      <c r="C96" s="133" t="s">
        <v>276</v>
      </c>
      <c r="D96" s="133" t="s">
        <v>276</v>
      </c>
      <c r="E96" s="133" t="s">
        <v>385</v>
      </c>
      <c r="F96" s="133" t="s">
        <v>385</v>
      </c>
      <c r="G96" s="135">
        <v>0</v>
      </c>
      <c r="H96" s="135">
        <v>0</v>
      </c>
      <c r="I96" s="135">
        <v>0</v>
      </c>
      <c r="J96" s="135">
        <v>0</v>
      </c>
      <c r="K96" s="135">
        <v>0</v>
      </c>
      <c r="L96" s="135">
        <v>0</v>
      </c>
      <c r="M96" s="135">
        <v>0</v>
      </c>
      <c r="N96" s="135">
        <v>0</v>
      </c>
      <c r="O96" s="147">
        <v>0</v>
      </c>
      <c r="P96" s="147">
        <v>0</v>
      </c>
      <c r="Q96" s="135">
        <v>0</v>
      </c>
      <c r="R96" s="135">
        <v>0</v>
      </c>
      <c r="S96" s="136">
        <v>0</v>
      </c>
      <c r="T96" s="137">
        <v>0</v>
      </c>
    </row>
    <row r="97" spans="1:20" ht="22.5" x14ac:dyDescent="0.2">
      <c r="A97" s="133" t="s">
        <v>933</v>
      </c>
      <c r="B97" s="133" t="s">
        <v>382</v>
      </c>
      <c r="C97" s="133" t="s">
        <v>278</v>
      </c>
      <c r="D97" s="133" t="s">
        <v>278</v>
      </c>
      <c r="E97" s="133" t="s">
        <v>386</v>
      </c>
      <c r="F97" s="133" t="s">
        <v>386</v>
      </c>
      <c r="G97" s="135">
        <v>289159</v>
      </c>
      <c r="H97" s="135">
        <v>0</v>
      </c>
      <c r="I97" s="135">
        <v>20307978</v>
      </c>
      <c r="J97" s="135">
        <v>0</v>
      </c>
      <c r="K97" s="135">
        <v>0</v>
      </c>
      <c r="L97" s="135">
        <v>0</v>
      </c>
      <c r="M97" s="135">
        <v>0</v>
      </c>
      <c r="N97" s="135">
        <v>0</v>
      </c>
      <c r="O97" s="147">
        <v>0</v>
      </c>
      <c r="P97" s="147">
        <v>0</v>
      </c>
      <c r="Q97" s="135">
        <v>20307978</v>
      </c>
      <c r="R97" s="135">
        <v>0</v>
      </c>
      <c r="S97" s="136">
        <v>20597137</v>
      </c>
      <c r="T97" s="137">
        <v>0</v>
      </c>
    </row>
    <row r="98" spans="1:20" ht="22.5" x14ac:dyDescent="0.2">
      <c r="A98" s="133" t="s">
        <v>933</v>
      </c>
      <c r="B98" s="133" t="s">
        <v>382</v>
      </c>
      <c r="C98" s="133" t="s">
        <v>290</v>
      </c>
      <c r="D98" s="133" t="s">
        <v>313</v>
      </c>
      <c r="E98" s="133" t="s">
        <v>387</v>
      </c>
      <c r="F98" s="133" t="s">
        <v>387</v>
      </c>
      <c r="G98" s="135">
        <v>0</v>
      </c>
      <c r="H98" s="135">
        <v>0</v>
      </c>
      <c r="I98" s="135">
        <v>0</v>
      </c>
      <c r="J98" s="135">
        <v>0</v>
      </c>
      <c r="K98" s="135">
        <v>208895</v>
      </c>
      <c r="L98" s="135">
        <v>583</v>
      </c>
      <c r="M98" s="135">
        <v>0</v>
      </c>
      <c r="N98" s="135">
        <v>0</v>
      </c>
      <c r="O98" s="147">
        <v>0</v>
      </c>
      <c r="P98" s="147">
        <v>0</v>
      </c>
      <c r="Q98" s="135">
        <v>208895</v>
      </c>
      <c r="R98" s="135">
        <v>583</v>
      </c>
      <c r="S98" s="136">
        <v>208895</v>
      </c>
      <c r="T98" s="137">
        <v>583</v>
      </c>
    </row>
    <row r="99" spans="1:20" ht="33.75" x14ac:dyDescent="0.2">
      <c r="A99" s="133" t="s">
        <v>933</v>
      </c>
      <c r="B99" s="133" t="s">
        <v>382</v>
      </c>
      <c r="C99" s="133" t="s">
        <v>298</v>
      </c>
      <c r="D99" s="133" t="s">
        <v>335</v>
      </c>
      <c r="E99" s="133" t="s">
        <v>388</v>
      </c>
      <c r="F99" s="133" t="s">
        <v>388</v>
      </c>
      <c r="G99" s="135">
        <v>0</v>
      </c>
      <c r="H99" s="135">
        <v>0</v>
      </c>
      <c r="I99" s="135">
        <v>93084</v>
      </c>
      <c r="J99" s="135">
        <v>0</v>
      </c>
      <c r="K99" s="135">
        <v>0</v>
      </c>
      <c r="L99" s="135">
        <v>0</v>
      </c>
      <c r="M99" s="135">
        <v>0</v>
      </c>
      <c r="N99" s="135">
        <v>0</v>
      </c>
      <c r="O99" s="147">
        <v>0</v>
      </c>
      <c r="P99" s="147">
        <v>0</v>
      </c>
      <c r="Q99" s="135">
        <v>93084</v>
      </c>
      <c r="R99" s="135">
        <v>0</v>
      </c>
      <c r="S99" s="136">
        <v>93084</v>
      </c>
      <c r="T99" s="137">
        <v>0</v>
      </c>
    </row>
    <row r="100" spans="1:20" ht="22.5" x14ac:dyDescent="0.2">
      <c r="A100" s="133" t="s">
        <v>933</v>
      </c>
      <c r="B100" s="133" t="s">
        <v>389</v>
      </c>
      <c r="C100" s="133" t="s">
        <v>241</v>
      </c>
      <c r="D100" s="133" t="s">
        <v>338</v>
      </c>
      <c r="E100" s="133" t="s">
        <v>390</v>
      </c>
      <c r="F100" s="133" t="s">
        <v>390</v>
      </c>
      <c r="G100" s="135">
        <v>0</v>
      </c>
      <c r="H100" s="135">
        <v>0</v>
      </c>
      <c r="I100" s="135">
        <v>0</v>
      </c>
      <c r="J100" s="135">
        <v>0</v>
      </c>
      <c r="K100" s="135">
        <v>61680653</v>
      </c>
      <c r="L100" s="135">
        <v>145229</v>
      </c>
      <c r="M100" s="135">
        <v>0</v>
      </c>
      <c r="N100" s="135">
        <v>0</v>
      </c>
      <c r="O100" s="147">
        <v>0</v>
      </c>
      <c r="P100" s="147">
        <v>0</v>
      </c>
      <c r="Q100" s="135">
        <v>61680653</v>
      </c>
      <c r="R100" s="135">
        <v>145229</v>
      </c>
      <c r="S100" s="136">
        <v>61680653</v>
      </c>
      <c r="T100" s="137">
        <v>145229</v>
      </c>
    </row>
    <row r="101" spans="1:20" ht="45" x14ac:dyDescent="0.2">
      <c r="A101" s="133" t="s">
        <v>933</v>
      </c>
      <c r="B101" s="133" t="s">
        <v>389</v>
      </c>
      <c r="C101" s="133" t="s">
        <v>244</v>
      </c>
      <c r="D101" s="133" t="s">
        <v>316</v>
      </c>
      <c r="E101" s="133" t="s">
        <v>391</v>
      </c>
      <c r="F101" s="133" t="s">
        <v>391</v>
      </c>
      <c r="G101" s="135">
        <v>0</v>
      </c>
      <c r="H101" s="135">
        <v>0</v>
      </c>
      <c r="I101" s="135">
        <v>1695771</v>
      </c>
      <c r="J101" s="135">
        <v>6951</v>
      </c>
      <c r="K101" s="135">
        <v>40698505</v>
      </c>
      <c r="L101" s="135">
        <v>166833</v>
      </c>
      <c r="M101" s="135">
        <v>0</v>
      </c>
      <c r="N101" s="135">
        <v>0</v>
      </c>
      <c r="O101" s="147">
        <v>0</v>
      </c>
      <c r="P101" s="147">
        <v>0</v>
      </c>
      <c r="Q101" s="135">
        <v>42394276</v>
      </c>
      <c r="R101" s="135">
        <v>173784</v>
      </c>
      <c r="S101" s="136">
        <v>42394276</v>
      </c>
      <c r="T101" s="137">
        <v>173784</v>
      </c>
    </row>
    <row r="102" spans="1:20" ht="22.5" x14ac:dyDescent="0.2">
      <c r="A102" s="133" t="s">
        <v>933</v>
      </c>
      <c r="B102" s="133" t="s">
        <v>389</v>
      </c>
      <c r="C102" s="133" t="s">
        <v>258</v>
      </c>
      <c r="D102" s="133" t="s">
        <v>258</v>
      </c>
      <c r="E102" s="133" t="s">
        <v>392</v>
      </c>
      <c r="F102" s="133" t="s">
        <v>392</v>
      </c>
      <c r="G102" s="135">
        <v>0</v>
      </c>
      <c r="H102" s="135">
        <v>0</v>
      </c>
      <c r="I102" s="135">
        <v>24962688</v>
      </c>
      <c r="J102" s="135">
        <v>0</v>
      </c>
      <c r="K102" s="135">
        <v>3730057</v>
      </c>
      <c r="L102" s="135">
        <v>0</v>
      </c>
      <c r="M102" s="135">
        <v>0</v>
      </c>
      <c r="N102" s="135">
        <v>0</v>
      </c>
      <c r="O102" s="147">
        <v>0</v>
      </c>
      <c r="P102" s="147">
        <v>0</v>
      </c>
      <c r="Q102" s="135">
        <v>28692745</v>
      </c>
      <c r="R102" s="135">
        <v>0</v>
      </c>
      <c r="S102" s="136">
        <v>28692745</v>
      </c>
      <c r="T102" s="137">
        <v>0</v>
      </c>
    </row>
    <row r="103" spans="1:20" ht="22.5" x14ac:dyDescent="0.2">
      <c r="A103" s="133" t="s">
        <v>933</v>
      </c>
      <c r="B103" s="133" t="s">
        <v>389</v>
      </c>
      <c r="C103" s="133" t="s">
        <v>276</v>
      </c>
      <c r="D103" s="133" t="s">
        <v>276</v>
      </c>
      <c r="E103" s="133" t="s">
        <v>393</v>
      </c>
      <c r="F103" s="133" t="s">
        <v>393</v>
      </c>
      <c r="G103" s="135">
        <v>0</v>
      </c>
      <c r="H103" s="135">
        <v>0</v>
      </c>
      <c r="I103" s="135">
        <v>0</v>
      </c>
      <c r="J103" s="135">
        <v>0</v>
      </c>
      <c r="K103" s="135">
        <v>0</v>
      </c>
      <c r="L103" s="135">
        <v>0</v>
      </c>
      <c r="M103" s="135">
        <v>0</v>
      </c>
      <c r="N103" s="135">
        <v>0</v>
      </c>
      <c r="O103" s="147">
        <v>17393686</v>
      </c>
      <c r="P103" s="147">
        <v>56726</v>
      </c>
      <c r="Q103" s="135">
        <v>0</v>
      </c>
      <c r="R103" s="135">
        <v>0</v>
      </c>
      <c r="S103" s="136">
        <v>0</v>
      </c>
      <c r="T103" s="137">
        <v>0</v>
      </c>
    </row>
    <row r="104" spans="1:20" ht="22.5" x14ac:dyDescent="0.2">
      <c r="A104" s="133" t="s">
        <v>933</v>
      </c>
      <c r="B104" s="133" t="s">
        <v>389</v>
      </c>
      <c r="C104" s="133" t="s">
        <v>278</v>
      </c>
      <c r="D104" s="133" t="s">
        <v>278</v>
      </c>
      <c r="E104" s="133" t="s">
        <v>394</v>
      </c>
      <c r="F104" s="133" t="s">
        <v>394</v>
      </c>
      <c r="G104" s="135">
        <v>1</v>
      </c>
      <c r="H104" s="135">
        <v>1</v>
      </c>
      <c r="I104" s="135">
        <v>91681675</v>
      </c>
      <c r="J104" s="135">
        <v>0</v>
      </c>
      <c r="K104" s="135">
        <v>2835516</v>
      </c>
      <c r="L104" s="135">
        <v>0</v>
      </c>
      <c r="M104" s="135">
        <v>0</v>
      </c>
      <c r="N104" s="135">
        <v>0</v>
      </c>
      <c r="O104" s="147">
        <v>0</v>
      </c>
      <c r="P104" s="147">
        <v>0</v>
      </c>
      <c r="Q104" s="135">
        <v>94517191</v>
      </c>
      <c r="R104" s="135">
        <v>0</v>
      </c>
      <c r="S104" s="136">
        <v>94517192</v>
      </c>
      <c r="T104" s="137">
        <v>1</v>
      </c>
    </row>
    <row r="105" spans="1:20" ht="33.75" x14ac:dyDescent="0.2">
      <c r="A105" s="133" t="s">
        <v>933</v>
      </c>
      <c r="B105" s="133" t="s">
        <v>389</v>
      </c>
      <c r="C105" s="133" t="s">
        <v>286</v>
      </c>
      <c r="D105" s="133" t="s">
        <v>332</v>
      </c>
      <c r="E105" s="133" t="s">
        <v>395</v>
      </c>
      <c r="F105" s="133" t="s">
        <v>395</v>
      </c>
      <c r="G105" s="135">
        <v>0</v>
      </c>
      <c r="H105" s="135">
        <v>0</v>
      </c>
      <c r="I105" s="135">
        <v>0</v>
      </c>
      <c r="J105" s="135">
        <v>0</v>
      </c>
      <c r="K105" s="135">
        <v>149558</v>
      </c>
      <c r="L105" s="135">
        <v>388</v>
      </c>
      <c r="M105" s="135">
        <v>0</v>
      </c>
      <c r="N105" s="135">
        <v>0</v>
      </c>
      <c r="O105" s="147">
        <v>0</v>
      </c>
      <c r="P105" s="147">
        <v>0</v>
      </c>
      <c r="Q105" s="135">
        <v>149558</v>
      </c>
      <c r="R105" s="135">
        <v>388</v>
      </c>
      <c r="S105" s="136">
        <v>149558</v>
      </c>
      <c r="T105" s="137">
        <v>388</v>
      </c>
    </row>
    <row r="106" spans="1:20" ht="22.5" x14ac:dyDescent="0.2">
      <c r="A106" s="133" t="s">
        <v>933</v>
      </c>
      <c r="B106" s="133" t="s">
        <v>389</v>
      </c>
      <c r="C106" s="133" t="s">
        <v>290</v>
      </c>
      <c r="D106" s="133" t="s">
        <v>313</v>
      </c>
      <c r="E106" s="133" t="s">
        <v>396</v>
      </c>
      <c r="F106" s="133" t="s">
        <v>396</v>
      </c>
      <c r="G106" s="135">
        <v>0</v>
      </c>
      <c r="H106" s="135">
        <v>0</v>
      </c>
      <c r="I106" s="135">
        <v>0</v>
      </c>
      <c r="J106" s="135">
        <v>0</v>
      </c>
      <c r="K106" s="135">
        <v>1349349</v>
      </c>
      <c r="L106" s="135">
        <v>3920</v>
      </c>
      <c r="M106" s="135">
        <v>0</v>
      </c>
      <c r="N106" s="135">
        <v>0</v>
      </c>
      <c r="O106" s="147">
        <v>0</v>
      </c>
      <c r="P106" s="147">
        <v>0</v>
      </c>
      <c r="Q106" s="135">
        <v>1349349</v>
      </c>
      <c r="R106" s="135">
        <v>3920</v>
      </c>
      <c r="S106" s="136">
        <v>1349349</v>
      </c>
      <c r="T106" s="137">
        <v>3920</v>
      </c>
    </row>
    <row r="107" spans="1:20" ht="33.75" x14ac:dyDescent="0.2">
      <c r="A107" s="133" t="s">
        <v>933</v>
      </c>
      <c r="B107" s="133" t="s">
        <v>389</v>
      </c>
      <c r="C107" s="133" t="s">
        <v>298</v>
      </c>
      <c r="D107" s="133" t="s">
        <v>335</v>
      </c>
      <c r="E107" s="133" t="s">
        <v>397</v>
      </c>
      <c r="F107" s="133" t="s">
        <v>397</v>
      </c>
      <c r="G107" s="135">
        <v>0</v>
      </c>
      <c r="H107" s="135">
        <v>0</v>
      </c>
      <c r="I107" s="135">
        <v>0</v>
      </c>
      <c r="J107" s="135">
        <v>0</v>
      </c>
      <c r="K107" s="135">
        <v>249143</v>
      </c>
      <c r="L107" s="135">
        <v>0</v>
      </c>
      <c r="M107" s="135">
        <v>0</v>
      </c>
      <c r="N107" s="135">
        <v>0</v>
      </c>
      <c r="O107" s="147">
        <v>0</v>
      </c>
      <c r="P107" s="147">
        <v>0</v>
      </c>
      <c r="Q107" s="135">
        <v>249143</v>
      </c>
      <c r="R107" s="135">
        <v>0</v>
      </c>
      <c r="S107" s="136">
        <v>249143</v>
      </c>
      <c r="T107" s="137">
        <v>0</v>
      </c>
    </row>
    <row r="108" spans="1:20" ht="33.75" x14ac:dyDescent="0.2">
      <c r="A108" s="133" t="s">
        <v>933</v>
      </c>
      <c r="B108" s="133" t="s">
        <v>398</v>
      </c>
      <c r="C108" s="133" t="s">
        <v>241</v>
      </c>
      <c r="D108" s="133" t="s">
        <v>399</v>
      </c>
      <c r="E108" s="134" t="s">
        <v>400</v>
      </c>
      <c r="F108" s="134" t="s">
        <v>400</v>
      </c>
      <c r="G108" s="135">
        <v>0</v>
      </c>
      <c r="H108" s="135">
        <v>0</v>
      </c>
      <c r="I108" s="135">
        <v>0</v>
      </c>
      <c r="J108" s="135">
        <v>0</v>
      </c>
      <c r="K108" s="135">
        <v>13409780</v>
      </c>
      <c r="L108" s="135">
        <v>143916</v>
      </c>
      <c r="M108" s="135">
        <v>0</v>
      </c>
      <c r="N108" s="135">
        <v>0</v>
      </c>
      <c r="O108" s="147">
        <v>0</v>
      </c>
      <c r="P108" s="147">
        <v>0</v>
      </c>
      <c r="Q108" s="135">
        <v>13409780</v>
      </c>
      <c r="R108" s="135">
        <v>143916</v>
      </c>
      <c r="S108" s="136">
        <v>13409780</v>
      </c>
      <c r="T108" s="137">
        <v>143916</v>
      </c>
    </row>
    <row r="109" spans="1:20" ht="45" x14ac:dyDescent="0.2">
      <c r="A109" s="133" t="s">
        <v>933</v>
      </c>
      <c r="B109" s="133" t="s">
        <v>398</v>
      </c>
      <c r="C109" s="133" t="s">
        <v>244</v>
      </c>
      <c r="D109" s="133" t="s">
        <v>401</v>
      </c>
      <c r="E109" s="134" t="s">
        <v>402</v>
      </c>
      <c r="F109" s="134" t="s">
        <v>402</v>
      </c>
      <c r="G109" s="135">
        <v>19460394</v>
      </c>
      <c r="H109" s="135">
        <v>73491</v>
      </c>
      <c r="I109" s="135">
        <v>4640840</v>
      </c>
      <c r="J109" s="135">
        <v>0</v>
      </c>
      <c r="K109" s="135">
        <v>144748602</v>
      </c>
      <c r="L109" s="135">
        <v>636869</v>
      </c>
      <c r="M109" s="135">
        <v>0</v>
      </c>
      <c r="N109" s="135">
        <v>0</v>
      </c>
      <c r="O109" s="147">
        <v>0</v>
      </c>
      <c r="P109" s="147">
        <v>0</v>
      </c>
      <c r="Q109" s="135">
        <v>149389442</v>
      </c>
      <c r="R109" s="135">
        <v>636869</v>
      </c>
      <c r="S109" s="136">
        <v>168849836</v>
      </c>
      <c r="T109" s="137">
        <v>710360</v>
      </c>
    </row>
    <row r="110" spans="1:20" ht="45" x14ac:dyDescent="0.2">
      <c r="A110" s="133" t="s">
        <v>933</v>
      </c>
      <c r="B110" s="133" t="s">
        <v>398</v>
      </c>
      <c r="C110" s="133" t="s">
        <v>244</v>
      </c>
      <c r="D110" s="133" t="s">
        <v>403</v>
      </c>
      <c r="E110" s="134" t="s">
        <v>404</v>
      </c>
      <c r="F110" s="134" t="s">
        <v>404</v>
      </c>
      <c r="G110" s="135">
        <v>72473518</v>
      </c>
      <c r="H110" s="135">
        <v>149549</v>
      </c>
      <c r="I110" s="135">
        <v>0</v>
      </c>
      <c r="J110" s="135">
        <v>0</v>
      </c>
      <c r="K110" s="135">
        <v>126172483</v>
      </c>
      <c r="L110" s="135">
        <v>321146</v>
      </c>
      <c r="M110" s="135">
        <v>26990256</v>
      </c>
      <c r="N110" s="135">
        <v>44811</v>
      </c>
      <c r="O110" s="147">
        <v>0</v>
      </c>
      <c r="P110" s="147">
        <v>0</v>
      </c>
      <c r="Q110" s="135">
        <v>153162739</v>
      </c>
      <c r="R110" s="135">
        <v>365957</v>
      </c>
      <c r="S110" s="136">
        <v>225636257</v>
      </c>
      <c r="T110" s="137">
        <v>515506</v>
      </c>
    </row>
    <row r="111" spans="1:20" ht="45" x14ac:dyDescent="0.2">
      <c r="A111" s="133" t="s">
        <v>933</v>
      </c>
      <c r="B111" s="133" t="s">
        <v>398</v>
      </c>
      <c r="C111" s="133" t="s">
        <v>244</v>
      </c>
      <c r="D111" s="133" t="s">
        <v>405</v>
      </c>
      <c r="E111" s="134" t="s">
        <v>406</v>
      </c>
      <c r="F111" s="134" t="s">
        <v>406</v>
      </c>
      <c r="G111" s="135">
        <v>81049182</v>
      </c>
      <c r="H111" s="135">
        <v>255922</v>
      </c>
      <c r="I111" s="135">
        <v>46496040</v>
      </c>
      <c r="J111" s="135">
        <v>110572</v>
      </c>
      <c r="K111" s="135">
        <v>303924707</v>
      </c>
      <c r="L111" s="135">
        <v>960207</v>
      </c>
      <c r="M111" s="135">
        <v>9356307</v>
      </c>
      <c r="N111" s="135">
        <v>18403</v>
      </c>
      <c r="O111" s="147">
        <v>0</v>
      </c>
      <c r="P111" s="147">
        <v>0</v>
      </c>
      <c r="Q111" s="135">
        <v>359777054</v>
      </c>
      <c r="R111" s="135">
        <v>1089182</v>
      </c>
      <c r="S111" s="136">
        <v>440826236</v>
      </c>
      <c r="T111" s="137">
        <v>1345104</v>
      </c>
    </row>
    <row r="112" spans="1:20" ht="33.75" x14ac:dyDescent="0.2">
      <c r="A112" s="133" t="s">
        <v>933</v>
      </c>
      <c r="B112" s="133" t="s">
        <v>398</v>
      </c>
      <c r="C112" s="133" t="s">
        <v>258</v>
      </c>
      <c r="D112" s="133" t="s">
        <v>407</v>
      </c>
      <c r="E112" s="134" t="s">
        <v>408</v>
      </c>
      <c r="F112" s="134" t="s">
        <v>408</v>
      </c>
      <c r="G112" s="135">
        <v>6608260</v>
      </c>
      <c r="H112" s="135">
        <v>0</v>
      </c>
      <c r="I112" s="135">
        <v>33309906</v>
      </c>
      <c r="J112" s="135">
        <v>0</v>
      </c>
      <c r="K112" s="135">
        <v>14584</v>
      </c>
      <c r="L112" s="135">
        <v>0</v>
      </c>
      <c r="M112" s="135">
        <v>0</v>
      </c>
      <c r="N112" s="135">
        <v>0</v>
      </c>
      <c r="O112" s="147">
        <v>0</v>
      </c>
      <c r="P112" s="147">
        <v>0</v>
      </c>
      <c r="Q112" s="135">
        <v>33324490</v>
      </c>
      <c r="R112" s="135">
        <v>0</v>
      </c>
      <c r="S112" s="136">
        <v>39932750</v>
      </c>
      <c r="T112" s="137">
        <v>0</v>
      </c>
    </row>
    <row r="113" spans="1:20" ht="33.75" x14ac:dyDescent="0.2">
      <c r="A113" s="133" t="s">
        <v>933</v>
      </c>
      <c r="B113" s="133" t="s">
        <v>398</v>
      </c>
      <c r="C113" s="133" t="s">
        <v>258</v>
      </c>
      <c r="D113" s="133" t="s">
        <v>409</v>
      </c>
      <c r="E113" s="134" t="s">
        <v>410</v>
      </c>
      <c r="F113" s="134" t="s">
        <v>410</v>
      </c>
      <c r="G113" s="135">
        <v>21647887</v>
      </c>
      <c r="H113" s="135">
        <v>0</v>
      </c>
      <c r="I113" s="135">
        <v>141328222</v>
      </c>
      <c r="J113" s="135">
        <v>0</v>
      </c>
      <c r="K113" s="135">
        <v>92937</v>
      </c>
      <c r="L113" s="135">
        <v>0</v>
      </c>
      <c r="M113" s="135">
        <v>0</v>
      </c>
      <c r="N113" s="135">
        <v>0</v>
      </c>
      <c r="O113" s="147">
        <v>0</v>
      </c>
      <c r="P113" s="147">
        <v>0</v>
      </c>
      <c r="Q113" s="135">
        <v>141421159</v>
      </c>
      <c r="R113" s="135">
        <v>0</v>
      </c>
      <c r="S113" s="136">
        <v>163069046</v>
      </c>
      <c r="T113" s="137">
        <v>0</v>
      </c>
    </row>
    <row r="114" spans="1:20" ht="33.75" x14ac:dyDescent="0.2">
      <c r="A114" s="133" t="s">
        <v>933</v>
      </c>
      <c r="B114" s="133" t="s">
        <v>398</v>
      </c>
      <c r="C114" s="133" t="s">
        <v>267</v>
      </c>
      <c r="D114" s="133" t="s">
        <v>411</v>
      </c>
      <c r="E114" s="134" t="s">
        <v>412</v>
      </c>
      <c r="F114" s="134" t="s">
        <v>412</v>
      </c>
      <c r="G114" s="135">
        <v>0</v>
      </c>
      <c r="H114" s="135">
        <v>0</v>
      </c>
      <c r="I114" s="135">
        <v>0</v>
      </c>
      <c r="J114" s="135">
        <v>0</v>
      </c>
      <c r="K114" s="135">
        <v>143975015</v>
      </c>
      <c r="L114" s="135">
        <v>358147</v>
      </c>
      <c r="M114" s="135">
        <v>0</v>
      </c>
      <c r="N114" s="135">
        <v>0</v>
      </c>
      <c r="O114" s="147">
        <v>0</v>
      </c>
      <c r="P114" s="147">
        <v>0</v>
      </c>
      <c r="Q114" s="135">
        <v>143975015</v>
      </c>
      <c r="R114" s="135">
        <v>358147</v>
      </c>
      <c r="S114" s="136">
        <v>143975015</v>
      </c>
      <c r="T114" s="137">
        <v>358147</v>
      </c>
    </row>
    <row r="115" spans="1:20" ht="22.5" x14ac:dyDescent="0.2">
      <c r="A115" s="133" t="s">
        <v>933</v>
      </c>
      <c r="B115" s="133" t="s">
        <v>398</v>
      </c>
      <c r="C115" s="133" t="s">
        <v>276</v>
      </c>
      <c r="D115" s="133" t="s">
        <v>276</v>
      </c>
      <c r="E115" s="133" t="s">
        <v>944</v>
      </c>
      <c r="F115" s="133" t="s">
        <v>944</v>
      </c>
      <c r="G115" s="135">
        <v>0</v>
      </c>
      <c r="H115" s="135">
        <v>0</v>
      </c>
      <c r="I115" s="135">
        <v>0</v>
      </c>
      <c r="J115" s="135">
        <v>0</v>
      </c>
      <c r="K115" s="135">
        <v>0</v>
      </c>
      <c r="L115" s="135">
        <v>0</v>
      </c>
      <c r="M115" s="135">
        <v>0</v>
      </c>
      <c r="N115" s="135">
        <v>0</v>
      </c>
      <c r="O115" s="147">
        <v>316960384</v>
      </c>
      <c r="P115" s="147">
        <v>720245.125</v>
      </c>
      <c r="Q115" s="135">
        <v>0</v>
      </c>
      <c r="R115" s="135">
        <v>0</v>
      </c>
      <c r="S115" s="136">
        <v>0</v>
      </c>
      <c r="T115" s="137">
        <v>0</v>
      </c>
    </row>
    <row r="116" spans="1:20" ht="22.5" x14ac:dyDescent="0.2">
      <c r="A116" s="133" t="s">
        <v>933</v>
      </c>
      <c r="B116" s="133" t="s">
        <v>398</v>
      </c>
      <c r="C116" s="133" t="s">
        <v>278</v>
      </c>
      <c r="D116" s="133" t="s">
        <v>413</v>
      </c>
      <c r="E116" s="134" t="s">
        <v>414</v>
      </c>
      <c r="F116" s="134" t="s">
        <v>414</v>
      </c>
      <c r="G116" s="135">
        <v>2011034</v>
      </c>
      <c r="H116" s="135">
        <v>0</v>
      </c>
      <c r="I116" s="135">
        <v>84608723</v>
      </c>
      <c r="J116" s="135">
        <v>0</v>
      </c>
      <c r="K116" s="135">
        <v>0</v>
      </c>
      <c r="L116" s="135">
        <v>0</v>
      </c>
      <c r="M116" s="135">
        <v>0</v>
      </c>
      <c r="N116" s="135">
        <v>0</v>
      </c>
      <c r="O116" s="147">
        <v>0</v>
      </c>
      <c r="P116" s="147">
        <v>0</v>
      </c>
      <c r="Q116" s="135">
        <v>84608723</v>
      </c>
      <c r="R116" s="135">
        <v>0</v>
      </c>
      <c r="S116" s="136">
        <v>86619757</v>
      </c>
      <c r="T116" s="137">
        <v>0</v>
      </c>
    </row>
    <row r="117" spans="1:20" ht="33.75" x14ac:dyDescent="0.2">
      <c r="A117" s="133" t="s">
        <v>933</v>
      </c>
      <c r="B117" s="133" t="s">
        <v>398</v>
      </c>
      <c r="C117" s="133" t="s">
        <v>278</v>
      </c>
      <c r="D117" s="133" t="s">
        <v>415</v>
      </c>
      <c r="E117" s="134" t="s">
        <v>416</v>
      </c>
      <c r="F117" s="134" t="s">
        <v>416</v>
      </c>
      <c r="G117" s="135">
        <v>9476387</v>
      </c>
      <c r="H117" s="135">
        <v>0</v>
      </c>
      <c r="I117" s="135">
        <v>401273259</v>
      </c>
      <c r="J117" s="135">
        <v>0</v>
      </c>
      <c r="K117" s="135">
        <v>0</v>
      </c>
      <c r="L117" s="135">
        <v>0</v>
      </c>
      <c r="M117" s="135">
        <v>0</v>
      </c>
      <c r="N117" s="135">
        <v>0</v>
      </c>
      <c r="O117" s="147">
        <v>0</v>
      </c>
      <c r="P117" s="147">
        <v>0</v>
      </c>
      <c r="Q117" s="135">
        <v>401273259</v>
      </c>
      <c r="R117" s="135">
        <v>0</v>
      </c>
      <c r="S117" s="136">
        <v>410749646</v>
      </c>
      <c r="T117" s="137">
        <v>0</v>
      </c>
    </row>
    <row r="118" spans="1:20" ht="33.75" x14ac:dyDescent="0.2">
      <c r="A118" s="133" t="s">
        <v>933</v>
      </c>
      <c r="B118" s="133" t="s">
        <v>398</v>
      </c>
      <c r="C118" s="133" t="s">
        <v>286</v>
      </c>
      <c r="D118" s="133" t="s">
        <v>417</v>
      </c>
      <c r="E118" s="134" t="s">
        <v>418</v>
      </c>
      <c r="F118" s="134" t="s">
        <v>418</v>
      </c>
      <c r="G118" s="135">
        <v>118</v>
      </c>
      <c r="H118" s="135">
        <v>0</v>
      </c>
      <c r="I118" s="135">
        <v>13913</v>
      </c>
      <c r="J118" s="135">
        <v>0</v>
      </c>
      <c r="K118" s="135">
        <v>0</v>
      </c>
      <c r="L118" s="135">
        <v>0</v>
      </c>
      <c r="M118" s="135">
        <v>0</v>
      </c>
      <c r="N118" s="135">
        <v>0</v>
      </c>
      <c r="O118" s="147">
        <v>0</v>
      </c>
      <c r="P118" s="147">
        <v>0</v>
      </c>
      <c r="Q118" s="135">
        <v>13913</v>
      </c>
      <c r="R118" s="135">
        <v>0</v>
      </c>
      <c r="S118" s="136">
        <v>14031</v>
      </c>
      <c r="T118" s="137">
        <v>0</v>
      </c>
    </row>
    <row r="119" spans="1:20" ht="33.75" x14ac:dyDescent="0.2">
      <c r="A119" s="133" t="s">
        <v>933</v>
      </c>
      <c r="B119" s="133" t="s">
        <v>398</v>
      </c>
      <c r="C119" s="133" t="s">
        <v>290</v>
      </c>
      <c r="D119" s="133" t="s">
        <v>419</v>
      </c>
      <c r="E119" s="134" t="s">
        <v>420</v>
      </c>
      <c r="F119" s="134" t="s">
        <v>420</v>
      </c>
      <c r="G119" s="135">
        <v>681813</v>
      </c>
      <c r="H119" s="135">
        <v>1913</v>
      </c>
      <c r="I119" s="135">
        <v>96436</v>
      </c>
      <c r="J119" s="135">
        <v>0</v>
      </c>
      <c r="K119" s="135">
        <v>0</v>
      </c>
      <c r="L119" s="135">
        <v>229</v>
      </c>
      <c r="M119" s="135">
        <v>0</v>
      </c>
      <c r="N119" s="135">
        <v>0</v>
      </c>
      <c r="O119" s="147">
        <v>0</v>
      </c>
      <c r="P119" s="147">
        <v>0</v>
      </c>
      <c r="Q119" s="135">
        <v>96436</v>
      </c>
      <c r="R119" s="135">
        <v>229</v>
      </c>
      <c r="S119" s="136">
        <v>778249</v>
      </c>
      <c r="T119" s="137">
        <v>2142</v>
      </c>
    </row>
    <row r="120" spans="1:20" ht="33.75" x14ac:dyDescent="0.2">
      <c r="A120" s="133" t="s">
        <v>933</v>
      </c>
      <c r="B120" s="133" t="s">
        <v>398</v>
      </c>
      <c r="C120" s="133" t="s">
        <v>290</v>
      </c>
      <c r="D120" s="133" t="s">
        <v>421</v>
      </c>
      <c r="E120" s="134" t="s">
        <v>422</v>
      </c>
      <c r="F120" s="134" t="s">
        <v>422</v>
      </c>
      <c r="G120" s="135">
        <v>0</v>
      </c>
      <c r="H120" s="135">
        <v>0</v>
      </c>
      <c r="I120" s="135">
        <v>218754</v>
      </c>
      <c r="J120" s="135">
        <v>0</v>
      </c>
      <c r="K120" s="135">
        <v>4963988</v>
      </c>
      <c r="L120" s="135">
        <v>14350</v>
      </c>
      <c r="M120" s="135">
        <v>0</v>
      </c>
      <c r="N120" s="135">
        <v>0</v>
      </c>
      <c r="O120" s="147">
        <v>0</v>
      </c>
      <c r="P120" s="147">
        <v>0</v>
      </c>
      <c r="Q120" s="135">
        <v>5182742</v>
      </c>
      <c r="R120" s="135">
        <v>14350</v>
      </c>
      <c r="S120" s="136">
        <v>5182742</v>
      </c>
      <c r="T120" s="137">
        <v>14350</v>
      </c>
    </row>
    <row r="121" spans="1:20" ht="33.75" x14ac:dyDescent="0.2">
      <c r="A121" s="133" t="s">
        <v>933</v>
      </c>
      <c r="B121" s="133" t="s">
        <v>398</v>
      </c>
      <c r="C121" s="133" t="s">
        <v>298</v>
      </c>
      <c r="D121" s="133" t="s">
        <v>423</v>
      </c>
      <c r="E121" s="134" t="s">
        <v>424</v>
      </c>
      <c r="F121" s="134" t="s">
        <v>424</v>
      </c>
      <c r="G121" s="135">
        <v>205380</v>
      </c>
      <c r="H121" s="135">
        <v>0</v>
      </c>
      <c r="I121" s="135">
        <v>207761</v>
      </c>
      <c r="J121" s="135">
        <v>0</v>
      </c>
      <c r="K121" s="135">
        <v>0</v>
      </c>
      <c r="L121" s="135">
        <v>0</v>
      </c>
      <c r="M121" s="135">
        <v>0</v>
      </c>
      <c r="N121" s="135">
        <v>0</v>
      </c>
      <c r="O121" s="147">
        <v>0</v>
      </c>
      <c r="P121" s="147">
        <v>0</v>
      </c>
      <c r="Q121" s="135">
        <v>207761</v>
      </c>
      <c r="R121" s="135">
        <v>0</v>
      </c>
      <c r="S121" s="136">
        <v>413141</v>
      </c>
      <c r="T121" s="137">
        <v>0</v>
      </c>
    </row>
    <row r="122" spans="1:20" ht="33.75" x14ac:dyDescent="0.2">
      <c r="A122" s="133" t="s">
        <v>933</v>
      </c>
      <c r="B122" s="133" t="s">
        <v>398</v>
      </c>
      <c r="C122" s="133" t="s">
        <v>298</v>
      </c>
      <c r="D122" s="133" t="s">
        <v>425</v>
      </c>
      <c r="E122" s="134" t="s">
        <v>426</v>
      </c>
      <c r="F122" s="134" t="s">
        <v>426</v>
      </c>
      <c r="G122" s="135">
        <v>4020</v>
      </c>
      <c r="H122" s="135">
        <v>0</v>
      </c>
      <c r="I122" s="135">
        <v>1831514</v>
      </c>
      <c r="J122" s="135">
        <v>0</v>
      </c>
      <c r="K122" s="135">
        <v>0</v>
      </c>
      <c r="L122" s="135">
        <v>0</v>
      </c>
      <c r="M122" s="135">
        <v>0</v>
      </c>
      <c r="N122" s="135">
        <v>0</v>
      </c>
      <c r="O122" s="147">
        <v>0</v>
      </c>
      <c r="P122" s="147">
        <v>0</v>
      </c>
      <c r="Q122" s="135">
        <v>1831514</v>
      </c>
      <c r="R122" s="135">
        <v>0</v>
      </c>
      <c r="S122" s="136">
        <v>1835534</v>
      </c>
      <c r="T122" s="137">
        <v>0</v>
      </c>
    </row>
    <row r="123" spans="1:20" ht="33.75" x14ac:dyDescent="0.2">
      <c r="A123" s="133" t="s">
        <v>933</v>
      </c>
      <c r="B123" s="133" t="s">
        <v>427</v>
      </c>
      <c r="C123" s="133" t="s">
        <v>241</v>
      </c>
      <c r="D123" s="133" t="s">
        <v>945</v>
      </c>
      <c r="E123" s="134" t="s">
        <v>1144</v>
      </c>
      <c r="F123" s="134" t="s">
        <v>1156</v>
      </c>
      <c r="G123" s="135">
        <v>0</v>
      </c>
      <c r="H123" s="135">
        <v>0</v>
      </c>
      <c r="I123" s="135">
        <v>0</v>
      </c>
      <c r="J123" s="135">
        <v>0</v>
      </c>
      <c r="K123" s="135">
        <v>9858716</v>
      </c>
      <c r="L123" s="135">
        <v>38905</v>
      </c>
      <c r="M123" s="135">
        <v>0</v>
      </c>
      <c r="N123" s="135">
        <v>0</v>
      </c>
      <c r="O123" s="147">
        <v>0</v>
      </c>
      <c r="P123" s="147">
        <v>0</v>
      </c>
      <c r="Q123" s="135">
        <v>9858716</v>
      </c>
      <c r="R123" s="135">
        <v>38905</v>
      </c>
      <c r="S123" s="136">
        <v>9858716</v>
      </c>
      <c r="T123" s="137">
        <v>38905</v>
      </c>
    </row>
    <row r="124" spans="1:20" ht="45" x14ac:dyDescent="0.2">
      <c r="A124" s="133" t="s">
        <v>933</v>
      </c>
      <c r="B124" s="133" t="s">
        <v>427</v>
      </c>
      <c r="C124" s="133" t="s">
        <v>244</v>
      </c>
      <c r="D124" s="133" t="s">
        <v>946</v>
      </c>
      <c r="E124" s="134" t="s">
        <v>1145</v>
      </c>
      <c r="F124" s="134" t="s">
        <v>1157</v>
      </c>
      <c r="G124" s="135">
        <v>101055746</v>
      </c>
      <c r="H124" s="135">
        <v>264099</v>
      </c>
      <c r="I124" s="135">
        <v>27302835</v>
      </c>
      <c r="J124" s="135">
        <v>93843</v>
      </c>
      <c r="K124" s="135">
        <v>316929593</v>
      </c>
      <c r="L124" s="135">
        <v>839611</v>
      </c>
      <c r="M124" s="135">
        <v>3574014</v>
      </c>
      <c r="N124" s="135">
        <v>8963</v>
      </c>
      <c r="O124" s="147">
        <v>0</v>
      </c>
      <c r="P124" s="147">
        <v>0</v>
      </c>
      <c r="Q124" s="135">
        <v>347806442</v>
      </c>
      <c r="R124" s="135">
        <v>942417</v>
      </c>
      <c r="S124" s="136">
        <v>448862188</v>
      </c>
      <c r="T124" s="137">
        <v>1206516</v>
      </c>
    </row>
    <row r="125" spans="1:20" ht="45" x14ac:dyDescent="0.2">
      <c r="A125" s="133" t="s">
        <v>933</v>
      </c>
      <c r="B125" s="133" t="s">
        <v>427</v>
      </c>
      <c r="C125" s="133" t="s">
        <v>244</v>
      </c>
      <c r="D125" s="133" t="s">
        <v>947</v>
      </c>
      <c r="E125" s="134" t="s">
        <v>948</v>
      </c>
      <c r="F125" s="134" t="s">
        <v>948</v>
      </c>
      <c r="G125" s="135">
        <v>33367331</v>
      </c>
      <c r="H125" s="135">
        <v>77553</v>
      </c>
      <c r="I125" s="135">
        <v>8473570</v>
      </c>
      <c r="J125" s="135">
        <v>16674</v>
      </c>
      <c r="K125" s="135">
        <v>78648513</v>
      </c>
      <c r="L125" s="135">
        <v>208252</v>
      </c>
      <c r="M125" s="135">
        <v>3711652</v>
      </c>
      <c r="N125" s="135">
        <v>7386</v>
      </c>
      <c r="O125" s="147">
        <v>0</v>
      </c>
      <c r="P125" s="147">
        <v>0</v>
      </c>
      <c r="Q125" s="135">
        <v>90833735</v>
      </c>
      <c r="R125" s="135">
        <v>232312</v>
      </c>
      <c r="S125" s="136">
        <v>124201066</v>
      </c>
      <c r="T125" s="137">
        <v>309865</v>
      </c>
    </row>
    <row r="126" spans="1:20" ht="33.75" x14ac:dyDescent="0.2">
      <c r="A126" s="133" t="s">
        <v>933</v>
      </c>
      <c r="B126" s="133" t="s">
        <v>427</v>
      </c>
      <c r="C126" s="133" t="s">
        <v>258</v>
      </c>
      <c r="D126" s="133" t="s">
        <v>949</v>
      </c>
      <c r="E126" s="134" t="s">
        <v>1146</v>
      </c>
      <c r="F126" s="134" t="s">
        <v>1158</v>
      </c>
      <c r="G126" s="135">
        <v>22218177</v>
      </c>
      <c r="H126" s="135">
        <v>0</v>
      </c>
      <c r="I126" s="135">
        <v>93766772</v>
      </c>
      <c r="J126" s="135">
        <v>0</v>
      </c>
      <c r="K126" s="135">
        <v>0</v>
      </c>
      <c r="L126" s="135">
        <v>0</v>
      </c>
      <c r="M126" s="135">
        <v>0</v>
      </c>
      <c r="N126" s="135">
        <v>0</v>
      </c>
      <c r="O126" s="147">
        <v>0</v>
      </c>
      <c r="P126" s="147">
        <v>0</v>
      </c>
      <c r="Q126" s="135">
        <v>93766772</v>
      </c>
      <c r="R126" s="135">
        <v>0</v>
      </c>
      <c r="S126" s="136">
        <v>115984949</v>
      </c>
      <c r="T126" s="137">
        <v>0</v>
      </c>
    </row>
    <row r="127" spans="1:20" ht="33.75" x14ac:dyDescent="0.2">
      <c r="A127" s="133" t="s">
        <v>933</v>
      </c>
      <c r="B127" s="133" t="s">
        <v>427</v>
      </c>
      <c r="C127" s="133" t="s">
        <v>258</v>
      </c>
      <c r="D127" s="133" t="s">
        <v>950</v>
      </c>
      <c r="E127" s="134" t="s">
        <v>951</v>
      </c>
      <c r="F127" s="134" t="s">
        <v>951</v>
      </c>
      <c r="G127" s="135">
        <v>7619450</v>
      </c>
      <c r="H127" s="135">
        <v>0</v>
      </c>
      <c r="I127" s="135">
        <v>34519157</v>
      </c>
      <c r="J127" s="135">
        <v>0</v>
      </c>
      <c r="K127" s="135">
        <v>0</v>
      </c>
      <c r="L127" s="135">
        <v>0</v>
      </c>
      <c r="M127" s="135">
        <v>0</v>
      </c>
      <c r="N127" s="135">
        <v>0</v>
      </c>
      <c r="O127" s="147">
        <v>0</v>
      </c>
      <c r="P127" s="147">
        <v>0</v>
      </c>
      <c r="Q127" s="135">
        <v>34519157</v>
      </c>
      <c r="R127" s="135">
        <v>0</v>
      </c>
      <c r="S127" s="136">
        <v>42138607</v>
      </c>
      <c r="T127" s="137">
        <v>0</v>
      </c>
    </row>
    <row r="128" spans="1:20" ht="22.5" x14ac:dyDescent="0.2">
      <c r="A128" s="133" t="s">
        <v>933</v>
      </c>
      <c r="B128" s="133" t="s">
        <v>427</v>
      </c>
      <c r="C128" s="133" t="s">
        <v>267</v>
      </c>
      <c r="D128" s="133" t="s">
        <v>952</v>
      </c>
      <c r="E128" s="134" t="s">
        <v>1147</v>
      </c>
      <c r="F128" s="134" t="s">
        <v>1159</v>
      </c>
      <c r="G128" s="135">
        <v>0</v>
      </c>
      <c r="H128" s="135">
        <v>0</v>
      </c>
      <c r="I128" s="135">
        <v>0</v>
      </c>
      <c r="J128" s="135">
        <v>0</v>
      </c>
      <c r="K128" s="135">
        <v>33555521</v>
      </c>
      <c r="L128" s="135">
        <v>184428</v>
      </c>
      <c r="M128" s="135">
        <v>0</v>
      </c>
      <c r="N128" s="135">
        <v>0</v>
      </c>
      <c r="O128" s="147">
        <v>0</v>
      </c>
      <c r="P128" s="147">
        <v>0</v>
      </c>
      <c r="Q128" s="135">
        <v>33555521</v>
      </c>
      <c r="R128" s="135">
        <v>184428</v>
      </c>
      <c r="S128" s="136">
        <v>33555521</v>
      </c>
      <c r="T128" s="137">
        <v>184428</v>
      </c>
    </row>
    <row r="129" spans="1:20" ht="22.5" x14ac:dyDescent="0.2">
      <c r="A129" s="133" t="s">
        <v>933</v>
      </c>
      <c r="B129" s="133" t="s">
        <v>427</v>
      </c>
      <c r="C129" s="133" t="s">
        <v>276</v>
      </c>
      <c r="D129" s="133" t="s">
        <v>276</v>
      </c>
      <c r="E129" s="134" t="s">
        <v>1148</v>
      </c>
      <c r="F129" s="134" t="s">
        <v>1160</v>
      </c>
      <c r="G129" s="135">
        <v>0</v>
      </c>
      <c r="H129" s="135">
        <v>0</v>
      </c>
      <c r="I129" s="135">
        <v>0</v>
      </c>
      <c r="J129" s="135">
        <v>0</v>
      </c>
      <c r="K129" s="135">
        <v>0</v>
      </c>
      <c r="L129" s="135">
        <v>0</v>
      </c>
      <c r="M129" s="135">
        <v>0</v>
      </c>
      <c r="N129" s="135">
        <v>0</v>
      </c>
      <c r="O129" s="147">
        <v>265498752</v>
      </c>
      <c r="P129" s="147">
        <v>591066</v>
      </c>
      <c r="Q129" s="135">
        <v>0</v>
      </c>
      <c r="R129" s="135">
        <v>0</v>
      </c>
      <c r="S129" s="136">
        <v>0</v>
      </c>
      <c r="T129" s="137">
        <v>0</v>
      </c>
    </row>
    <row r="130" spans="1:20" ht="22.5" x14ac:dyDescent="0.2">
      <c r="A130" s="133" t="s">
        <v>933</v>
      </c>
      <c r="B130" s="133" t="s">
        <v>427</v>
      </c>
      <c r="C130" s="133" t="s">
        <v>278</v>
      </c>
      <c r="D130" s="133" t="s">
        <v>953</v>
      </c>
      <c r="E130" s="134" t="s">
        <v>1149</v>
      </c>
      <c r="F130" s="134" t="s">
        <v>1161</v>
      </c>
      <c r="G130" s="135">
        <v>12271720</v>
      </c>
      <c r="H130" s="135">
        <v>0</v>
      </c>
      <c r="I130" s="135">
        <v>287657989</v>
      </c>
      <c r="J130" s="135">
        <v>0</v>
      </c>
      <c r="K130" s="135">
        <v>0</v>
      </c>
      <c r="L130" s="135">
        <v>0</v>
      </c>
      <c r="M130" s="135">
        <v>0</v>
      </c>
      <c r="N130" s="135">
        <v>0</v>
      </c>
      <c r="O130" s="147">
        <v>0</v>
      </c>
      <c r="P130" s="147">
        <v>0</v>
      </c>
      <c r="Q130" s="135">
        <v>287657989</v>
      </c>
      <c r="R130" s="135">
        <v>0</v>
      </c>
      <c r="S130" s="136">
        <v>299929709</v>
      </c>
      <c r="T130" s="137">
        <v>0</v>
      </c>
    </row>
    <row r="131" spans="1:20" ht="33.75" x14ac:dyDescent="0.2">
      <c r="A131" s="133" t="s">
        <v>933</v>
      </c>
      <c r="B131" s="133" t="s">
        <v>427</v>
      </c>
      <c r="C131" s="133" t="s">
        <v>278</v>
      </c>
      <c r="D131" s="133" t="s">
        <v>954</v>
      </c>
      <c r="E131" s="134" t="s">
        <v>955</v>
      </c>
      <c r="F131" s="134" t="s">
        <v>955</v>
      </c>
      <c r="G131" s="135">
        <v>7870765</v>
      </c>
      <c r="H131" s="135">
        <v>0</v>
      </c>
      <c r="I131" s="135">
        <v>117494371</v>
      </c>
      <c r="J131" s="135">
        <v>0</v>
      </c>
      <c r="K131" s="135">
        <v>0</v>
      </c>
      <c r="L131" s="135">
        <v>0</v>
      </c>
      <c r="M131" s="135">
        <v>0</v>
      </c>
      <c r="N131" s="135">
        <v>0</v>
      </c>
      <c r="O131" s="147">
        <v>0</v>
      </c>
      <c r="P131" s="147">
        <v>0</v>
      </c>
      <c r="Q131" s="135">
        <v>117494371</v>
      </c>
      <c r="R131" s="135">
        <v>0</v>
      </c>
      <c r="S131" s="136">
        <v>125365136</v>
      </c>
      <c r="T131" s="137">
        <v>0</v>
      </c>
    </row>
    <row r="132" spans="1:20" ht="33.75" x14ac:dyDescent="0.2">
      <c r="A132" s="133" t="s">
        <v>933</v>
      </c>
      <c r="B132" s="133" t="s">
        <v>427</v>
      </c>
      <c r="C132" s="133" t="s">
        <v>286</v>
      </c>
      <c r="D132" s="133" t="s">
        <v>956</v>
      </c>
      <c r="E132" s="134" t="s">
        <v>1150</v>
      </c>
      <c r="F132" s="134" t="s">
        <v>1162</v>
      </c>
      <c r="G132" s="135">
        <v>68586</v>
      </c>
      <c r="H132" s="135">
        <v>191</v>
      </c>
      <c r="I132" s="135">
        <v>223542</v>
      </c>
      <c r="J132" s="135">
        <v>0</v>
      </c>
      <c r="K132" s="135">
        <v>78116</v>
      </c>
      <c r="L132" s="135">
        <v>841</v>
      </c>
      <c r="M132" s="135">
        <v>0</v>
      </c>
      <c r="N132" s="135">
        <v>0</v>
      </c>
      <c r="O132" s="147">
        <v>0</v>
      </c>
      <c r="P132" s="147">
        <v>0</v>
      </c>
      <c r="Q132" s="135">
        <v>301658</v>
      </c>
      <c r="R132" s="135">
        <v>841</v>
      </c>
      <c r="S132" s="136">
        <v>370244</v>
      </c>
      <c r="T132" s="137">
        <v>1032</v>
      </c>
    </row>
    <row r="133" spans="1:20" ht="33.75" x14ac:dyDescent="0.2">
      <c r="A133" s="133" t="s">
        <v>933</v>
      </c>
      <c r="B133" s="133" t="s">
        <v>427</v>
      </c>
      <c r="C133" s="133" t="s">
        <v>286</v>
      </c>
      <c r="D133" s="133" t="s">
        <v>957</v>
      </c>
      <c r="E133" s="134" t="s">
        <v>958</v>
      </c>
      <c r="F133" s="134" t="s">
        <v>958</v>
      </c>
      <c r="G133" s="135">
        <v>2492</v>
      </c>
      <c r="H133" s="135">
        <v>7</v>
      </c>
      <c r="I133" s="135">
        <v>44359</v>
      </c>
      <c r="J133" s="135">
        <v>0</v>
      </c>
      <c r="K133" s="135">
        <v>0</v>
      </c>
      <c r="L133" s="135">
        <v>0</v>
      </c>
      <c r="M133" s="135">
        <v>0</v>
      </c>
      <c r="N133" s="135">
        <v>0</v>
      </c>
      <c r="O133" s="147">
        <v>0</v>
      </c>
      <c r="P133" s="147">
        <v>0</v>
      </c>
      <c r="Q133" s="135">
        <v>44359</v>
      </c>
      <c r="R133" s="135">
        <v>0</v>
      </c>
      <c r="S133" s="136">
        <v>46851</v>
      </c>
      <c r="T133" s="137">
        <v>7</v>
      </c>
    </row>
    <row r="134" spans="1:20" ht="33.75" x14ac:dyDescent="0.2">
      <c r="A134" s="133" t="s">
        <v>933</v>
      </c>
      <c r="B134" s="133" t="s">
        <v>427</v>
      </c>
      <c r="C134" s="133" t="s">
        <v>290</v>
      </c>
      <c r="D134" s="133" t="s">
        <v>959</v>
      </c>
      <c r="E134" s="134" t="s">
        <v>1151</v>
      </c>
      <c r="F134" s="134" t="s">
        <v>1163</v>
      </c>
      <c r="G134" s="135">
        <v>0</v>
      </c>
      <c r="H134" s="135">
        <v>0</v>
      </c>
      <c r="I134" s="135">
        <v>0</v>
      </c>
      <c r="J134" s="135">
        <v>0</v>
      </c>
      <c r="K134" s="135">
        <v>3701020</v>
      </c>
      <c r="L134" s="135">
        <v>10553</v>
      </c>
      <c r="M134" s="135">
        <v>0</v>
      </c>
      <c r="N134" s="135">
        <v>0</v>
      </c>
      <c r="O134" s="147">
        <v>0</v>
      </c>
      <c r="P134" s="147">
        <v>0</v>
      </c>
      <c r="Q134" s="135">
        <v>3701020</v>
      </c>
      <c r="R134" s="135">
        <v>10553</v>
      </c>
      <c r="S134" s="136">
        <v>3701020</v>
      </c>
      <c r="T134" s="137">
        <v>10553</v>
      </c>
    </row>
    <row r="135" spans="1:20" ht="33.75" x14ac:dyDescent="0.2">
      <c r="A135" s="133" t="s">
        <v>933</v>
      </c>
      <c r="B135" s="133" t="s">
        <v>427</v>
      </c>
      <c r="C135" s="133" t="s">
        <v>290</v>
      </c>
      <c r="D135" s="133" t="s">
        <v>960</v>
      </c>
      <c r="E135" s="134" t="s">
        <v>961</v>
      </c>
      <c r="F135" s="134" t="s">
        <v>961</v>
      </c>
      <c r="G135" s="135">
        <v>0</v>
      </c>
      <c r="H135" s="135">
        <v>0</v>
      </c>
      <c r="I135" s="135">
        <v>763</v>
      </c>
      <c r="J135" s="135">
        <v>0</v>
      </c>
      <c r="K135" s="135">
        <v>1990426</v>
      </c>
      <c r="L135" s="135">
        <v>5008</v>
      </c>
      <c r="M135" s="135">
        <v>0</v>
      </c>
      <c r="N135" s="135">
        <v>0</v>
      </c>
      <c r="O135" s="147">
        <v>0</v>
      </c>
      <c r="P135" s="147">
        <v>0</v>
      </c>
      <c r="Q135" s="135">
        <v>1991189</v>
      </c>
      <c r="R135" s="135">
        <v>5008</v>
      </c>
      <c r="S135" s="136">
        <v>1991189</v>
      </c>
      <c r="T135" s="137">
        <v>5008</v>
      </c>
    </row>
    <row r="136" spans="1:20" ht="33.75" x14ac:dyDescent="0.2">
      <c r="A136" s="133" t="s">
        <v>933</v>
      </c>
      <c r="B136" s="133" t="s">
        <v>427</v>
      </c>
      <c r="C136" s="133" t="s">
        <v>298</v>
      </c>
      <c r="D136" s="133" t="s">
        <v>962</v>
      </c>
      <c r="E136" s="134" t="s">
        <v>1152</v>
      </c>
      <c r="F136" s="134" t="s">
        <v>1164</v>
      </c>
      <c r="G136" s="135">
        <v>422779</v>
      </c>
      <c r="H136" s="135">
        <v>0</v>
      </c>
      <c r="I136" s="135">
        <v>856211</v>
      </c>
      <c r="J136" s="135">
        <v>0</v>
      </c>
      <c r="K136" s="135">
        <v>0</v>
      </c>
      <c r="L136" s="135">
        <v>0</v>
      </c>
      <c r="M136" s="135">
        <v>0</v>
      </c>
      <c r="N136" s="135">
        <v>0</v>
      </c>
      <c r="O136" s="147">
        <v>0</v>
      </c>
      <c r="P136" s="147">
        <v>0</v>
      </c>
      <c r="Q136" s="135">
        <v>856211</v>
      </c>
      <c r="R136" s="135">
        <v>0</v>
      </c>
      <c r="S136" s="136">
        <v>1278990</v>
      </c>
      <c r="T136" s="137">
        <v>0</v>
      </c>
    </row>
    <row r="137" spans="1:20" ht="45" x14ac:dyDescent="0.2">
      <c r="A137" s="133" t="s">
        <v>933</v>
      </c>
      <c r="B137" s="133" t="s">
        <v>428</v>
      </c>
      <c r="C137" s="133" t="s">
        <v>244</v>
      </c>
      <c r="D137" s="133" t="s">
        <v>429</v>
      </c>
      <c r="E137" s="133" t="s">
        <v>430</v>
      </c>
      <c r="F137" s="133" t="s">
        <v>1165</v>
      </c>
      <c r="G137" s="135">
        <v>0</v>
      </c>
      <c r="H137" s="135">
        <v>0</v>
      </c>
      <c r="I137" s="135">
        <v>0</v>
      </c>
      <c r="J137" s="135">
        <v>0</v>
      </c>
      <c r="K137" s="135">
        <v>41120567.100000001</v>
      </c>
      <c r="L137" s="135">
        <v>128455.8</v>
      </c>
      <c r="M137" s="135">
        <v>0</v>
      </c>
      <c r="N137" s="135">
        <v>0</v>
      </c>
      <c r="O137" s="147">
        <v>0</v>
      </c>
      <c r="P137" s="147">
        <v>0</v>
      </c>
      <c r="Q137" s="135">
        <v>41120567.100000001</v>
      </c>
      <c r="R137" s="135">
        <v>128455.8</v>
      </c>
      <c r="S137" s="136">
        <v>41120567.100000001</v>
      </c>
      <c r="T137" s="137">
        <v>128455.8</v>
      </c>
    </row>
    <row r="138" spans="1:20" ht="45" x14ac:dyDescent="0.2">
      <c r="A138" s="133" t="s">
        <v>933</v>
      </c>
      <c r="B138" s="133" t="s">
        <v>428</v>
      </c>
      <c r="C138" s="133" t="s">
        <v>244</v>
      </c>
      <c r="D138" s="133" t="s">
        <v>316</v>
      </c>
      <c r="E138" s="133" t="s">
        <v>431</v>
      </c>
      <c r="F138" s="133" t="s">
        <v>431</v>
      </c>
      <c r="G138" s="135">
        <v>138098876</v>
      </c>
      <c r="H138" s="135">
        <v>381139</v>
      </c>
      <c r="I138" s="135">
        <v>180771673.30000001</v>
      </c>
      <c r="J138" s="135">
        <v>481901.5</v>
      </c>
      <c r="K138" s="135">
        <v>606976837</v>
      </c>
      <c r="L138" s="135">
        <v>1501323.6</v>
      </c>
      <c r="M138" s="135">
        <v>10855692</v>
      </c>
      <c r="N138" s="135">
        <v>20961.5</v>
      </c>
      <c r="O138" s="147">
        <v>0</v>
      </c>
      <c r="P138" s="147">
        <v>0</v>
      </c>
      <c r="Q138" s="135">
        <v>798604202.5</v>
      </c>
      <c r="R138" s="135">
        <v>2004186.6</v>
      </c>
      <c r="S138" s="136">
        <v>936703078.5</v>
      </c>
      <c r="T138" s="137">
        <v>2385326.2999999998</v>
      </c>
    </row>
    <row r="139" spans="1:20" ht="22.5" x14ac:dyDescent="0.2">
      <c r="A139" s="133" t="s">
        <v>933</v>
      </c>
      <c r="B139" s="133" t="s">
        <v>428</v>
      </c>
      <c r="C139" s="133" t="s">
        <v>258</v>
      </c>
      <c r="D139" s="133" t="s">
        <v>258</v>
      </c>
      <c r="E139" s="133" t="s">
        <v>432</v>
      </c>
      <c r="F139" s="133" t="s">
        <v>432</v>
      </c>
      <c r="G139" s="135">
        <v>28255259.300000001</v>
      </c>
      <c r="H139" s="135">
        <v>0</v>
      </c>
      <c r="I139" s="135">
        <v>174819949.09999999</v>
      </c>
      <c r="J139" s="135">
        <v>0</v>
      </c>
      <c r="K139" s="135">
        <v>0</v>
      </c>
      <c r="L139" s="135">
        <v>0</v>
      </c>
      <c r="M139" s="135">
        <v>0</v>
      </c>
      <c r="N139" s="135">
        <v>0</v>
      </c>
      <c r="O139" s="147">
        <v>0</v>
      </c>
      <c r="P139" s="147">
        <v>0</v>
      </c>
      <c r="Q139" s="135">
        <v>174819949.09999999</v>
      </c>
      <c r="R139" s="135">
        <v>0</v>
      </c>
      <c r="S139" s="136">
        <v>203075208.40000001</v>
      </c>
      <c r="T139" s="137">
        <v>0</v>
      </c>
    </row>
    <row r="140" spans="1:20" ht="22.5" x14ac:dyDescent="0.2">
      <c r="A140" s="133" t="s">
        <v>933</v>
      </c>
      <c r="B140" s="133" t="s">
        <v>428</v>
      </c>
      <c r="C140" s="133" t="s">
        <v>267</v>
      </c>
      <c r="D140" s="133" t="s">
        <v>433</v>
      </c>
      <c r="E140" s="133" t="s">
        <v>434</v>
      </c>
      <c r="F140" s="133" t="s">
        <v>1166</v>
      </c>
      <c r="G140" s="135">
        <v>0</v>
      </c>
      <c r="H140" s="135">
        <v>0</v>
      </c>
      <c r="I140" s="135">
        <v>0</v>
      </c>
      <c r="J140" s="135">
        <v>0</v>
      </c>
      <c r="K140" s="135">
        <v>172633300.30000001</v>
      </c>
      <c r="L140" s="135">
        <v>319065.40000000002</v>
      </c>
      <c r="M140" s="135">
        <v>82002368</v>
      </c>
      <c r="N140" s="135">
        <v>175487.40625</v>
      </c>
      <c r="O140" s="147">
        <v>0</v>
      </c>
      <c r="P140" s="147">
        <v>0</v>
      </c>
      <c r="Q140" s="135">
        <v>254635666.90000001</v>
      </c>
      <c r="R140" s="135">
        <v>494552.8</v>
      </c>
      <c r="S140" s="136">
        <v>254635666.90000001</v>
      </c>
      <c r="T140" s="137">
        <v>494552.8</v>
      </c>
    </row>
    <row r="141" spans="1:20" ht="22.5" x14ac:dyDescent="0.2">
      <c r="A141" s="133" t="s">
        <v>933</v>
      </c>
      <c r="B141" s="133" t="s">
        <v>428</v>
      </c>
      <c r="C141" s="133" t="s">
        <v>267</v>
      </c>
      <c r="D141" s="133" t="s">
        <v>435</v>
      </c>
      <c r="E141" s="133" t="s">
        <v>436</v>
      </c>
      <c r="F141" s="133" t="s">
        <v>1167</v>
      </c>
      <c r="G141" s="135">
        <v>0</v>
      </c>
      <c r="H141" s="135">
        <v>0</v>
      </c>
      <c r="I141" s="135">
        <v>0</v>
      </c>
      <c r="J141" s="135">
        <v>0</v>
      </c>
      <c r="K141" s="135">
        <v>0</v>
      </c>
      <c r="L141" s="135">
        <v>0</v>
      </c>
      <c r="M141" s="135">
        <v>45402740</v>
      </c>
      <c r="N141" s="135">
        <v>73849.1015625</v>
      </c>
      <c r="O141" s="147">
        <v>0</v>
      </c>
      <c r="P141" s="147">
        <v>0</v>
      </c>
      <c r="Q141" s="135">
        <v>45402739.399999999</v>
      </c>
      <c r="R141" s="135">
        <v>73849.100000000006</v>
      </c>
      <c r="S141" s="136">
        <v>45402739.399999999</v>
      </c>
      <c r="T141" s="137">
        <v>73849.100000000006</v>
      </c>
    </row>
    <row r="142" spans="1:20" ht="22.5" x14ac:dyDescent="0.2">
      <c r="A142" s="133" t="s">
        <v>933</v>
      </c>
      <c r="B142" s="133" t="s">
        <v>428</v>
      </c>
      <c r="C142" s="133" t="s">
        <v>267</v>
      </c>
      <c r="D142" s="133" t="s">
        <v>437</v>
      </c>
      <c r="E142" s="133" t="s">
        <v>438</v>
      </c>
      <c r="F142" s="133" t="s">
        <v>1168</v>
      </c>
      <c r="G142" s="135">
        <v>0</v>
      </c>
      <c r="H142" s="135">
        <v>0</v>
      </c>
      <c r="I142" s="135">
        <v>0</v>
      </c>
      <c r="J142" s="135">
        <v>0</v>
      </c>
      <c r="K142" s="135">
        <v>201820265.19999999</v>
      </c>
      <c r="L142" s="135">
        <v>379814.5</v>
      </c>
      <c r="M142" s="135">
        <v>109465576</v>
      </c>
      <c r="N142" s="135">
        <v>188278.40625</v>
      </c>
      <c r="O142" s="147">
        <v>0</v>
      </c>
      <c r="P142" s="147">
        <v>0</v>
      </c>
      <c r="Q142" s="135">
        <v>311285838</v>
      </c>
      <c r="R142" s="135">
        <v>568092.9</v>
      </c>
      <c r="S142" s="136">
        <v>311285838</v>
      </c>
      <c r="T142" s="137">
        <v>568092.9</v>
      </c>
    </row>
    <row r="143" spans="1:20" ht="22.5" x14ac:dyDescent="0.2">
      <c r="A143" s="133" t="s">
        <v>933</v>
      </c>
      <c r="B143" s="133" t="s">
        <v>428</v>
      </c>
      <c r="C143" s="133" t="s">
        <v>276</v>
      </c>
      <c r="D143" s="133" t="s">
        <v>276</v>
      </c>
      <c r="E143" s="133" t="s">
        <v>439</v>
      </c>
      <c r="F143" s="133" t="s">
        <v>439</v>
      </c>
      <c r="G143" s="135">
        <v>0</v>
      </c>
      <c r="H143" s="135">
        <v>0</v>
      </c>
      <c r="I143" s="135">
        <v>0</v>
      </c>
      <c r="J143" s="135">
        <v>0</v>
      </c>
      <c r="K143" s="135">
        <v>0</v>
      </c>
      <c r="L143" s="135">
        <v>0</v>
      </c>
      <c r="M143" s="135">
        <v>0</v>
      </c>
      <c r="N143" s="135">
        <v>0</v>
      </c>
      <c r="O143" s="147">
        <v>614300224</v>
      </c>
      <c r="P143" s="147">
        <v>1249448.875</v>
      </c>
      <c r="Q143" s="135">
        <v>0</v>
      </c>
      <c r="R143" s="135">
        <v>0</v>
      </c>
      <c r="S143" s="136">
        <v>0</v>
      </c>
      <c r="T143" s="137">
        <v>0</v>
      </c>
    </row>
    <row r="144" spans="1:20" ht="22.5" x14ac:dyDescent="0.2">
      <c r="A144" s="133" t="s">
        <v>933</v>
      </c>
      <c r="B144" s="133" t="s">
        <v>428</v>
      </c>
      <c r="C144" s="133" t="s">
        <v>278</v>
      </c>
      <c r="D144" s="133" t="s">
        <v>278</v>
      </c>
      <c r="E144" s="133" t="s">
        <v>440</v>
      </c>
      <c r="F144" s="133" t="s">
        <v>440</v>
      </c>
      <c r="G144" s="135">
        <v>17881940</v>
      </c>
      <c r="H144" s="135">
        <v>0</v>
      </c>
      <c r="I144" s="135">
        <v>618917690.70000005</v>
      </c>
      <c r="J144" s="135">
        <v>0</v>
      </c>
      <c r="K144" s="135">
        <v>0</v>
      </c>
      <c r="L144" s="135">
        <v>0</v>
      </c>
      <c r="M144" s="135">
        <v>0</v>
      </c>
      <c r="N144" s="135">
        <v>0</v>
      </c>
      <c r="O144" s="147">
        <v>0</v>
      </c>
      <c r="P144" s="147">
        <v>0</v>
      </c>
      <c r="Q144" s="135">
        <v>618917690.70000005</v>
      </c>
      <c r="R144" s="135">
        <v>0</v>
      </c>
      <c r="S144" s="136">
        <v>636799630.70000005</v>
      </c>
      <c r="T144" s="137">
        <v>0</v>
      </c>
    </row>
    <row r="145" spans="1:20" ht="33.75" x14ac:dyDescent="0.2">
      <c r="A145" s="133" t="s">
        <v>933</v>
      </c>
      <c r="B145" s="133" t="s">
        <v>428</v>
      </c>
      <c r="C145" s="133" t="s">
        <v>286</v>
      </c>
      <c r="D145" s="133" t="s">
        <v>332</v>
      </c>
      <c r="E145" s="133" t="s">
        <v>441</v>
      </c>
      <c r="F145" s="133" t="s">
        <v>441</v>
      </c>
      <c r="G145" s="135">
        <v>66011.8</v>
      </c>
      <c r="H145" s="135">
        <v>182</v>
      </c>
      <c r="I145" s="135">
        <v>702220</v>
      </c>
      <c r="J145" s="135">
        <v>1959.1</v>
      </c>
      <c r="K145" s="135">
        <v>0</v>
      </c>
      <c r="L145" s="135">
        <v>0</v>
      </c>
      <c r="M145" s="135">
        <v>0</v>
      </c>
      <c r="N145" s="135">
        <v>0</v>
      </c>
      <c r="O145" s="147">
        <v>0</v>
      </c>
      <c r="P145" s="147">
        <v>0</v>
      </c>
      <c r="Q145" s="135">
        <v>702220</v>
      </c>
      <c r="R145" s="135">
        <v>1959.1</v>
      </c>
      <c r="S145" s="136">
        <v>768231.8</v>
      </c>
      <c r="T145" s="137">
        <v>2141.6999999999998</v>
      </c>
    </row>
    <row r="146" spans="1:20" ht="22.5" x14ac:dyDescent="0.2">
      <c r="A146" s="133" t="s">
        <v>933</v>
      </c>
      <c r="B146" s="133" t="s">
        <v>428</v>
      </c>
      <c r="C146" s="133" t="s">
        <v>290</v>
      </c>
      <c r="D146" s="133" t="s">
        <v>313</v>
      </c>
      <c r="E146" s="133" t="s">
        <v>442</v>
      </c>
      <c r="F146" s="133" t="s">
        <v>442</v>
      </c>
      <c r="G146" s="135">
        <v>0</v>
      </c>
      <c r="H146" s="135">
        <v>0</v>
      </c>
      <c r="I146" s="135">
        <v>18325.900000000001</v>
      </c>
      <c r="J146" s="135">
        <v>53</v>
      </c>
      <c r="K146" s="135">
        <v>6449455.0999999996</v>
      </c>
      <c r="L146" s="135">
        <v>18654.3</v>
      </c>
      <c r="M146" s="135">
        <v>0</v>
      </c>
      <c r="N146" s="135">
        <v>0</v>
      </c>
      <c r="O146" s="147">
        <v>0</v>
      </c>
      <c r="P146" s="147">
        <v>0</v>
      </c>
      <c r="Q146" s="135">
        <v>6467781</v>
      </c>
      <c r="R146" s="135">
        <v>18707.3</v>
      </c>
      <c r="S146" s="136">
        <v>6467781</v>
      </c>
      <c r="T146" s="137">
        <v>18707.3</v>
      </c>
    </row>
    <row r="147" spans="1:20" ht="33.75" x14ac:dyDescent="0.2">
      <c r="A147" s="133" t="s">
        <v>933</v>
      </c>
      <c r="B147" s="133" t="s">
        <v>428</v>
      </c>
      <c r="C147" s="133" t="s">
        <v>298</v>
      </c>
      <c r="D147" s="133" t="s">
        <v>335</v>
      </c>
      <c r="E147" s="133" t="s">
        <v>443</v>
      </c>
      <c r="F147" s="133" t="s">
        <v>443</v>
      </c>
      <c r="G147" s="135">
        <v>0</v>
      </c>
      <c r="H147" s="135">
        <v>0</v>
      </c>
      <c r="I147" s="135">
        <v>90529.600000000006</v>
      </c>
      <c r="J147" s="135">
        <v>0</v>
      </c>
      <c r="K147" s="135">
        <v>2175834.7000000002</v>
      </c>
      <c r="L147" s="135">
        <v>0</v>
      </c>
      <c r="M147" s="135">
        <v>0</v>
      </c>
      <c r="N147" s="135">
        <v>0</v>
      </c>
      <c r="O147" s="147">
        <v>0</v>
      </c>
      <c r="P147" s="147">
        <v>0</v>
      </c>
      <c r="Q147" s="135">
        <v>2266364.2999999998</v>
      </c>
      <c r="R147" s="135">
        <v>0</v>
      </c>
      <c r="S147" s="136">
        <v>2266364.2999999998</v>
      </c>
      <c r="T147" s="137">
        <v>0</v>
      </c>
    </row>
    <row r="148" spans="1:20" ht="45" x14ac:dyDescent="0.2">
      <c r="A148" s="133" t="s">
        <v>933</v>
      </c>
      <c r="B148" s="133" t="s">
        <v>963</v>
      </c>
      <c r="C148" s="133" t="s">
        <v>244</v>
      </c>
      <c r="D148" s="133" t="s">
        <v>316</v>
      </c>
      <c r="E148" s="133" t="s">
        <v>964</v>
      </c>
      <c r="F148" s="133" t="s">
        <v>964</v>
      </c>
      <c r="G148" s="135">
        <v>21805313.489999998</v>
      </c>
      <c r="H148" s="135">
        <v>54486</v>
      </c>
      <c r="I148" s="135">
        <v>0</v>
      </c>
      <c r="J148" s="135">
        <v>0</v>
      </c>
      <c r="K148" s="135">
        <v>109090407.63</v>
      </c>
      <c r="L148" s="135">
        <v>257555.24</v>
      </c>
      <c r="M148" s="135">
        <v>2605162.25</v>
      </c>
      <c r="N148" s="135">
        <v>4968.27978515625</v>
      </c>
      <c r="O148" s="147">
        <v>0</v>
      </c>
      <c r="P148" s="147">
        <v>0</v>
      </c>
      <c r="Q148" s="135">
        <v>111695569.92</v>
      </c>
      <c r="R148" s="135">
        <v>262523.52000000002</v>
      </c>
      <c r="S148" s="136">
        <v>133500883.41</v>
      </c>
      <c r="T148" s="137">
        <v>317009.96000000002</v>
      </c>
    </row>
    <row r="149" spans="1:20" ht="33.75" x14ac:dyDescent="0.2">
      <c r="A149" s="133" t="s">
        <v>933</v>
      </c>
      <c r="B149" s="133" t="s">
        <v>963</v>
      </c>
      <c r="C149" s="133" t="s">
        <v>258</v>
      </c>
      <c r="D149" s="133" t="s">
        <v>258</v>
      </c>
      <c r="E149" s="133" t="s">
        <v>965</v>
      </c>
      <c r="F149" s="133" t="s">
        <v>965</v>
      </c>
      <c r="G149" s="135">
        <v>7865985.5499999998</v>
      </c>
      <c r="H149" s="135">
        <v>0</v>
      </c>
      <c r="I149" s="135">
        <v>38895085.329999998</v>
      </c>
      <c r="J149" s="135">
        <v>553.02</v>
      </c>
      <c r="K149" s="135">
        <v>391654.04</v>
      </c>
      <c r="L149" s="135">
        <v>1950.38</v>
      </c>
      <c r="M149" s="135">
        <v>0</v>
      </c>
      <c r="N149" s="135">
        <v>0</v>
      </c>
      <c r="O149" s="147">
        <v>0</v>
      </c>
      <c r="P149" s="147">
        <v>0</v>
      </c>
      <c r="Q149" s="135">
        <v>39286739.369999997</v>
      </c>
      <c r="R149" s="135">
        <v>2503.4</v>
      </c>
      <c r="S149" s="136">
        <v>47152724.920000002</v>
      </c>
      <c r="T149" s="137">
        <v>2503.4</v>
      </c>
    </row>
    <row r="150" spans="1:20" ht="33.75" x14ac:dyDescent="0.2">
      <c r="A150" s="133" t="s">
        <v>933</v>
      </c>
      <c r="B150" s="133" t="s">
        <v>963</v>
      </c>
      <c r="C150" s="133" t="s">
        <v>276</v>
      </c>
      <c r="D150" s="133" t="s">
        <v>276</v>
      </c>
      <c r="E150" s="133" t="s">
        <v>966</v>
      </c>
      <c r="F150" s="133" t="s">
        <v>966</v>
      </c>
      <c r="G150" s="135">
        <v>0</v>
      </c>
      <c r="H150" s="135">
        <v>0</v>
      </c>
      <c r="I150" s="135">
        <v>0</v>
      </c>
      <c r="J150" s="135">
        <v>0</v>
      </c>
      <c r="K150" s="135">
        <v>0</v>
      </c>
      <c r="L150" s="135">
        <v>0</v>
      </c>
      <c r="M150" s="135">
        <v>0</v>
      </c>
      <c r="N150" s="135">
        <v>0</v>
      </c>
      <c r="O150" s="147">
        <v>57347356</v>
      </c>
      <c r="P150" s="147">
        <v>117162.921875</v>
      </c>
      <c r="Q150" s="135">
        <v>0</v>
      </c>
      <c r="R150" s="135">
        <v>0</v>
      </c>
      <c r="S150" s="136">
        <v>0</v>
      </c>
      <c r="T150" s="137">
        <v>0</v>
      </c>
    </row>
    <row r="151" spans="1:20" ht="33.75" x14ac:dyDescent="0.2">
      <c r="A151" s="133" t="s">
        <v>933</v>
      </c>
      <c r="B151" s="133" t="s">
        <v>963</v>
      </c>
      <c r="C151" s="133" t="s">
        <v>278</v>
      </c>
      <c r="D151" s="133" t="s">
        <v>278</v>
      </c>
      <c r="E151" s="133" t="s">
        <v>967</v>
      </c>
      <c r="F151" s="133" t="s">
        <v>967</v>
      </c>
      <c r="G151" s="135">
        <v>4245877.32</v>
      </c>
      <c r="H151" s="135">
        <v>0</v>
      </c>
      <c r="I151" s="135">
        <v>122736285.41</v>
      </c>
      <c r="J151" s="135">
        <v>0</v>
      </c>
      <c r="K151" s="135">
        <v>0</v>
      </c>
      <c r="L151" s="135">
        <v>0</v>
      </c>
      <c r="M151" s="135">
        <v>0</v>
      </c>
      <c r="N151" s="135">
        <v>0</v>
      </c>
      <c r="O151" s="147">
        <v>0</v>
      </c>
      <c r="P151" s="147">
        <v>0</v>
      </c>
      <c r="Q151" s="135">
        <v>122736285.41</v>
      </c>
      <c r="R151" s="135">
        <v>0</v>
      </c>
      <c r="S151" s="136">
        <v>126982162.73</v>
      </c>
      <c r="T151" s="137">
        <v>0</v>
      </c>
    </row>
    <row r="152" spans="1:20" ht="33.75" x14ac:dyDescent="0.2">
      <c r="A152" s="133" t="s">
        <v>933</v>
      </c>
      <c r="B152" s="133" t="s">
        <v>963</v>
      </c>
      <c r="C152" s="133" t="s">
        <v>290</v>
      </c>
      <c r="D152" s="133" t="s">
        <v>313</v>
      </c>
      <c r="E152" s="133" t="s">
        <v>968</v>
      </c>
      <c r="F152" s="133" t="s">
        <v>968</v>
      </c>
      <c r="G152" s="135">
        <v>17255.41</v>
      </c>
      <c r="H152" s="135">
        <v>41</v>
      </c>
      <c r="I152" s="135">
        <v>0</v>
      </c>
      <c r="J152" s="135">
        <v>0</v>
      </c>
      <c r="K152" s="135">
        <v>1187112.46</v>
      </c>
      <c r="L152" s="135">
        <v>3345.03</v>
      </c>
      <c r="M152" s="135">
        <v>0</v>
      </c>
      <c r="N152" s="135">
        <v>0</v>
      </c>
      <c r="O152" s="147">
        <v>0</v>
      </c>
      <c r="P152" s="147">
        <v>0</v>
      </c>
      <c r="Q152" s="135">
        <v>1187112.46</v>
      </c>
      <c r="R152" s="135">
        <v>3345.03</v>
      </c>
      <c r="S152" s="136">
        <v>1204367.8700000001</v>
      </c>
      <c r="T152" s="137">
        <v>3386.61</v>
      </c>
    </row>
    <row r="153" spans="1:20" ht="33.75" x14ac:dyDescent="0.2">
      <c r="A153" s="133" t="s">
        <v>933</v>
      </c>
      <c r="B153" s="133" t="s">
        <v>963</v>
      </c>
      <c r="C153" s="133" t="s">
        <v>298</v>
      </c>
      <c r="D153" s="133" t="s">
        <v>335</v>
      </c>
      <c r="E153" s="133" t="s">
        <v>969</v>
      </c>
      <c r="F153" s="133" t="s">
        <v>969</v>
      </c>
      <c r="G153" s="135">
        <v>12036.99</v>
      </c>
      <c r="H153" s="135">
        <v>0</v>
      </c>
      <c r="I153" s="135">
        <v>385013.49</v>
      </c>
      <c r="J153" s="135">
        <v>0</v>
      </c>
      <c r="K153" s="135">
        <v>0</v>
      </c>
      <c r="L153" s="135">
        <v>0</v>
      </c>
      <c r="M153" s="135">
        <v>0</v>
      </c>
      <c r="N153" s="135">
        <v>0</v>
      </c>
      <c r="O153" s="147">
        <v>0</v>
      </c>
      <c r="P153" s="147">
        <v>0</v>
      </c>
      <c r="Q153" s="135">
        <v>385013.49</v>
      </c>
      <c r="R153" s="135">
        <v>0</v>
      </c>
      <c r="S153" s="136">
        <v>397050.48</v>
      </c>
      <c r="T153" s="137">
        <v>0</v>
      </c>
    </row>
    <row r="154" spans="1:20" ht="33.75" x14ac:dyDescent="0.2">
      <c r="A154" s="133" t="s">
        <v>933</v>
      </c>
      <c r="B154" s="133" t="s">
        <v>970</v>
      </c>
      <c r="C154" s="133" t="s">
        <v>241</v>
      </c>
      <c r="D154" s="133" t="s">
        <v>338</v>
      </c>
      <c r="E154" s="134" t="s">
        <v>971</v>
      </c>
      <c r="F154" s="134" t="s">
        <v>971</v>
      </c>
      <c r="G154" s="135">
        <v>0</v>
      </c>
      <c r="H154" s="135">
        <v>0</v>
      </c>
      <c r="I154" s="135">
        <v>0</v>
      </c>
      <c r="J154" s="135">
        <v>0</v>
      </c>
      <c r="K154" s="135">
        <v>16912248</v>
      </c>
      <c r="L154" s="135">
        <v>38108</v>
      </c>
      <c r="M154" s="135">
        <v>0</v>
      </c>
      <c r="N154" s="135">
        <v>0</v>
      </c>
      <c r="O154" s="147">
        <v>0</v>
      </c>
      <c r="P154" s="147">
        <v>0</v>
      </c>
      <c r="Q154" s="135">
        <v>16912248</v>
      </c>
      <c r="R154" s="135">
        <v>38108</v>
      </c>
      <c r="S154" s="136">
        <v>16912248</v>
      </c>
      <c r="T154" s="137">
        <v>38108</v>
      </c>
    </row>
    <row r="155" spans="1:20" ht="45" x14ac:dyDescent="0.2">
      <c r="A155" s="133" t="s">
        <v>933</v>
      </c>
      <c r="B155" s="133" t="s">
        <v>970</v>
      </c>
      <c r="C155" s="133" t="s">
        <v>244</v>
      </c>
      <c r="D155" s="133" t="s">
        <v>323</v>
      </c>
      <c r="E155" s="134" t="s">
        <v>972</v>
      </c>
      <c r="F155" s="134" t="s">
        <v>972</v>
      </c>
      <c r="G155" s="135">
        <v>9982676</v>
      </c>
      <c r="H155" s="135">
        <v>18861</v>
      </c>
      <c r="I155" s="135">
        <v>0</v>
      </c>
      <c r="J155" s="135">
        <v>0</v>
      </c>
      <c r="K155" s="135">
        <v>102340942</v>
      </c>
      <c r="L155" s="135">
        <v>196658</v>
      </c>
      <c r="M155" s="135">
        <v>0</v>
      </c>
      <c r="N155" s="135">
        <v>0</v>
      </c>
      <c r="O155" s="147">
        <v>0</v>
      </c>
      <c r="P155" s="147">
        <v>0</v>
      </c>
      <c r="Q155" s="135">
        <v>102340942</v>
      </c>
      <c r="R155" s="135">
        <v>196658</v>
      </c>
      <c r="S155" s="136">
        <v>112323618</v>
      </c>
      <c r="T155" s="137">
        <v>215519</v>
      </c>
    </row>
    <row r="156" spans="1:20" ht="45" x14ac:dyDescent="0.2">
      <c r="A156" s="133" t="s">
        <v>933</v>
      </c>
      <c r="B156" s="133" t="s">
        <v>970</v>
      </c>
      <c r="C156" s="133" t="s">
        <v>244</v>
      </c>
      <c r="D156" s="133" t="s">
        <v>325</v>
      </c>
      <c r="E156" s="134" t="s">
        <v>973</v>
      </c>
      <c r="F156" s="134" t="s">
        <v>973</v>
      </c>
      <c r="G156" s="135">
        <v>29399552</v>
      </c>
      <c r="H156" s="135">
        <v>78911</v>
      </c>
      <c r="I156" s="135">
        <v>7176629</v>
      </c>
      <c r="J156" s="135">
        <v>28302</v>
      </c>
      <c r="K156" s="135">
        <v>101970055</v>
      </c>
      <c r="L156" s="135">
        <v>283085</v>
      </c>
      <c r="M156" s="135">
        <v>0</v>
      </c>
      <c r="N156" s="135">
        <v>0</v>
      </c>
      <c r="O156" s="147">
        <v>0</v>
      </c>
      <c r="P156" s="147">
        <v>0</v>
      </c>
      <c r="Q156" s="135">
        <v>109146684</v>
      </c>
      <c r="R156" s="135">
        <v>311387</v>
      </c>
      <c r="S156" s="136">
        <v>138546236</v>
      </c>
      <c r="T156" s="137">
        <v>390298</v>
      </c>
    </row>
    <row r="157" spans="1:20" ht="33.75" x14ac:dyDescent="0.2">
      <c r="A157" s="133" t="s">
        <v>933</v>
      </c>
      <c r="B157" s="133" t="s">
        <v>970</v>
      </c>
      <c r="C157" s="133" t="s">
        <v>258</v>
      </c>
      <c r="D157" s="133" t="s">
        <v>258</v>
      </c>
      <c r="E157" s="134" t="s">
        <v>974</v>
      </c>
      <c r="F157" s="134" t="s">
        <v>974</v>
      </c>
      <c r="G157" s="135">
        <v>9298143</v>
      </c>
      <c r="H157" s="135">
        <v>0</v>
      </c>
      <c r="I157" s="135">
        <v>40942950</v>
      </c>
      <c r="J157" s="135">
        <v>0</v>
      </c>
      <c r="K157" s="135">
        <v>9318235</v>
      </c>
      <c r="L157" s="135">
        <v>0</v>
      </c>
      <c r="M157" s="135">
        <v>0</v>
      </c>
      <c r="N157" s="135">
        <v>0</v>
      </c>
      <c r="O157" s="147">
        <v>0</v>
      </c>
      <c r="P157" s="147">
        <v>0</v>
      </c>
      <c r="Q157" s="135">
        <v>50261185</v>
      </c>
      <c r="R157" s="135">
        <v>0</v>
      </c>
      <c r="S157" s="136">
        <v>59559328</v>
      </c>
      <c r="T157" s="137">
        <v>0</v>
      </c>
    </row>
    <row r="158" spans="1:20" ht="22.5" x14ac:dyDescent="0.2">
      <c r="A158" s="133" t="s">
        <v>933</v>
      </c>
      <c r="B158" s="133" t="s">
        <v>970</v>
      </c>
      <c r="C158" s="133" t="s">
        <v>267</v>
      </c>
      <c r="D158" s="133" t="s">
        <v>328</v>
      </c>
      <c r="E158" s="134" t="s">
        <v>975</v>
      </c>
      <c r="F158" s="134" t="s">
        <v>975</v>
      </c>
      <c r="G158" s="135">
        <v>0</v>
      </c>
      <c r="H158" s="135">
        <v>0</v>
      </c>
      <c r="I158" s="135">
        <v>0</v>
      </c>
      <c r="J158" s="135">
        <v>0</v>
      </c>
      <c r="K158" s="135">
        <v>83837533</v>
      </c>
      <c r="L158" s="135">
        <v>149774</v>
      </c>
      <c r="M158" s="135">
        <v>0</v>
      </c>
      <c r="N158" s="135">
        <v>0</v>
      </c>
      <c r="O158" s="147">
        <v>0</v>
      </c>
      <c r="P158" s="147">
        <v>0</v>
      </c>
      <c r="Q158" s="135">
        <v>83837533</v>
      </c>
      <c r="R158" s="135">
        <v>149774</v>
      </c>
      <c r="S158" s="136">
        <v>83837533</v>
      </c>
      <c r="T158" s="137">
        <v>149774</v>
      </c>
    </row>
    <row r="159" spans="1:20" ht="22.5" x14ac:dyDescent="0.2">
      <c r="A159" s="133" t="s">
        <v>933</v>
      </c>
      <c r="B159" s="133" t="s">
        <v>970</v>
      </c>
      <c r="C159" s="133" t="s">
        <v>276</v>
      </c>
      <c r="D159" s="133" t="s">
        <v>276</v>
      </c>
      <c r="E159" s="134" t="s">
        <v>976</v>
      </c>
      <c r="F159" s="134" t="s">
        <v>976</v>
      </c>
      <c r="G159" s="135">
        <v>0</v>
      </c>
      <c r="H159" s="135">
        <v>0</v>
      </c>
      <c r="I159" s="135">
        <v>0</v>
      </c>
      <c r="J159" s="135">
        <v>0</v>
      </c>
      <c r="K159" s="135">
        <v>0</v>
      </c>
      <c r="L159" s="135">
        <v>0</v>
      </c>
      <c r="M159" s="135">
        <v>0</v>
      </c>
      <c r="N159" s="135">
        <v>0</v>
      </c>
      <c r="O159" s="147">
        <v>192178816</v>
      </c>
      <c r="P159" s="147">
        <v>362309.96875</v>
      </c>
      <c r="Q159" s="135">
        <v>0</v>
      </c>
      <c r="R159" s="135">
        <v>0</v>
      </c>
      <c r="S159" s="136">
        <v>0</v>
      </c>
      <c r="T159" s="137">
        <v>0</v>
      </c>
    </row>
    <row r="160" spans="1:20" ht="22.5" x14ac:dyDescent="0.2">
      <c r="A160" s="133" t="s">
        <v>933</v>
      </c>
      <c r="B160" s="133" t="s">
        <v>970</v>
      </c>
      <c r="C160" s="133" t="s">
        <v>278</v>
      </c>
      <c r="D160" s="133" t="s">
        <v>278</v>
      </c>
      <c r="E160" s="134" t="s">
        <v>977</v>
      </c>
      <c r="F160" s="134" t="s">
        <v>977</v>
      </c>
      <c r="G160" s="135">
        <v>7123892</v>
      </c>
      <c r="H160" s="135">
        <v>0</v>
      </c>
      <c r="I160" s="135">
        <v>137186731</v>
      </c>
      <c r="J160" s="135">
        <v>0</v>
      </c>
      <c r="K160" s="135">
        <v>7123892</v>
      </c>
      <c r="L160" s="135">
        <v>0</v>
      </c>
      <c r="M160" s="135">
        <v>0</v>
      </c>
      <c r="N160" s="135">
        <v>0</v>
      </c>
      <c r="O160" s="147">
        <v>0</v>
      </c>
      <c r="P160" s="147">
        <v>0</v>
      </c>
      <c r="Q160" s="135">
        <v>144310623</v>
      </c>
      <c r="R160" s="135">
        <v>0</v>
      </c>
      <c r="S160" s="136">
        <v>151434515</v>
      </c>
      <c r="T160" s="137">
        <v>0</v>
      </c>
    </row>
    <row r="161" spans="1:20" ht="33.75" x14ac:dyDescent="0.2">
      <c r="A161" s="133" t="s">
        <v>933</v>
      </c>
      <c r="B161" s="133" t="s">
        <v>970</v>
      </c>
      <c r="C161" s="133" t="s">
        <v>286</v>
      </c>
      <c r="D161" s="133" t="s">
        <v>332</v>
      </c>
      <c r="E161" s="134" t="s">
        <v>978</v>
      </c>
      <c r="F161" s="134" t="s">
        <v>978</v>
      </c>
      <c r="G161" s="135">
        <v>39939</v>
      </c>
      <c r="H161" s="135">
        <v>616</v>
      </c>
      <c r="I161" s="135">
        <v>176447</v>
      </c>
      <c r="J161" s="135">
        <v>0</v>
      </c>
      <c r="K161" s="135">
        <v>39939</v>
      </c>
      <c r="L161" s="135">
        <v>0</v>
      </c>
      <c r="M161" s="135">
        <v>0</v>
      </c>
      <c r="N161" s="135">
        <v>0</v>
      </c>
      <c r="O161" s="147">
        <v>0</v>
      </c>
      <c r="P161" s="147">
        <v>0</v>
      </c>
      <c r="Q161" s="135">
        <v>216386</v>
      </c>
      <c r="R161" s="135">
        <v>0</v>
      </c>
      <c r="S161" s="136">
        <v>256325</v>
      </c>
      <c r="T161" s="137">
        <v>616</v>
      </c>
    </row>
    <row r="162" spans="1:20" ht="33.75" x14ac:dyDescent="0.2">
      <c r="A162" s="133" t="s">
        <v>933</v>
      </c>
      <c r="B162" s="133" t="s">
        <v>970</v>
      </c>
      <c r="C162" s="133" t="s">
        <v>290</v>
      </c>
      <c r="D162" s="133" t="s">
        <v>313</v>
      </c>
      <c r="E162" s="134" t="s">
        <v>979</v>
      </c>
      <c r="F162" s="134" t="s">
        <v>979</v>
      </c>
      <c r="G162" s="135">
        <v>224756</v>
      </c>
      <c r="H162" s="135">
        <v>0</v>
      </c>
      <c r="I162" s="135">
        <v>646544</v>
      </c>
      <c r="J162" s="135">
        <v>1755</v>
      </c>
      <c r="K162" s="135">
        <v>1208384</v>
      </c>
      <c r="L162" s="135">
        <v>3286</v>
      </c>
      <c r="M162" s="135">
        <v>0</v>
      </c>
      <c r="N162" s="135">
        <v>0</v>
      </c>
      <c r="O162" s="147">
        <v>0</v>
      </c>
      <c r="P162" s="147">
        <v>0</v>
      </c>
      <c r="Q162" s="135">
        <v>1854928</v>
      </c>
      <c r="R162" s="135">
        <v>5041</v>
      </c>
      <c r="S162" s="136">
        <v>2079684</v>
      </c>
      <c r="T162" s="137">
        <v>5041</v>
      </c>
    </row>
    <row r="163" spans="1:20" ht="33.75" x14ac:dyDescent="0.2">
      <c r="A163" s="133" t="s">
        <v>933</v>
      </c>
      <c r="B163" s="133" t="s">
        <v>970</v>
      </c>
      <c r="C163" s="133" t="s">
        <v>298</v>
      </c>
      <c r="D163" s="133" t="s">
        <v>335</v>
      </c>
      <c r="E163" s="134" t="s">
        <v>980</v>
      </c>
      <c r="F163" s="134" t="s">
        <v>980</v>
      </c>
      <c r="G163" s="135">
        <v>51704</v>
      </c>
      <c r="H163" s="135">
        <v>0</v>
      </c>
      <c r="I163" s="135">
        <v>427851</v>
      </c>
      <c r="J163" s="135">
        <v>0</v>
      </c>
      <c r="K163" s="135">
        <v>51704</v>
      </c>
      <c r="L163" s="135">
        <v>0</v>
      </c>
      <c r="M163" s="135">
        <v>0</v>
      </c>
      <c r="N163" s="135">
        <v>0</v>
      </c>
      <c r="O163" s="147">
        <v>0</v>
      </c>
      <c r="P163" s="147">
        <v>0</v>
      </c>
      <c r="Q163" s="135">
        <v>479555</v>
      </c>
      <c r="R163" s="135">
        <v>0</v>
      </c>
      <c r="S163" s="136">
        <v>531259</v>
      </c>
      <c r="T163" s="137">
        <v>0</v>
      </c>
    </row>
    <row r="164" spans="1:20" ht="45" x14ac:dyDescent="0.2">
      <c r="A164" s="133" t="s">
        <v>933</v>
      </c>
      <c r="B164" s="133" t="s">
        <v>981</v>
      </c>
      <c r="C164" s="133" t="s">
        <v>244</v>
      </c>
      <c r="D164" s="133" t="s">
        <v>719</v>
      </c>
      <c r="E164" s="134" t="s">
        <v>982</v>
      </c>
      <c r="F164" s="134" t="s">
        <v>1227</v>
      </c>
      <c r="G164" s="135">
        <v>5476617</v>
      </c>
      <c r="H164" s="135">
        <v>12923</v>
      </c>
      <c r="I164" s="135">
        <v>3505960</v>
      </c>
      <c r="J164" s="135">
        <v>10021.23</v>
      </c>
      <c r="K164" s="135">
        <v>10059876</v>
      </c>
      <c r="L164" s="135">
        <v>28491.03</v>
      </c>
      <c r="M164" s="135">
        <v>0</v>
      </c>
      <c r="N164" s="135">
        <v>0</v>
      </c>
      <c r="O164" s="147">
        <v>0</v>
      </c>
      <c r="P164" s="147">
        <v>0</v>
      </c>
      <c r="Q164" s="135">
        <v>13565836</v>
      </c>
      <c r="R164" s="135">
        <v>38512.26</v>
      </c>
      <c r="S164" s="136">
        <v>19042453</v>
      </c>
      <c r="T164" s="137">
        <v>51435.94</v>
      </c>
    </row>
    <row r="165" spans="1:20" ht="45" x14ac:dyDescent="0.2">
      <c r="A165" s="133" t="s">
        <v>933</v>
      </c>
      <c r="B165" s="133" t="s">
        <v>981</v>
      </c>
      <c r="C165" s="133" t="s">
        <v>244</v>
      </c>
      <c r="D165" s="133" t="s">
        <v>772</v>
      </c>
      <c r="E165" s="134" t="s">
        <v>983</v>
      </c>
      <c r="F165" s="134" t="s">
        <v>1228</v>
      </c>
      <c r="G165" s="135">
        <v>7755126</v>
      </c>
      <c r="H165" s="135">
        <v>14421</v>
      </c>
      <c r="I165" s="135">
        <v>0</v>
      </c>
      <c r="J165" s="135">
        <v>0</v>
      </c>
      <c r="K165" s="135">
        <v>12028780</v>
      </c>
      <c r="L165" s="135">
        <v>33085.85</v>
      </c>
      <c r="M165" s="135">
        <v>0</v>
      </c>
      <c r="N165" s="135">
        <v>0</v>
      </c>
      <c r="O165" s="147">
        <v>0</v>
      </c>
      <c r="P165" s="147">
        <v>0</v>
      </c>
      <c r="Q165" s="135">
        <v>12028780</v>
      </c>
      <c r="R165" s="135">
        <v>33085.85</v>
      </c>
      <c r="S165" s="136">
        <v>19783906</v>
      </c>
      <c r="T165" s="137">
        <v>47507.5</v>
      </c>
    </row>
    <row r="166" spans="1:20" ht="33.75" x14ac:dyDescent="0.2">
      <c r="A166" s="133" t="s">
        <v>933</v>
      </c>
      <c r="B166" s="133" t="s">
        <v>981</v>
      </c>
      <c r="C166" s="133" t="s">
        <v>258</v>
      </c>
      <c r="D166" s="133" t="s">
        <v>258</v>
      </c>
      <c r="E166" s="134" t="s">
        <v>984</v>
      </c>
      <c r="F166" s="134" t="s">
        <v>1229</v>
      </c>
      <c r="G166" s="135">
        <v>2455957</v>
      </c>
      <c r="H166" s="135">
        <v>0</v>
      </c>
      <c r="I166" s="135">
        <v>12108561</v>
      </c>
      <c r="J166" s="135">
        <v>0</v>
      </c>
      <c r="K166" s="135">
        <v>2899</v>
      </c>
      <c r="L166" s="135">
        <v>0</v>
      </c>
      <c r="M166" s="135">
        <v>0</v>
      </c>
      <c r="N166" s="135">
        <v>0</v>
      </c>
      <c r="O166" s="147">
        <v>0</v>
      </c>
      <c r="P166" s="147">
        <v>0</v>
      </c>
      <c r="Q166" s="135">
        <v>12111460</v>
      </c>
      <c r="R166" s="135">
        <v>0</v>
      </c>
      <c r="S166" s="136">
        <v>14567417</v>
      </c>
      <c r="T166" s="137">
        <v>0</v>
      </c>
    </row>
    <row r="167" spans="1:20" ht="33.75" x14ac:dyDescent="0.2">
      <c r="A167" s="133" t="s">
        <v>933</v>
      </c>
      <c r="B167" s="133" t="s">
        <v>981</v>
      </c>
      <c r="C167" s="133" t="s">
        <v>267</v>
      </c>
      <c r="D167" s="133" t="s">
        <v>328</v>
      </c>
      <c r="E167" s="134" t="s">
        <v>985</v>
      </c>
      <c r="F167" s="134" t="s">
        <v>1230</v>
      </c>
      <c r="G167" s="135">
        <v>0</v>
      </c>
      <c r="H167" s="135">
        <v>0</v>
      </c>
      <c r="I167" s="135">
        <v>0</v>
      </c>
      <c r="J167" s="135">
        <v>0</v>
      </c>
      <c r="K167" s="135">
        <v>0</v>
      </c>
      <c r="L167" s="135">
        <v>0</v>
      </c>
      <c r="M167" s="135">
        <v>58174768</v>
      </c>
      <c r="N167" s="135">
        <v>148823.296875</v>
      </c>
      <c r="O167" s="147">
        <v>0</v>
      </c>
      <c r="P167" s="147">
        <v>0</v>
      </c>
      <c r="Q167" s="135">
        <v>58174766</v>
      </c>
      <c r="R167" s="135">
        <v>148823.29999999999</v>
      </c>
      <c r="S167" s="136">
        <v>58174766</v>
      </c>
      <c r="T167" s="137">
        <v>148823.29999999999</v>
      </c>
    </row>
    <row r="168" spans="1:20" ht="33.75" x14ac:dyDescent="0.2">
      <c r="A168" s="133" t="s">
        <v>933</v>
      </c>
      <c r="B168" s="133" t="s">
        <v>981</v>
      </c>
      <c r="C168" s="133" t="s">
        <v>276</v>
      </c>
      <c r="D168" s="133" t="s">
        <v>276</v>
      </c>
      <c r="E168" s="134" t="s">
        <v>986</v>
      </c>
      <c r="F168" s="134" t="s">
        <v>1231</v>
      </c>
      <c r="G168" s="135">
        <v>0</v>
      </c>
      <c r="H168" s="135">
        <v>0</v>
      </c>
      <c r="I168" s="135">
        <v>0</v>
      </c>
      <c r="J168" s="135">
        <v>0</v>
      </c>
      <c r="K168" s="135">
        <v>0</v>
      </c>
      <c r="L168" s="135">
        <v>0</v>
      </c>
      <c r="M168" s="135">
        <v>0</v>
      </c>
      <c r="N168" s="135">
        <v>0</v>
      </c>
      <c r="O168" s="147">
        <v>19202848</v>
      </c>
      <c r="P168" s="147">
        <v>31139.009765625</v>
      </c>
      <c r="Q168" s="135">
        <v>0</v>
      </c>
      <c r="R168" s="135">
        <v>0</v>
      </c>
      <c r="S168" s="136">
        <v>0</v>
      </c>
      <c r="T168" s="137">
        <v>0</v>
      </c>
    </row>
    <row r="169" spans="1:20" ht="33.75" x14ac:dyDescent="0.2">
      <c r="A169" s="133" t="s">
        <v>933</v>
      </c>
      <c r="B169" s="133" t="s">
        <v>981</v>
      </c>
      <c r="C169" s="133" t="s">
        <v>278</v>
      </c>
      <c r="D169" s="133" t="s">
        <v>278</v>
      </c>
      <c r="E169" s="134" t="s">
        <v>987</v>
      </c>
      <c r="F169" s="134" t="s">
        <v>1232</v>
      </c>
      <c r="G169" s="135">
        <v>761329</v>
      </c>
      <c r="H169" s="135">
        <v>0</v>
      </c>
      <c r="I169" s="135">
        <v>24869893</v>
      </c>
      <c r="J169" s="135">
        <v>0</v>
      </c>
      <c r="K169" s="135">
        <v>0</v>
      </c>
      <c r="L169" s="135">
        <v>0</v>
      </c>
      <c r="M169" s="135">
        <v>0</v>
      </c>
      <c r="N169" s="135">
        <v>0</v>
      </c>
      <c r="O169" s="147">
        <v>0</v>
      </c>
      <c r="P169" s="147">
        <v>0</v>
      </c>
      <c r="Q169" s="135">
        <v>24869893</v>
      </c>
      <c r="R169" s="135">
        <v>0</v>
      </c>
      <c r="S169" s="136">
        <v>25631222</v>
      </c>
      <c r="T169" s="137">
        <v>0</v>
      </c>
    </row>
    <row r="170" spans="1:20" ht="33.75" x14ac:dyDescent="0.2">
      <c r="A170" s="133" t="s">
        <v>933</v>
      </c>
      <c r="B170" s="133" t="s">
        <v>981</v>
      </c>
      <c r="C170" s="133" t="s">
        <v>286</v>
      </c>
      <c r="D170" s="133" t="s">
        <v>332</v>
      </c>
      <c r="E170" s="134" t="s">
        <v>988</v>
      </c>
      <c r="F170" s="134" t="s">
        <v>1233</v>
      </c>
      <c r="G170" s="135">
        <v>0</v>
      </c>
      <c r="H170" s="135">
        <v>0</v>
      </c>
      <c r="I170" s="135">
        <v>1928</v>
      </c>
      <c r="J170" s="135">
        <v>5.35</v>
      </c>
      <c r="K170" s="135">
        <v>0</v>
      </c>
      <c r="L170" s="135">
        <v>0</v>
      </c>
      <c r="M170" s="135">
        <v>0</v>
      </c>
      <c r="N170" s="135">
        <v>0</v>
      </c>
      <c r="O170" s="147">
        <v>0</v>
      </c>
      <c r="P170" s="147">
        <v>0</v>
      </c>
      <c r="Q170" s="135">
        <v>1928</v>
      </c>
      <c r="R170" s="135">
        <v>5.35</v>
      </c>
      <c r="S170" s="136">
        <v>1928</v>
      </c>
      <c r="T170" s="137">
        <v>5.35</v>
      </c>
    </row>
    <row r="171" spans="1:20" ht="33.75" x14ac:dyDescent="0.2">
      <c r="A171" s="133" t="s">
        <v>933</v>
      </c>
      <c r="B171" s="133" t="s">
        <v>981</v>
      </c>
      <c r="C171" s="133" t="s">
        <v>290</v>
      </c>
      <c r="D171" s="133" t="s">
        <v>313</v>
      </c>
      <c r="E171" s="134" t="s">
        <v>989</v>
      </c>
      <c r="F171" s="134" t="s">
        <v>1234</v>
      </c>
      <c r="G171" s="135">
        <v>306085</v>
      </c>
      <c r="H171" s="135">
        <v>844</v>
      </c>
      <c r="I171" s="135">
        <v>84609</v>
      </c>
      <c r="J171" s="135">
        <v>235</v>
      </c>
      <c r="K171" s="135">
        <v>0</v>
      </c>
      <c r="L171" s="135">
        <v>0</v>
      </c>
      <c r="M171" s="135">
        <v>0</v>
      </c>
      <c r="N171" s="135">
        <v>0</v>
      </c>
      <c r="O171" s="147">
        <v>0</v>
      </c>
      <c r="P171" s="147">
        <v>0</v>
      </c>
      <c r="Q171" s="135">
        <v>84609</v>
      </c>
      <c r="R171" s="135">
        <v>235</v>
      </c>
      <c r="S171" s="136">
        <v>390694</v>
      </c>
      <c r="T171" s="137">
        <v>1079.47</v>
      </c>
    </row>
    <row r="172" spans="1:20" ht="33.75" x14ac:dyDescent="0.2">
      <c r="A172" s="133" t="s">
        <v>933</v>
      </c>
      <c r="B172" s="133" t="s">
        <v>981</v>
      </c>
      <c r="C172" s="133" t="s">
        <v>298</v>
      </c>
      <c r="D172" s="133" t="s">
        <v>335</v>
      </c>
      <c r="E172" s="134" t="s">
        <v>990</v>
      </c>
      <c r="F172" s="134" t="s">
        <v>1235</v>
      </c>
      <c r="G172" s="135">
        <v>0</v>
      </c>
      <c r="H172" s="135">
        <v>0</v>
      </c>
      <c r="I172" s="135">
        <v>83100</v>
      </c>
      <c r="J172" s="135">
        <v>0</v>
      </c>
      <c r="K172" s="135">
        <v>0</v>
      </c>
      <c r="L172" s="135">
        <v>0</v>
      </c>
      <c r="M172" s="135">
        <v>0</v>
      </c>
      <c r="N172" s="135">
        <v>0</v>
      </c>
      <c r="O172" s="147">
        <v>0</v>
      </c>
      <c r="P172" s="147">
        <v>0</v>
      </c>
      <c r="Q172" s="135">
        <v>83100</v>
      </c>
      <c r="R172" s="135">
        <v>0</v>
      </c>
      <c r="S172" s="136">
        <v>83100</v>
      </c>
      <c r="T172" s="137">
        <v>0</v>
      </c>
    </row>
    <row r="173" spans="1:20" ht="45" x14ac:dyDescent="0.2">
      <c r="A173" s="133" t="s">
        <v>933</v>
      </c>
      <c r="B173" s="133" t="s">
        <v>444</v>
      </c>
      <c r="C173" s="133" t="s">
        <v>244</v>
      </c>
      <c r="D173" s="133" t="s">
        <v>316</v>
      </c>
      <c r="E173" s="133" t="s">
        <v>445</v>
      </c>
      <c r="F173" s="133" t="s">
        <v>445</v>
      </c>
      <c r="G173" s="135">
        <v>5588910.2999999998</v>
      </c>
      <c r="H173" s="135">
        <v>13940</v>
      </c>
      <c r="I173" s="135">
        <v>1248220.6000000001</v>
      </c>
      <c r="J173" s="135">
        <v>3271.1</v>
      </c>
      <c r="K173" s="135">
        <v>8468263.9000000004</v>
      </c>
      <c r="L173" s="135">
        <v>21104.799999999999</v>
      </c>
      <c r="M173" s="135">
        <v>0</v>
      </c>
      <c r="N173" s="135">
        <v>0</v>
      </c>
      <c r="O173" s="147">
        <v>0</v>
      </c>
      <c r="P173" s="147">
        <v>0</v>
      </c>
      <c r="Q173" s="135">
        <v>9716484.5</v>
      </c>
      <c r="R173" s="135">
        <v>24375.9</v>
      </c>
      <c r="S173" s="136">
        <v>15305394.800000001</v>
      </c>
      <c r="T173" s="137">
        <v>38316.800000000003</v>
      </c>
    </row>
    <row r="174" spans="1:20" ht="33.75" x14ac:dyDescent="0.2">
      <c r="A174" s="133" t="s">
        <v>933</v>
      </c>
      <c r="B174" s="133" t="s">
        <v>444</v>
      </c>
      <c r="C174" s="133" t="s">
        <v>258</v>
      </c>
      <c r="D174" s="133" t="s">
        <v>258</v>
      </c>
      <c r="E174" s="133" t="s">
        <v>446</v>
      </c>
      <c r="F174" s="133" t="s">
        <v>446</v>
      </c>
      <c r="G174" s="135">
        <v>1516308.6</v>
      </c>
      <c r="H174" s="135">
        <v>0</v>
      </c>
      <c r="I174" s="135">
        <v>8672007.6500000004</v>
      </c>
      <c r="J174" s="135">
        <v>0</v>
      </c>
      <c r="K174" s="135">
        <v>0</v>
      </c>
      <c r="L174" s="135">
        <v>0</v>
      </c>
      <c r="M174" s="135">
        <v>0</v>
      </c>
      <c r="N174" s="135">
        <v>0</v>
      </c>
      <c r="O174" s="147">
        <v>0</v>
      </c>
      <c r="P174" s="147">
        <v>0</v>
      </c>
      <c r="Q174" s="135">
        <v>8672007.6500000004</v>
      </c>
      <c r="R174" s="135">
        <v>0</v>
      </c>
      <c r="S174" s="136">
        <v>10188316.25</v>
      </c>
      <c r="T174" s="137">
        <v>0</v>
      </c>
    </row>
    <row r="175" spans="1:20" ht="33.75" x14ac:dyDescent="0.2">
      <c r="A175" s="133" t="s">
        <v>933</v>
      </c>
      <c r="B175" s="133" t="s">
        <v>444</v>
      </c>
      <c r="C175" s="133" t="s">
        <v>276</v>
      </c>
      <c r="D175" s="133" t="s">
        <v>276</v>
      </c>
      <c r="E175" s="133" t="s">
        <v>447</v>
      </c>
      <c r="F175" s="133" t="s">
        <v>447</v>
      </c>
      <c r="G175" s="135">
        <v>0</v>
      </c>
      <c r="H175" s="135">
        <v>0</v>
      </c>
      <c r="I175" s="135">
        <v>0</v>
      </c>
      <c r="J175" s="135">
        <v>0</v>
      </c>
      <c r="K175" s="135">
        <v>0</v>
      </c>
      <c r="L175" s="135">
        <v>0</v>
      </c>
      <c r="M175" s="135">
        <v>0</v>
      </c>
      <c r="N175" s="135">
        <v>0</v>
      </c>
      <c r="O175" s="147">
        <v>0</v>
      </c>
      <c r="P175" s="147">
        <v>0</v>
      </c>
      <c r="Q175" s="135">
        <v>0</v>
      </c>
      <c r="R175" s="135">
        <v>0</v>
      </c>
      <c r="S175" s="136">
        <v>0</v>
      </c>
      <c r="T175" s="137">
        <v>0</v>
      </c>
    </row>
    <row r="176" spans="1:20" ht="33.75" x14ac:dyDescent="0.2">
      <c r="A176" s="133" t="s">
        <v>933</v>
      </c>
      <c r="B176" s="133" t="s">
        <v>444</v>
      </c>
      <c r="C176" s="133" t="s">
        <v>278</v>
      </c>
      <c r="D176" s="133" t="s">
        <v>278</v>
      </c>
      <c r="E176" s="133" t="s">
        <v>448</v>
      </c>
      <c r="F176" s="133" t="s">
        <v>448</v>
      </c>
      <c r="G176" s="135">
        <v>703983.9</v>
      </c>
      <c r="H176" s="135">
        <v>0</v>
      </c>
      <c r="I176" s="135">
        <v>30238410.300000001</v>
      </c>
      <c r="J176" s="135">
        <v>0</v>
      </c>
      <c r="K176" s="135">
        <v>0</v>
      </c>
      <c r="L176" s="135">
        <v>0</v>
      </c>
      <c r="M176" s="135">
        <v>0</v>
      </c>
      <c r="N176" s="135">
        <v>0</v>
      </c>
      <c r="O176" s="147">
        <v>0</v>
      </c>
      <c r="P176" s="147">
        <v>0</v>
      </c>
      <c r="Q176" s="135">
        <v>30238410.300000001</v>
      </c>
      <c r="R176" s="135">
        <v>0</v>
      </c>
      <c r="S176" s="136">
        <v>30942394.199999999</v>
      </c>
      <c r="T176" s="137">
        <v>0</v>
      </c>
    </row>
    <row r="177" spans="1:20" ht="33.75" x14ac:dyDescent="0.2">
      <c r="A177" s="133" t="s">
        <v>933</v>
      </c>
      <c r="B177" s="133" t="s">
        <v>444</v>
      </c>
      <c r="C177" s="133" t="s">
        <v>286</v>
      </c>
      <c r="D177" s="133" t="s">
        <v>332</v>
      </c>
      <c r="E177" s="133" t="s">
        <v>449</v>
      </c>
      <c r="F177" s="133" t="s">
        <v>449</v>
      </c>
      <c r="G177" s="135">
        <v>0</v>
      </c>
      <c r="H177" s="135">
        <v>0</v>
      </c>
      <c r="I177" s="135">
        <v>24286</v>
      </c>
      <c r="J177" s="135">
        <v>0</v>
      </c>
      <c r="K177" s="135">
        <v>0</v>
      </c>
      <c r="L177" s="135">
        <v>0</v>
      </c>
      <c r="M177" s="135">
        <v>0</v>
      </c>
      <c r="N177" s="135">
        <v>0</v>
      </c>
      <c r="O177" s="147">
        <v>0</v>
      </c>
      <c r="P177" s="147">
        <v>0</v>
      </c>
      <c r="Q177" s="135">
        <v>24286</v>
      </c>
      <c r="R177" s="135">
        <v>0</v>
      </c>
      <c r="S177" s="136">
        <v>24286</v>
      </c>
      <c r="T177" s="137">
        <v>0</v>
      </c>
    </row>
    <row r="178" spans="1:20" ht="33.75" x14ac:dyDescent="0.2">
      <c r="A178" s="133" t="s">
        <v>933</v>
      </c>
      <c r="B178" s="133" t="s">
        <v>444</v>
      </c>
      <c r="C178" s="133" t="s">
        <v>290</v>
      </c>
      <c r="D178" s="133" t="s">
        <v>313</v>
      </c>
      <c r="E178" s="133" t="s">
        <v>450</v>
      </c>
      <c r="F178" s="133" t="s">
        <v>450</v>
      </c>
      <c r="G178" s="135">
        <v>170857.5</v>
      </c>
      <c r="H178" s="135">
        <v>0</v>
      </c>
      <c r="I178" s="135">
        <v>0</v>
      </c>
      <c r="J178" s="135">
        <v>0</v>
      </c>
      <c r="K178" s="135">
        <v>169222.5</v>
      </c>
      <c r="L178" s="135">
        <v>0</v>
      </c>
      <c r="M178" s="135">
        <v>0</v>
      </c>
      <c r="N178" s="135">
        <v>0</v>
      </c>
      <c r="O178" s="147">
        <v>0</v>
      </c>
      <c r="P178" s="147">
        <v>0</v>
      </c>
      <c r="Q178" s="135">
        <v>169222.5</v>
      </c>
      <c r="R178" s="135">
        <v>0</v>
      </c>
      <c r="S178" s="136">
        <v>340080</v>
      </c>
      <c r="T178" s="137">
        <v>0</v>
      </c>
    </row>
    <row r="179" spans="1:20" ht="33.75" x14ac:dyDescent="0.2">
      <c r="A179" s="133" t="s">
        <v>933</v>
      </c>
      <c r="B179" s="133" t="s">
        <v>444</v>
      </c>
      <c r="C179" s="133" t="s">
        <v>298</v>
      </c>
      <c r="D179" s="133" t="s">
        <v>335</v>
      </c>
      <c r="E179" s="133" t="s">
        <v>451</v>
      </c>
      <c r="F179" s="133" t="s">
        <v>451</v>
      </c>
      <c r="G179" s="135">
        <v>10735.1</v>
      </c>
      <c r="H179" s="135">
        <v>0</v>
      </c>
      <c r="I179" s="135">
        <v>112568.54</v>
      </c>
      <c r="J179" s="135">
        <v>0</v>
      </c>
      <c r="K179" s="135">
        <v>0</v>
      </c>
      <c r="L179" s="135">
        <v>0</v>
      </c>
      <c r="M179" s="135">
        <v>0</v>
      </c>
      <c r="N179" s="135">
        <v>0</v>
      </c>
      <c r="O179" s="147">
        <v>0</v>
      </c>
      <c r="P179" s="147">
        <v>0</v>
      </c>
      <c r="Q179" s="135">
        <v>112568.54</v>
      </c>
      <c r="R179" s="135">
        <v>0</v>
      </c>
      <c r="S179" s="136">
        <v>123303.64</v>
      </c>
      <c r="T179" s="137">
        <v>0</v>
      </c>
    </row>
    <row r="180" spans="1:20" ht="22.5" x14ac:dyDescent="0.2">
      <c r="A180" s="133" t="s">
        <v>933</v>
      </c>
      <c r="B180" s="133" t="s">
        <v>452</v>
      </c>
      <c r="C180" s="133" t="s">
        <v>241</v>
      </c>
      <c r="D180" s="133" t="s">
        <v>338</v>
      </c>
      <c r="E180" s="134" t="s">
        <v>991</v>
      </c>
      <c r="F180" s="134" t="s">
        <v>991</v>
      </c>
      <c r="G180" s="135">
        <v>0</v>
      </c>
      <c r="H180" s="135">
        <v>0</v>
      </c>
      <c r="I180" s="135">
        <v>0</v>
      </c>
      <c r="J180" s="135">
        <v>0</v>
      </c>
      <c r="K180" s="135">
        <v>8426168.3699999992</v>
      </c>
      <c r="L180" s="135">
        <v>0</v>
      </c>
      <c r="M180" s="135">
        <v>0</v>
      </c>
      <c r="N180" s="135">
        <v>0</v>
      </c>
      <c r="O180" s="147">
        <v>0</v>
      </c>
      <c r="P180" s="147">
        <v>0</v>
      </c>
      <c r="Q180" s="135">
        <v>8426168.3699999992</v>
      </c>
      <c r="R180" s="135">
        <v>0</v>
      </c>
      <c r="S180" s="136">
        <v>8426168.3699999992</v>
      </c>
      <c r="T180" s="137">
        <v>0</v>
      </c>
    </row>
    <row r="181" spans="1:20" ht="45" x14ac:dyDescent="0.2">
      <c r="A181" s="133" t="s">
        <v>933</v>
      </c>
      <c r="B181" s="133" t="s">
        <v>452</v>
      </c>
      <c r="C181" s="133" t="s">
        <v>244</v>
      </c>
      <c r="D181" s="133" t="s">
        <v>364</v>
      </c>
      <c r="E181" s="134" t="s">
        <v>453</v>
      </c>
      <c r="F181" s="134" t="s">
        <v>453</v>
      </c>
      <c r="G181" s="135">
        <v>0</v>
      </c>
      <c r="H181" s="135">
        <v>0</v>
      </c>
      <c r="I181" s="135">
        <v>0</v>
      </c>
      <c r="J181" s="135">
        <v>0</v>
      </c>
      <c r="K181" s="135">
        <v>15250857.98</v>
      </c>
      <c r="L181" s="135">
        <v>0</v>
      </c>
      <c r="M181" s="135">
        <v>0</v>
      </c>
      <c r="N181" s="135">
        <v>0</v>
      </c>
      <c r="O181" s="147">
        <v>0</v>
      </c>
      <c r="P181" s="147">
        <v>0</v>
      </c>
      <c r="Q181" s="135">
        <v>15250857.98</v>
      </c>
      <c r="R181" s="135">
        <v>0</v>
      </c>
      <c r="S181" s="136">
        <v>15250857.98</v>
      </c>
      <c r="T181" s="137">
        <v>0</v>
      </c>
    </row>
    <row r="182" spans="1:20" ht="45" x14ac:dyDescent="0.2">
      <c r="A182" s="133" t="s">
        <v>933</v>
      </c>
      <c r="B182" s="133" t="s">
        <v>452</v>
      </c>
      <c r="C182" s="133" t="s">
        <v>244</v>
      </c>
      <c r="D182" s="133" t="s">
        <v>366</v>
      </c>
      <c r="E182" s="134" t="s">
        <v>454</v>
      </c>
      <c r="F182" s="134" t="s">
        <v>454</v>
      </c>
      <c r="G182" s="135">
        <v>48017477.659999996</v>
      </c>
      <c r="H182" s="135">
        <v>133878</v>
      </c>
      <c r="I182" s="135">
        <v>14889847.67</v>
      </c>
      <c r="J182" s="135">
        <v>47892.32</v>
      </c>
      <c r="K182" s="135">
        <v>89835456.890000001</v>
      </c>
      <c r="L182" s="135">
        <v>288950.49</v>
      </c>
      <c r="M182" s="135">
        <v>10169680</v>
      </c>
      <c r="N182" s="135">
        <v>19510.529296875</v>
      </c>
      <c r="O182" s="147">
        <v>0</v>
      </c>
      <c r="P182" s="147">
        <v>0</v>
      </c>
      <c r="Q182" s="135">
        <v>114894984.94</v>
      </c>
      <c r="R182" s="135">
        <v>356353.34</v>
      </c>
      <c r="S182" s="136">
        <v>162912462.59999999</v>
      </c>
      <c r="T182" s="137">
        <v>490231.34</v>
      </c>
    </row>
    <row r="183" spans="1:20" s="140" customFormat="1" ht="45" x14ac:dyDescent="0.2">
      <c r="A183" s="138" t="s">
        <v>933</v>
      </c>
      <c r="B183" s="138" t="s">
        <v>452</v>
      </c>
      <c r="C183" s="138" t="s">
        <v>244</v>
      </c>
      <c r="D183" s="138" t="s">
        <v>316</v>
      </c>
      <c r="E183" s="138" t="s">
        <v>992</v>
      </c>
      <c r="F183" s="138" t="s">
        <v>992</v>
      </c>
      <c r="G183" s="139">
        <v>48017477.659999996</v>
      </c>
      <c r="H183" s="139">
        <v>133878</v>
      </c>
      <c r="I183" s="139">
        <v>14889847.67</v>
      </c>
      <c r="J183" s="139">
        <v>47892.32</v>
      </c>
      <c r="K183" s="139">
        <v>105086314.87</v>
      </c>
      <c r="L183" s="139">
        <v>288950.49</v>
      </c>
      <c r="M183" s="139">
        <v>10169680</v>
      </c>
      <c r="N183" s="139">
        <v>19510.529296875</v>
      </c>
      <c r="O183" s="139">
        <f t="shared" ref="O183:P183" si="0">SUM(O181:O182)</f>
        <v>0</v>
      </c>
      <c r="P183" s="139">
        <f t="shared" si="0"/>
        <v>0</v>
      </c>
      <c r="Q183" s="139">
        <v>130145842.92</v>
      </c>
      <c r="R183" s="139">
        <v>356353.34</v>
      </c>
      <c r="S183" s="139">
        <v>178163320.57999998</v>
      </c>
      <c r="T183" s="139">
        <v>490231.34</v>
      </c>
    </row>
    <row r="184" spans="1:20" ht="22.5" x14ac:dyDescent="0.2">
      <c r="A184" s="133" t="s">
        <v>933</v>
      </c>
      <c r="B184" s="133" t="s">
        <v>452</v>
      </c>
      <c r="C184" s="133" t="s">
        <v>258</v>
      </c>
      <c r="D184" s="133" t="s">
        <v>258</v>
      </c>
      <c r="E184" s="134" t="s">
        <v>455</v>
      </c>
      <c r="F184" s="134" t="s">
        <v>455</v>
      </c>
      <c r="G184" s="135">
        <v>14096164</v>
      </c>
      <c r="H184" s="135">
        <v>49568</v>
      </c>
      <c r="I184" s="135">
        <v>51384000.25</v>
      </c>
      <c r="J184" s="135">
        <v>0</v>
      </c>
      <c r="K184" s="135">
        <v>1538093.24</v>
      </c>
      <c r="L184" s="135">
        <v>0</v>
      </c>
      <c r="M184" s="135">
        <v>0</v>
      </c>
      <c r="N184" s="135">
        <v>0</v>
      </c>
      <c r="O184" s="147">
        <v>0</v>
      </c>
      <c r="P184" s="147">
        <v>0</v>
      </c>
      <c r="Q184" s="135">
        <v>52922093.490000002</v>
      </c>
      <c r="R184" s="135">
        <v>0</v>
      </c>
      <c r="S184" s="136">
        <v>67018257.490000002</v>
      </c>
      <c r="T184" s="137">
        <v>49568</v>
      </c>
    </row>
    <row r="185" spans="1:20" ht="22.5" x14ac:dyDescent="0.2">
      <c r="A185" s="133" t="s">
        <v>933</v>
      </c>
      <c r="B185" s="133" t="s">
        <v>452</v>
      </c>
      <c r="C185" s="133" t="s">
        <v>276</v>
      </c>
      <c r="D185" s="133" t="s">
        <v>276</v>
      </c>
      <c r="E185" s="134" t="s">
        <v>456</v>
      </c>
      <c r="F185" s="134" t="s">
        <v>456</v>
      </c>
      <c r="G185" s="135">
        <v>0</v>
      </c>
      <c r="H185" s="135">
        <v>0</v>
      </c>
      <c r="I185" s="135">
        <v>0</v>
      </c>
      <c r="J185" s="135">
        <v>0</v>
      </c>
      <c r="K185" s="135">
        <v>0</v>
      </c>
      <c r="L185" s="135">
        <v>0</v>
      </c>
      <c r="M185" s="135">
        <v>0</v>
      </c>
      <c r="N185" s="135">
        <v>0</v>
      </c>
      <c r="O185" s="147">
        <v>26951834</v>
      </c>
      <c r="P185" s="147">
        <v>63884.69921875</v>
      </c>
      <c r="Q185" s="135">
        <v>0</v>
      </c>
      <c r="R185" s="135">
        <v>0</v>
      </c>
      <c r="S185" s="136">
        <v>0</v>
      </c>
      <c r="T185" s="137">
        <v>0</v>
      </c>
    </row>
    <row r="186" spans="1:20" ht="22.5" x14ac:dyDescent="0.2">
      <c r="A186" s="133" t="s">
        <v>933</v>
      </c>
      <c r="B186" s="133" t="s">
        <v>452</v>
      </c>
      <c r="C186" s="133" t="s">
        <v>278</v>
      </c>
      <c r="D186" s="133" t="s">
        <v>278</v>
      </c>
      <c r="E186" s="134" t="s">
        <v>457</v>
      </c>
      <c r="F186" s="134" t="s">
        <v>457</v>
      </c>
      <c r="G186" s="135">
        <v>7712103.8099999996</v>
      </c>
      <c r="H186" s="135">
        <v>0</v>
      </c>
      <c r="I186" s="135">
        <v>252829948.46000001</v>
      </c>
      <c r="J186" s="135">
        <v>0</v>
      </c>
      <c r="K186" s="135">
        <v>0</v>
      </c>
      <c r="L186" s="135">
        <v>0</v>
      </c>
      <c r="M186" s="135">
        <v>0</v>
      </c>
      <c r="N186" s="135">
        <v>0</v>
      </c>
      <c r="O186" s="147">
        <v>0</v>
      </c>
      <c r="P186" s="147">
        <v>0</v>
      </c>
      <c r="Q186" s="135">
        <v>252829948.46000001</v>
      </c>
      <c r="R186" s="135">
        <v>0</v>
      </c>
      <c r="S186" s="136">
        <v>260542052.27000001</v>
      </c>
      <c r="T186" s="137">
        <v>0</v>
      </c>
    </row>
    <row r="187" spans="1:20" ht="33.75" x14ac:dyDescent="0.2">
      <c r="A187" s="133" t="s">
        <v>933</v>
      </c>
      <c r="B187" s="133" t="s">
        <v>452</v>
      </c>
      <c r="C187" s="133" t="s">
        <v>286</v>
      </c>
      <c r="D187" s="133" t="s">
        <v>332</v>
      </c>
      <c r="E187" s="134" t="s">
        <v>458</v>
      </c>
      <c r="F187" s="134" t="s">
        <v>458</v>
      </c>
      <c r="G187" s="135">
        <v>22974.87</v>
      </c>
      <c r="H187" s="135">
        <v>0</v>
      </c>
      <c r="I187" s="135">
        <v>247061.93</v>
      </c>
      <c r="J187" s="135">
        <v>774.53</v>
      </c>
      <c r="K187" s="135">
        <v>0</v>
      </c>
      <c r="L187" s="135">
        <v>0</v>
      </c>
      <c r="M187" s="135">
        <v>0</v>
      </c>
      <c r="N187" s="135">
        <v>0</v>
      </c>
      <c r="O187" s="147">
        <v>0</v>
      </c>
      <c r="P187" s="147">
        <v>0</v>
      </c>
      <c r="Q187" s="135">
        <v>247061.93</v>
      </c>
      <c r="R187" s="135">
        <v>774.53</v>
      </c>
      <c r="S187" s="136">
        <v>270036.8</v>
      </c>
      <c r="T187" s="137">
        <v>774.53</v>
      </c>
    </row>
    <row r="188" spans="1:20" ht="22.5" x14ac:dyDescent="0.2">
      <c r="A188" s="133" t="s">
        <v>933</v>
      </c>
      <c r="B188" s="133" t="s">
        <v>452</v>
      </c>
      <c r="C188" s="133" t="s">
        <v>290</v>
      </c>
      <c r="D188" s="133" t="s">
        <v>313</v>
      </c>
      <c r="E188" s="134" t="s">
        <v>459</v>
      </c>
      <c r="F188" s="134" t="s">
        <v>459</v>
      </c>
      <c r="G188" s="135">
        <v>2075662.15</v>
      </c>
      <c r="H188" s="135">
        <v>6280</v>
      </c>
      <c r="I188" s="135">
        <v>0</v>
      </c>
      <c r="J188" s="135">
        <v>0</v>
      </c>
      <c r="K188" s="135">
        <v>822319.11</v>
      </c>
      <c r="L188" s="135">
        <v>2014.69</v>
      </c>
      <c r="M188" s="135">
        <v>0</v>
      </c>
      <c r="N188" s="135">
        <v>0</v>
      </c>
      <c r="O188" s="147">
        <v>0</v>
      </c>
      <c r="P188" s="147">
        <v>0</v>
      </c>
      <c r="Q188" s="135">
        <v>822319.11</v>
      </c>
      <c r="R188" s="135">
        <v>2014.69</v>
      </c>
      <c r="S188" s="136">
        <v>2897981.26</v>
      </c>
      <c r="T188" s="137">
        <v>8294.69</v>
      </c>
    </row>
    <row r="189" spans="1:20" ht="33.75" x14ac:dyDescent="0.2">
      <c r="A189" s="133" t="s">
        <v>933</v>
      </c>
      <c r="B189" s="133" t="s">
        <v>452</v>
      </c>
      <c r="C189" s="133" t="s">
        <v>298</v>
      </c>
      <c r="D189" s="133" t="s">
        <v>335</v>
      </c>
      <c r="E189" s="134" t="s">
        <v>460</v>
      </c>
      <c r="F189" s="134" t="s">
        <v>460</v>
      </c>
      <c r="G189" s="135">
        <v>604891.68999999994</v>
      </c>
      <c r="H189" s="135">
        <v>0</v>
      </c>
      <c r="I189" s="135">
        <v>1002811.11</v>
      </c>
      <c r="J189" s="135">
        <v>0</v>
      </c>
      <c r="K189" s="135">
        <v>0</v>
      </c>
      <c r="L189" s="135">
        <v>0</v>
      </c>
      <c r="M189" s="135">
        <v>0</v>
      </c>
      <c r="N189" s="135">
        <v>0</v>
      </c>
      <c r="O189" s="147">
        <v>0</v>
      </c>
      <c r="P189" s="147">
        <v>0</v>
      </c>
      <c r="Q189" s="135">
        <v>1002811.11</v>
      </c>
      <c r="R189" s="135">
        <v>0</v>
      </c>
      <c r="S189" s="136">
        <v>1607702.8</v>
      </c>
      <c r="T189" s="137">
        <v>0</v>
      </c>
    </row>
    <row r="190" spans="1:20" ht="45" x14ac:dyDescent="0.2">
      <c r="A190" s="133" t="s">
        <v>933</v>
      </c>
      <c r="B190" s="133" t="s">
        <v>461</v>
      </c>
      <c r="C190" s="133" t="s">
        <v>244</v>
      </c>
      <c r="D190" s="133" t="s">
        <v>316</v>
      </c>
      <c r="E190" s="133" t="s">
        <v>462</v>
      </c>
      <c r="F190" s="133" t="s">
        <v>462</v>
      </c>
      <c r="G190" s="135">
        <v>69265041</v>
      </c>
      <c r="H190" s="135">
        <v>252660</v>
      </c>
      <c r="I190" s="135">
        <v>17433064</v>
      </c>
      <c r="J190" s="135">
        <v>50360</v>
      </c>
      <c r="K190" s="135">
        <v>281889642</v>
      </c>
      <c r="L190" s="135">
        <v>609762</v>
      </c>
      <c r="M190" s="135">
        <v>3092427</v>
      </c>
      <c r="N190" s="135">
        <v>5985</v>
      </c>
      <c r="O190" s="147">
        <v>0</v>
      </c>
      <c r="P190" s="147">
        <v>0</v>
      </c>
      <c r="Q190" s="135">
        <v>302415133</v>
      </c>
      <c r="R190" s="135">
        <v>666107</v>
      </c>
      <c r="S190" s="136">
        <v>371680174</v>
      </c>
      <c r="T190" s="137">
        <v>918767</v>
      </c>
    </row>
    <row r="191" spans="1:20" ht="22.5" x14ac:dyDescent="0.2">
      <c r="A191" s="133" t="s">
        <v>933</v>
      </c>
      <c r="B191" s="133" t="s">
        <v>461</v>
      </c>
      <c r="C191" s="133" t="s">
        <v>258</v>
      </c>
      <c r="D191" s="133" t="s">
        <v>258</v>
      </c>
      <c r="E191" s="133" t="s">
        <v>463</v>
      </c>
      <c r="F191" s="133" t="s">
        <v>463</v>
      </c>
      <c r="G191" s="135">
        <v>15118241</v>
      </c>
      <c r="H191" s="135">
        <v>0</v>
      </c>
      <c r="I191" s="135">
        <v>49266059</v>
      </c>
      <c r="J191" s="135">
        <v>0</v>
      </c>
      <c r="K191" s="135">
        <v>0</v>
      </c>
      <c r="L191" s="135">
        <v>0</v>
      </c>
      <c r="M191" s="135">
        <v>0</v>
      </c>
      <c r="N191" s="135">
        <v>0</v>
      </c>
      <c r="O191" s="147">
        <v>0</v>
      </c>
      <c r="P191" s="147">
        <v>0</v>
      </c>
      <c r="Q191" s="135">
        <v>49266059</v>
      </c>
      <c r="R191" s="135">
        <v>0</v>
      </c>
      <c r="S191" s="136">
        <v>64384300</v>
      </c>
      <c r="T191" s="137">
        <v>0</v>
      </c>
    </row>
    <row r="192" spans="1:20" ht="22.5" x14ac:dyDescent="0.2">
      <c r="A192" s="133" t="s">
        <v>933</v>
      </c>
      <c r="B192" s="133" t="s">
        <v>461</v>
      </c>
      <c r="C192" s="133" t="s">
        <v>267</v>
      </c>
      <c r="D192" s="133" t="s">
        <v>328</v>
      </c>
      <c r="E192" s="133" t="s">
        <v>464</v>
      </c>
      <c r="F192" s="133" t="s">
        <v>464</v>
      </c>
      <c r="G192" s="135">
        <v>11026250</v>
      </c>
      <c r="H192" s="135">
        <v>18595</v>
      </c>
      <c r="I192" s="135">
        <v>0</v>
      </c>
      <c r="J192" s="135">
        <v>0</v>
      </c>
      <c r="K192" s="135">
        <v>15867888</v>
      </c>
      <c r="L192" s="135">
        <v>24951</v>
      </c>
      <c r="M192" s="135">
        <v>839389</v>
      </c>
      <c r="N192" s="135">
        <v>35934</v>
      </c>
      <c r="O192" s="147">
        <v>0</v>
      </c>
      <c r="P192" s="147">
        <v>0</v>
      </c>
      <c r="Q192" s="135">
        <v>16707277</v>
      </c>
      <c r="R192" s="135">
        <v>60885</v>
      </c>
      <c r="S192" s="136">
        <v>27733527</v>
      </c>
      <c r="T192" s="137">
        <v>79480</v>
      </c>
    </row>
    <row r="193" spans="1:20" ht="22.5" x14ac:dyDescent="0.2">
      <c r="A193" s="133" t="s">
        <v>933</v>
      </c>
      <c r="B193" s="133" t="s">
        <v>461</v>
      </c>
      <c r="C193" s="133" t="s">
        <v>276</v>
      </c>
      <c r="D193" s="133" t="s">
        <v>276</v>
      </c>
      <c r="E193" s="133" t="s">
        <v>465</v>
      </c>
      <c r="F193" s="133" t="s">
        <v>465</v>
      </c>
      <c r="G193" s="135">
        <v>0</v>
      </c>
      <c r="H193" s="135">
        <v>0</v>
      </c>
      <c r="I193" s="135">
        <v>0</v>
      </c>
      <c r="J193" s="135">
        <v>0</v>
      </c>
      <c r="K193" s="135">
        <v>0</v>
      </c>
      <c r="L193" s="135">
        <v>0</v>
      </c>
      <c r="M193" s="135">
        <v>0</v>
      </c>
      <c r="N193" s="135">
        <v>0</v>
      </c>
      <c r="O193" s="147">
        <v>298260800</v>
      </c>
      <c r="P193" s="147">
        <v>591678</v>
      </c>
      <c r="Q193" s="135">
        <v>0</v>
      </c>
      <c r="R193" s="135">
        <v>0</v>
      </c>
      <c r="S193" s="136">
        <v>0</v>
      </c>
      <c r="T193" s="137">
        <v>0</v>
      </c>
    </row>
    <row r="194" spans="1:20" ht="22.5" x14ac:dyDescent="0.2">
      <c r="A194" s="133" t="s">
        <v>933</v>
      </c>
      <c r="B194" s="133" t="s">
        <v>461</v>
      </c>
      <c r="C194" s="133" t="s">
        <v>278</v>
      </c>
      <c r="D194" s="133" t="s">
        <v>278</v>
      </c>
      <c r="E194" s="133" t="s">
        <v>466</v>
      </c>
      <c r="F194" s="133" t="s">
        <v>466</v>
      </c>
      <c r="G194" s="135">
        <v>6689942</v>
      </c>
      <c r="H194" s="135">
        <v>0</v>
      </c>
      <c r="I194" s="135">
        <v>139469048</v>
      </c>
      <c r="J194" s="135">
        <v>0</v>
      </c>
      <c r="K194" s="135">
        <v>0</v>
      </c>
      <c r="L194" s="135">
        <v>0</v>
      </c>
      <c r="M194" s="135">
        <v>0</v>
      </c>
      <c r="N194" s="135">
        <v>0</v>
      </c>
      <c r="O194" s="147">
        <v>0</v>
      </c>
      <c r="P194" s="147">
        <v>0</v>
      </c>
      <c r="Q194" s="135">
        <v>139469048</v>
      </c>
      <c r="R194" s="135">
        <v>0</v>
      </c>
      <c r="S194" s="136">
        <v>146158990</v>
      </c>
      <c r="T194" s="137">
        <v>0</v>
      </c>
    </row>
    <row r="195" spans="1:20" ht="33.75" x14ac:dyDescent="0.2">
      <c r="A195" s="133" t="s">
        <v>933</v>
      </c>
      <c r="B195" s="133" t="s">
        <v>461</v>
      </c>
      <c r="C195" s="133" t="s">
        <v>286</v>
      </c>
      <c r="D195" s="133" t="s">
        <v>332</v>
      </c>
      <c r="E195" s="133" t="s">
        <v>467</v>
      </c>
      <c r="F195" s="133" t="s">
        <v>467</v>
      </c>
      <c r="G195" s="135">
        <v>900</v>
      </c>
      <c r="H195" s="135">
        <v>0</v>
      </c>
      <c r="I195" s="135">
        <v>109317</v>
      </c>
      <c r="J195" s="135">
        <v>306</v>
      </c>
      <c r="K195" s="135">
        <v>0</v>
      </c>
      <c r="L195" s="135">
        <v>0</v>
      </c>
      <c r="M195" s="135">
        <v>0</v>
      </c>
      <c r="N195" s="135">
        <v>0</v>
      </c>
      <c r="O195" s="147">
        <v>0</v>
      </c>
      <c r="P195" s="147">
        <v>0</v>
      </c>
      <c r="Q195" s="135">
        <v>109317</v>
      </c>
      <c r="R195" s="135">
        <v>306</v>
      </c>
      <c r="S195" s="136">
        <v>110217</v>
      </c>
      <c r="T195" s="137">
        <v>306</v>
      </c>
    </row>
    <row r="196" spans="1:20" ht="22.5" x14ac:dyDescent="0.2">
      <c r="A196" s="133" t="s">
        <v>933</v>
      </c>
      <c r="B196" s="133" t="s">
        <v>461</v>
      </c>
      <c r="C196" s="133" t="s">
        <v>290</v>
      </c>
      <c r="D196" s="133" t="s">
        <v>313</v>
      </c>
      <c r="E196" s="133" t="s">
        <v>468</v>
      </c>
      <c r="F196" s="133" t="s">
        <v>468</v>
      </c>
      <c r="G196" s="135">
        <v>2172720</v>
      </c>
      <c r="H196" s="135">
        <v>6007</v>
      </c>
      <c r="I196" s="135">
        <v>309096</v>
      </c>
      <c r="J196" s="135">
        <v>97</v>
      </c>
      <c r="K196" s="135">
        <v>0</v>
      </c>
      <c r="L196" s="135">
        <v>0</v>
      </c>
      <c r="M196" s="135">
        <v>0</v>
      </c>
      <c r="N196" s="135">
        <v>0</v>
      </c>
      <c r="O196" s="147">
        <v>0</v>
      </c>
      <c r="P196" s="147">
        <v>0</v>
      </c>
      <c r="Q196" s="135">
        <v>309096</v>
      </c>
      <c r="R196" s="135">
        <v>97</v>
      </c>
      <c r="S196" s="136">
        <v>2481816</v>
      </c>
      <c r="T196" s="137">
        <v>6104</v>
      </c>
    </row>
    <row r="197" spans="1:20" ht="33.75" x14ac:dyDescent="0.2">
      <c r="A197" s="133" t="s">
        <v>933</v>
      </c>
      <c r="B197" s="133" t="s">
        <v>461</v>
      </c>
      <c r="C197" s="133" t="s">
        <v>298</v>
      </c>
      <c r="D197" s="133" t="s">
        <v>335</v>
      </c>
      <c r="E197" s="133" t="s">
        <v>469</v>
      </c>
      <c r="F197" s="133" t="s">
        <v>469</v>
      </c>
      <c r="G197" s="135">
        <v>60804</v>
      </c>
      <c r="H197" s="135">
        <v>0</v>
      </c>
      <c r="I197" s="135">
        <v>246744</v>
      </c>
      <c r="J197" s="135">
        <v>0</v>
      </c>
      <c r="K197" s="135">
        <v>336040</v>
      </c>
      <c r="L197" s="135">
        <v>0</v>
      </c>
      <c r="M197" s="135">
        <v>0</v>
      </c>
      <c r="N197" s="135">
        <v>0</v>
      </c>
      <c r="O197" s="147">
        <v>0</v>
      </c>
      <c r="P197" s="147">
        <v>0</v>
      </c>
      <c r="Q197" s="135">
        <v>582784</v>
      </c>
      <c r="R197" s="135">
        <v>0</v>
      </c>
      <c r="S197" s="136">
        <v>643588</v>
      </c>
      <c r="T197" s="137">
        <v>0</v>
      </c>
    </row>
    <row r="198" spans="1:20" ht="45" x14ac:dyDescent="0.2">
      <c r="A198" s="133" t="s">
        <v>933</v>
      </c>
      <c r="B198" s="133" t="s">
        <v>470</v>
      </c>
      <c r="C198" s="133" t="s">
        <v>244</v>
      </c>
      <c r="D198" s="133" t="s">
        <v>316</v>
      </c>
      <c r="E198" s="133" t="s">
        <v>471</v>
      </c>
      <c r="F198" s="133" t="s">
        <v>471</v>
      </c>
      <c r="G198" s="135">
        <v>0</v>
      </c>
      <c r="H198" s="135">
        <v>0</v>
      </c>
      <c r="I198" s="135">
        <v>4466200</v>
      </c>
      <c r="J198" s="135">
        <v>0</v>
      </c>
      <c r="K198" s="135">
        <v>17251541</v>
      </c>
      <c r="L198" s="135">
        <v>47888</v>
      </c>
      <c r="M198" s="135">
        <v>0</v>
      </c>
      <c r="N198" s="135">
        <v>0</v>
      </c>
      <c r="O198" s="147">
        <v>0</v>
      </c>
      <c r="P198" s="147">
        <v>0</v>
      </c>
      <c r="Q198" s="135">
        <v>21717741</v>
      </c>
      <c r="R198" s="135">
        <v>47888</v>
      </c>
      <c r="S198" s="136">
        <v>21717741</v>
      </c>
      <c r="T198" s="137">
        <v>47888</v>
      </c>
    </row>
    <row r="199" spans="1:20" ht="22.5" x14ac:dyDescent="0.2">
      <c r="A199" s="133" t="s">
        <v>933</v>
      </c>
      <c r="B199" s="133" t="s">
        <v>470</v>
      </c>
      <c r="C199" s="133" t="s">
        <v>258</v>
      </c>
      <c r="D199" s="133" t="s">
        <v>258</v>
      </c>
      <c r="E199" s="133" t="s">
        <v>472</v>
      </c>
      <c r="F199" s="133" t="s">
        <v>472</v>
      </c>
      <c r="G199" s="135">
        <v>378711.99</v>
      </c>
      <c r="H199" s="135">
        <v>0</v>
      </c>
      <c r="I199" s="135">
        <v>14624437</v>
      </c>
      <c r="J199" s="135">
        <v>0</v>
      </c>
      <c r="K199" s="135">
        <v>0</v>
      </c>
      <c r="L199" s="135">
        <v>0</v>
      </c>
      <c r="M199" s="135">
        <v>0</v>
      </c>
      <c r="N199" s="135">
        <v>0</v>
      </c>
      <c r="O199" s="147">
        <v>0</v>
      </c>
      <c r="P199" s="147">
        <v>0</v>
      </c>
      <c r="Q199" s="135">
        <v>14624437</v>
      </c>
      <c r="R199" s="135">
        <v>0</v>
      </c>
      <c r="S199" s="136">
        <v>15003148.99</v>
      </c>
      <c r="T199" s="137">
        <v>0</v>
      </c>
    </row>
    <row r="200" spans="1:20" ht="22.5" x14ac:dyDescent="0.2">
      <c r="A200" s="133" t="s">
        <v>933</v>
      </c>
      <c r="B200" s="133" t="s">
        <v>470</v>
      </c>
      <c r="C200" s="133" t="s">
        <v>276</v>
      </c>
      <c r="D200" s="133" t="s">
        <v>276</v>
      </c>
      <c r="E200" s="133" t="s">
        <v>473</v>
      </c>
      <c r="F200" s="133" t="s">
        <v>473</v>
      </c>
      <c r="G200" s="135">
        <v>0</v>
      </c>
      <c r="H200" s="135">
        <v>0</v>
      </c>
      <c r="I200" s="135">
        <v>0</v>
      </c>
      <c r="J200" s="135">
        <v>0</v>
      </c>
      <c r="K200" s="135">
        <v>0</v>
      </c>
      <c r="L200" s="135">
        <v>0</v>
      </c>
      <c r="M200" s="135">
        <v>0</v>
      </c>
      <c r="N200" s="135">
        <v>0</v>
      </c>
      <c r="O200" s="147">
        <v>0</v>
      </c>
      <c r="P200" s="147">
        <v>0</v>
      </c>
      <c r="Q200" s="135">
        <v>0</v>
      </c>
      <c r="R200" s="135">
        <v>0</v>
      </c>
      <c r="S200" s="136">
        <v>0</v>
      </c>
      <c r="T200" s="137">
        <v>0</v>
      </c>
    </row>
    <row r="201" spans="1:20" ht="22.5" x14ac:dyDescent="0.2">
      <c r="A201" s="133" t="s">
        <v>933</v>
      </c>
      <c r="B201" s="133" t="s">
        <v>470</v>
      </c>
      <c r="C201" s="133" t="s">
        <v>278</v>
      </c>
      <c r="D201" s="133" t="s">
        <v>278</v>
      </c>
      <c r="E201" s="133" t="s">
        <v>474</v>
      </c>
      <c r="F201" s="133" t="s">
        <v>474</v>
      </c>
      <c r="G201" s="135">
        <v>101486.17</v>
      </c>
      <c r="H201" s="135">
        <v>0</v>
      </c>
      <c r="I201" s="135">
        <v>36489780</v>
      </c>
      <c r="J201" s="135">
        <v>0</v>
      </c>
      <c r="K201" s="135">
        <v>0</v>
      </c>
      <c r="L201" s="135">
        <v>0</v>
      </c>
      <c r="M201" s="135">
        <v>0</v>
      </c>
      <c r="N201" s="135">
        <v>0</v>
      </c>
      <c r="O201" s="147">
        <v>0</v>
      </c>
      <c r="P201" s="147">
        <v>0</v>
      </c>
      <c r="Q201" s="135">
        <v>36489780</v>
      </c>
      <c r="R201" s="135">
        <v>0</v>
      </c>
      <c r="S201" s="136">
        <v>36591266.170000002</v>
      </c>
      <c r="T201" s="137">
        <v>0</v>
      </c>
    </row>
    <row r="202" spans="1:20" ht="22.5" x14ac:dyDescent="0.2">
      <c r="A202" s="133" t="s">
        <v>933</v>
      </c>
      <c r="B202" s="133" t="s">
        <v>470</v>
      </c>
      <c r="C202" s="133" t="s">
        <v>290</v>
      </c>
      <c r="D202" s="133" t="s">
        <v>313</v>
      </c>
      <c r="E202" s="133" t="s">
        <v>475</v>
      </c>
      <c r="F202" s="133" t="s">
        <v>475</v>
      </c>
      <c r="G202" s="135">
        <v>0</v>
      </c>
      <c r="H202" s="135">
        <v>0</v>
      </c>
      <c r="I202" s="135">
        <v>0</v>
      </c>
      <c r="J202" s="135">
        <v>0</v>
      </c>
      <c r="K202" s="135">
        <v>432172</v>
      </c>
      <c r="L202" s="135">
        <v>1159</v>
      </c>
      <c r="M202" s="135">
        <v>0</v>
      </c>
      <c r="N202" s="135">
        <v>0</v>
      </c>
      <c r="O202" s="147">
        <v>0</v>
      </c>
      <c r="P202" s="147">
        <v>0</v>
      </c>
      <c r="Q202" s="135">
        <v>432172</v>
      </c>
      <c r="R202" s="135">
        <v>1159</v>
      </c>
      <c r="S202" s="136">
        <v>432172</v>
      </c>
      <c r="T202" s="137">
        <v>1159</v>
      </c>
    </row>
    <row r="203" spans="1:20" ht="33.75" x14ac:dyDescent="0.2">
      <c r="A203" s="133" t="s">
        <v>933</v>
      </c>
      <c r="B203" s="133" t="s">
        <v>470</v>
      </c>
      <c r="C203" s="133" t="s">
        <v>298</v>
      </c>
      <c r="D203" s="133" t="s">
        <v>335</v>
      </c>
      <c r="E203" s="133" t="s">
        <v>476</v>
      </c>
      <c r="F203" s="133" t="s">
        <v>476</v>
      </c>
      <c r="G203" s="135">
        <v>0</v>
      </c>
      <c r="H203" s="135">
        <v>0</v>
      </c>
      <c r="I203" s="135">
        <v>62628</v>
      </c>
      <c r="J203" s="135">
        <v>0</v>
      </c>
      <c r="K203" s="135">
        <v>0</v>
      </c>
      <c r="L203" s="135">
        <v>0</v>
      </c>
      <c r="M203" s="135">
        <v>0</v>
      </c>
      <c r="N203" s="135">
        <v>0</v>
      </c>
      <c r="O203" s="147">
        <v>0</v>
      </c>
      <c r="P203" s="147">
        <v>0</v>
      </c>
      <c r="Q203" s="135">
        <v>62628</v>
      </c>
      <c r="R203" s="135">
        <v>0</v>
      </c>
      <c r="S203" s="136">
        <v>62628</v>
      </c>
      <c r="T203" s="137">
        <v>0</v>
      </c>
    </row>
    <row r="204" spans="1:20" ht="45" x14ac:dyDescent="0.2">
      <c r="A204" s="133" t="s">
        <v>933</v>
      </c>
      <c r="B204" s="133" t="s">
        <v>477</v>
      </c>
      <c r="C204" s="133" t="s">
        <v>244</v>
      </c>
      <c r="D204" s="133" t="s">
        <v>316</v>
      </c>
      <c r="E204" s="133" t="s">
        <v>478</v>
      </c>
      <c r="F204" s="133" t="s">
        <v>478</v>
      </c>
      <c r="G204" s="135">
        <v>55121359.119999997</v>
      </c>
      <c r="H204" s="135">
        <v>137054</v>
      </c>
      <c r="I204" s="135">
        <v>63274424.009999998</v>
      </c>
      <c r="J204" s="135">
        <v>170703.08</v>
      </c>
      <c r="K204" s="135">
        <v>238170228.72</v>
      </c>
      <c r="L204" s="135">
        <v>566150.81999999995</v>
      </c>
      <c r="M204" s="135">
        <v>3477473.25</v>
      </c>
      <c r="N204" s="135">
        <v>6618.5400390625</v>
      </c>
      <c r="O204" s="147">
        <v>0</v>
      </c>
      <c r="P204" s="147">
        <v>0</v>
      </c>
      <c r="Q204" s="135">
        <v>304922125.97000003</v>
      </c>
      <c r="R204" s="135">
        <v>743472.44</v>
      </c>
      <c r="S204" s="136">
        <v>360043485.08999997</v>
      </c>
      <c r="T204" s="137">
        <v>880526.89</v>
      </c>
    </row>
    <row r="205" spans="1:20" ht="22.5" x14ac:dyDescent="0.2">
      <c r="A205" s="133" t="s">
        <v>933</v>
      </c>
      <c r="B205" s="133" t="s">
        <v>477</v>
      </c>
      <c r="C205" s="133" t="s">
        <v>258</v>
      </c>
      <c r="D205" s="133" t="s">
        <v>258</v>
      </c>
      <c r="E205" s="133" t="s">
        <v>479</v>
      </c>
      <c r="F205" s="133" t="s">
        <v>479</v>
      </c>
      <c r="G205" s="135">
        <v>21825336.57</v>
      </c>
      <c r="H205" s="135">
        <v>0</v>
      </c>
      <c r="I205" s="135">
        <v>115864529.29000001</v>
      </c>
      <c r="J205" s="135">
        <v>0</v>
      </c>
      <c r="K205" s="135">
        <v>181543.1</v>
      </c>
      <c r="L205" s="135">
        <v>0</v>
      </c>
      <c r="M205" s="135">
        <v>0</v>
      </c>
      <c r="N205" s="135">
        <v>0</v>
      </c>
      <c r="O205" s="147">
        <v>0</v>
      </c>
      <c r="P205" s="147">
        <v>0</v>
      </c>
      <c r="Q205" s="135">
        <v>116046072.39</v>
      </c>
      <c r="R205" s="135">
        <v>0</v>
      </c>
      <c r="S205" s="136">
        <v>137871408.96000001</v>
      </c>
      <c r="T205" s="137">
        <v>0</v>
      </c>
    </row>
    <row r="206" spans="1:20" ht="22.5" x14ac:dyDescent="0.2">
      <c r="A206" s="133" t="s">
        <v>933</v>
      </c>
      <c r="B206" s="133" t="s">
        <v>477</v>
      </c>
      <c r="C206" s="133" t="s">
        <v>276</v>
      </c>
      <c r="D206" s="133" t="s">
        <v>276</v>
      </c>
      <c r="E206" s="133" t="s">
        <v>480</v>
      </c>
      <c r="F206" s="133" t="s">
        <v>480</v>
      </c>
      <c r="G206" s="135">
        <v>0</v>
      </c>
      <c r="H206" s="135">
        <v>0</v>
      </c>
      <c r="I206" s="135">
        <v>0</v>
      </c>
      <c r="J206" s="135">
        <v>0</v>
      </c>
      <c r="K206" s="135">
        <v>0</v>
      </c>
      <c r="L206" s="135">
        <v>0</v>
      </c>
      <c r="M206" s="135">
        <v>0</v>
      </c>
      <c r="N206" s="135">
        <v>0</v>
      </c>
      <c r="O206" s="147">
        <v>72343264</v>
      </c>
      <c r="P206" s="147">
        <v>144546.375</v>
      </c>
      <c r="Q206" s="135">
        <v>0</v>
      </c>
      <c r="R206" s="135">
        <v>0</v>
      </c>
      <c r="S206" s="136">
        <v>0</v>
      </c>
      <c r="T206" s="137">
        <v>0</v>
      </c>
    </row>
    <row r="207" spans="1:20" ht="22.5" x14ac:dyDescent="0.2">
      <c r="A207" s="133" t="s">
        <v>933</v>
      </c>
      <c r="B207" s="133" t="s">
        <v>477</v>
      </c>
      <c r="C207" s="133" t="s">
        <v>278</v>
      </c>
      <c r="D207" s="133" t="s">
        <v>278</v>
      </c>
      <c r="E207" s="133" t="s">
        <v>481</v>
      </c>
      <c r="F207" s="133" t="s">
        <v>481</v>
      </c>
      <c r="G207" s="135">
        <v>9599008.2799999993</v>
      </c>
      <c r="H207" s="135">
        <v>0</v>
      </c>
      <c r="I207" s="135">
        <v>366124895.88999999</v>
      </c>
      <c r="J207" s="135">
        <v>0</v>
      </c>
      <c r="K207" s="135">
        <v>0</v>
      </c>
      <c r="L207" s="135">
        <v>0</v>
      </c>
      <c r="M207" s="135">
        <v>0</v>
      </c>
      <c r="N207" s="135">
        <v>0</v>
      </c>
      <c r="O207" s="147">
        <v>0</v>
      </c>
      <c r="P207" s="147">
        <v>0</v>
      </c>
      <c r="Q207" s="135">
        <v>366124895.88999999</v>
      </c>
      <c r="R207" s="135">
        <v>0</v>
      </c>
      <c r="S207" s="136">
        <v>375723904.17000002</v>
      </c>
      <c r="T207" s="137">
        <v>0</v>
      </c>
    </row>
    <row r="208" spans="1:20" ht="33.75" x14ac:dyDescent="0.2">
      <c r="A208" s="133" t="s">
        <v>933</v>
      </c>
      <c r="B208" s="133" t="s">
        <v>477</v>
      </c>
      <c r="C208" s="133" t="s">
        <v>286</v>
      </c>
      <c r="D208" s="133" t="s">
        <v>332</v>
      </c>
      <c r="E208" s="133" t="s">
        <v>482</v>
      </c>
      <c r="F208" s="133" t="s">
        <v>482</v>
      </c>
      <c r="G208" s="135">
        <v>33935.46</v>
      </c>
      <c r="H208" s="135">
        <v>93</v>
      </c>
      <c r="I208" s="135">
        <v>369734.32</v>
      </c>
      <c r="J208" s="135">
        <v>1017.9</v>
      </c>
      <c r="K208" s="135">
        <v>0</v>
      </c>
      <c r="L208" s="135">
        <v>0</v>
      </c>
      <c r="M208" s="135">
        <v>0</v>
      </c>
      <c r="N208" s="135">
        <v>0</v>
      </c>
      <c r="O208" s="147">
        <v>0</v>
      </c>
      <c r="P208" s="147">
        <v>0</v>
      </c>
      <c r="Q208" s="135">
        <v>369734.32</v>
      </c>
      <c r="R208" s="135">
        <v>1017.9</v>
      </c>
      <c r="S208" s="136">
        <v>403669.78</v>
      </c>
      <c r="T208" s="137">
        <v>1111.06</v>
      </c>
    </row>
    <row r="209" spans="1:20" ht="22.5" x14ac:dyDescent="0.2">
      <c r="A209" s="133" t="s">
        <v>933</v>
      </c>
      <c r="B209" s="133" t="s">
        <v>477</v>
      </c>
      <c r="C209" s="133" t="s">
        <v>290</v>
      </c>
      <c r="D209" s="133" t="s">
        <v>313</v>
      </c>
      <c r="E209" s="133" t="s">
        <v>483</v>
      </c>
      <c r="F209" s="133" t="s">
        <v>483</v>
      </c>
      <c r="G209" s="135">
        <v>0</v>
      </c>
      <c r="H209" s="135">
        <v>0</v>
      </c>
      <c r="I209" s="135">
        <v>0</v>
      </c>
      <c r="J209" s="135">
        <v>0</v>
      </c>
      <c r="K209" s="135">
        <v>7471084.9699999997</v>
      </c>
      <c r="L209" s="135">
        <v>20877.91</v>
      </c>
      <c r="M209" s="135">
        <v>0</v>
      </c>
      <c r="N209" s="135">
        <v>0</v>
      </c>
      <c r="O209" s="147">
        <v>0</v>
      </c>
      <c r="P209" s="147">
        <v>0</v>
      </c>
      <c r="Q209" s="135">
        <v>7471084.9699999997</v>
      </c>
      <c r="R209" s="135">
        <v>20877.91</v>
      </c>
      <c r="S209" s="136">
        <v>7471084.9699999997</v>
      </c>
      <c r="T209" s="137">
        <v>20877.91</v>
      </c>
    </row>
    <row r="210" spans="1:20" ht="33.75" x14ac:dyDescent="0.2">
      <c r="A210" s="133" t="s">
        <v>933</v>
      </c>
      <c r="B210" s="133" t="s">
        <v>477</v>
      </c>
      <c r="C210" s="133" t="s">
        <v>298</v>
      </c>
      <c r="D210" s="133" t="s">
        <v>335</v>
      </c>
      <c r="E210" s="133" t="s">
        <v>484</v>
      </c>
      <c r="F210" s="133" t="s">
        <v>484</v>
      </c>
      <c r="G210" s="135">
        <v>10074</v>
      </c>
      <c r="H210" s="135">
        <v>0</v>
      </c>
      <c r="I210" s="135">
        <v>1124548.2</v>
      </c>
      <c r="J210" s="135">
        <v>0</v>
      </c>
      <c r="K210" s="135">
        <v>0</v>
      </c>
      <c r="L210" s="135">
        <v>0</v>
      </c>
      <c r="M210" s="135">
        <v>0</v>
      </c>
      <c r="N210" s="135">
        <v>0</v>
      </c>
      <c r="O210" s="147">
        <v>0</v>
      </c>
      <c r="P210" s="147">
        <v>0</v>
      </c>
      <c r="Q210" s="135">
        <v>1124548.2</v>
      </c>
      <c r="R210" s="135">
        <v>0</v>
      </c>
      <c r="S210" s="136">
        <v>1134622.2</v>
      </c>
      <c r="T210" s="137">
        <v>0</v>
      </c>
    </row>
    <row r="211" spans="1:20" ht="22.5" x14ac:dyDescent="0.2">
      <c r="A211" s="133" t="s">
        <v>933</v>
      </c>
      <c r="B211" s="133" t="s">
        <v>485</v>
      </c>
      <c r="C211" s="133" t="s">
        <v>241</v>
      </c>
      <c r="D211" s="133" t="s">
        <v>338</v>
      </c>
      <c r="E211" s="133" t="s">
        <v>486</v>
      </c>
      <c r="F211" s="133" t="s">
        <v>486</v>
      </c>
      <c r="G211" s="135">
        <v>0</v>
      </c>
      <c r="H211" s="135">
        <v>0</v>
      </c>
      <c r="I211" s="135">
        <v>0</v>
      </c>
      <c r="J211" s="135">
        <v>0</v>
      </c>
      <c r="K211" s="135">
        <v>43385968.659999996</v>
      </c>
      <c r="L211" s="135">
        <v>144421.29999999999</v>
      </c>
      <c r="M211" s="135">
        <v>0</v>
      </c>
      <c r="N211" s="135">
        <v>0</v>
      </c>
      <c r="O211" s="147">
        <v>0</v>
      </c>
      <c r="P211" s="147">
        <v>0</v>
      </c>
      <c r="Q211" s="135">
        <v>43385968.659999996</v>
      </c>
      <c r="R211" s="135">
        <v>144421.29999999999</v>
      </c>
      <c r="S211" s="136">
        <v>43385968.659999996</v>
      </c>
      <c r="T211" s="137">
        <v>144421.29999999999</v>
      </c>
    </row>
    <row r="212" spans="1:20" ht="45" x14ac:dyDescent="0.2">
      <c r="A212" s="133" t="s">
        <v>933</v>
      </c>
      <c r="B212" s="133" t="s">
        <v>485</v>
      </c>
      <c r="C212" s="133" t="s">
        <v>244</v>
      </c>
      <c r="D212" s="133" t="s">
        <v>316</v>
      </c>
      <c r="E212" s="133" t="s">
        <v>487</v>
      </c>
      <c r="F212" s="133" t="s">
        <v>487</v>
      </c>
      <c r="G212" s="135">
        <v>11230292.84</v>
      </c>
      <c r="H212" s="135">
        <v>31798</v>
      </c>
      <c r="I212" s="135">
        <v>3282978.9</v>
      </c>
      <c r="J212" s="135">
        <v>12323.7</v>
      </c>
      <c r="K212" s="135">
        <v>48783822.670000002</v>
      </c>
      <c r="L212" s="135">
        <v>135624.37</v>
      </c>
      <c r="M212" s="135">
        <v>3378436</v>
      </c>
      <c r="N212" s="135">
        <v>6492.72998046875</v>
      </c>
      <c r="O212" s="147">
        <v>0</v>
      </c>
      <c r="P212" s="147">
        <v>0</v>
      </c>
      <c r="Q212" s="135">
        <v>55445237.469999999</v>
      </c>
      <c r="R212" s="135">
        <v>154440.79999999999</v>
      </c>
      <c r="S212" s="136">
        <v>66675530.310000002</v>
      </c>
      <c r="T212" s="137">
        <v>186239.37</v>
      </c>
    </row>
    <row r="213" spans="1:20" ht="22.5" x14ac:dyDescent="0.2">
      <c r="A213" s="133" t="s">
        <v>933</v>
      </c>
      <c r="B213" s="133" t="s">
        <v>485</v>
      </c>
      <c r="C213" s="133" t="s">
        <v>258</v>
      </c>
      <c r="D213" s="133" t="s">
        <v>258</v>
      </c>
      <c r="E213" s="133" t="s">
        <v>488</v>
      </c>
      <c r="F213" s="133" t="s">
        <v>488</v>
      </c>
      <c r="G213" s="135">
        <v>3402666.01</v>
      </c>
      <c r="H213" s="135">
        <v>0</v>
      </c>
      <c r="I213" s="135">
        <v>15859137.75</v>
      </c>
      <c r="J213" s="135">
        <v>0</v>
      </c>
      <c r="K213" s="135">
        <v>0</v>
      </c>
      <c r="L213" s="135">
        <v>0</v>
      </c>
      <c r="M213" s="135">
        <v>0</v>
      </c>
      <c r="N213" s="135">
        <v>0</v>
      </c>
      <c r="O213" s="147">
        <v>0</v>
      </c>
      <c r="P213" s="147">
        <v>0</v>
      </c>
      <c r="Q213" s="135">
        <v>15859137.75</v>
      </c>
      <c r="R213" s="135">
        <v>0</v>
      </c>
      <c r="S213" s="136">
        <v>19261803.760000002</v>
      </c>
      <c r="T213" s="137">
        <v>0</v>
      </c>
    </row>
    <row r="214" spans="1:20" ht="22.5" x14ac:dyDescent="0.2">
      <c r="A214" s="133" t="s">
        <v>933</v>
      </c>
      <c r="B214" s="133" t="s">
        <v>485</v>
      </c>
      <c r="C214" s="133" t="s">
        <v>276</v>
      </c>
      <c r="D214" s="133" t="s">
        <v>276</v>
      </c>
      <c r="E214" s="133" t="s">
        <v>489</v>
      </c>
      <c r="F214" s="133" t="s">
        <v>489</v>
      </c>
      <c r="G214" s="135">
        <v>0</v>
      </c>
      <c r="H214" s="135">
        <v>0</v>
      </c>
      <c r="I214" s="135">
        <v>0</v>
      </c>
      <c r="J214" s="135">
        <v>0</v>
      </c>
      <c r="K214" s="135">
        <v>0</v>
      </c>
      <c r="L214" s="135">
        <v>0</v>
      </c>
      <c r="M214" s="135">
        <v>0</v>
      </c>
      <c r="N214" s="135">
        <v>0</v>
      </c>
      <c r="O214" s="147">
        <v>3221178.25</v>
      </c>
      <c r="P214" s="147">
        <v>8379.7099609375</v>
      </c>
      <c r="Q214" s="135">
        <v>0</v>
      </c>
      <c r="R214" s="135">
        <v>0</v>
      </c>
      <c r="S214" s="136">
        <v>0</v>
      </c>
      <c r="T214" s="137">
        <v>0</v>
      </c>
    </row>
    <row r="215" spans="1:20" ht="22.5" x14ac:dyDescent="0.2">
      <c r="A215" s="133" t="s">
        <v>933</v>
      </c>
      <c r="B215" s="133" t="s">
        <v>485</v>
      </c>
      <c r="C215" s="133" t="s">
        <v>278</v>
      </c>
      <c r="D215" s="133" t="s">
        <v>278</v>
      </c>
      <c r="E215" s="133" t="s">
        <v>490</v>
      </c>
      <c r="F215" s="133" t="s">
        <v>490</v>
      </c>
      <c r="G215" s="135">
        <v>2373164.87</v>
      </c>
      <c r="H215" s="135">
        <v>0</v>
      </c>
      <c r="I215" s="135">
        <v>94545953.629999995</v>
      </c>
      <c r="J215" s="135">
        <v>0</v>
      </c>
      <c r="K215" s="135">
        <v>0</v>
      </c>
      <c r="L215" s="135">
        <v>0</v>
      </c>
      <c r="M215" s="135">
        <v>0</v>
      </c>
      <c r="N215" s="135">
        <v>0</v>
      </c>
      <c r="O215" s="147">
        <v>0</v>
      </c>
      <c r="P215" s="147">
        <v>0</v>
      </c>
      <c r="Q215" s="135">
        <v>94545953.629999995</v>
      </c>
      <c r="R215" s="135">
        <v>0</v>
      </c>
      <c r="S215" s="136">
        <v>96919118.5</v>
      </c>
      <c r="T215" s="137">
        <v>0</v>
      </c>
    </row>
    <row r="216" spans="1:20" ht="22.5" x14ac:dyDescent="0.2">
      <c r="A216" s="133" t="s">
        <v>933</v>
      </c>
      <c r="B216" s="133" t="s">
        <v>485</v>
      </c>
      <c r="C216" s="133" t="s">
        <v>290</v>
      </c>
      <c r="D216" s="133" t="s">
        <v>313</v>
      </c>
      <c r="E216" s="133" t="s">
        <v>491</v>
      </c>
      <c r="F216" s="133" t="s">
        <v>491</v>
      </c>
      <c r="G216" s="135">
        <v>736125.29</v>
      </c>
      <c r="H216" s="135">
        <v>1862</v>
      </c>
      <c r="I216" s="135">
        <v>0</v>
      </c>
      <c r="J216" s="135">
        <v>0</v>
      </c>
      <c r="K216" s="135">
        <v>5249.5</v>
      </c>
      <c r="L216" s="135">
        <v>185.5</v>
      </c>
      <c r="M216" s="135">
        <v>0</v>
      </c>
      <c r="N216" s="135">
        <v>0</v>
      </c>
      <c r="O216" s="147">
        <v>0</v>
      </c>
      <c r="P216" s="147">
        <v>0</v>
      </c>
      <c r="Q216" s="135">
        <v>5249.5</v>
      </c>
      <c r="R216" s="135">
        <v>185.5</v>
      </c>
      <c r="S216" s="136">
        <v>741374.79</v>
      </c>
      <c r="T216" s="137">
        <v>2048.3000000000002</v>
      </c>
    </row>
    <row r="217" spans="1:20" ht="33.75" x14ac:dyDescent="0.2">
      <c r="A217" s="133" t="s">
        <v>933</v>
      </c>
      <c r="B217" s="133" t="s">
        <v>485</v>
      </c>
      <c r="C217" s="133" t="s">
        <v>298</v>
      </c>
      <c r="D217" s="133" t="s">
        <v>335</v>
      </c>
      <c r="E217" s="133" t="s">
        <v>492</v>
      </c>
      <c r="F217" s="133" t="s">
        <v>492</v>
      </c>
      <c r="G217" s="135">
        <v>1156.3399999999999</v>
      </c>
      <c r="H217" s="135">
        <v>0</v>
      </c>
      <c r="I217" s="135">
        <v>336907.53</v>
      </c>
      <c r="J217" s="135">
        <v>0</v>
      </c>
      <c r="K217" s="135">
        <v>0</v>
      </c>
      <c r="L217" s="135">
        <v>0</v>
      </c>
      <c r="M217" s="135">
        <v>0</v>
      </c>
      <c r="N217" s="135">
        <v>0</v>
      </c>
      <c r="O217" s="147">
        <v>0</v>
      </c>
      <c r="P217" s="147">
        <v>0</v>
      </c>
      <c r="Q217" s="135">
        <v>336907.53</v>
      </c>
      <c r="R217" s="135">
        <v>0</v>
      </c>
      <c r="S217" s="136">
        <v>338063.87</v>
      </c>
      <c r="T217" s="137">
        <v>0</v>
      </c>
    </row>
    <row r="218" spans="1:20" ht="45" x14ac:dyDescent="0.2">
      <c r="A218" s="133" t="s">
        <v>933</v>
      </c>
      <c r="B218" s="134" t="s">
        <v>240</v>
      </c>
      <c r="C218" s="133" t="s">
        <v>244</v>
      </c>
      <c r="D218" s="133" t="s">
        <v>323</v>
      </c>
      <c r="E218" s="134" t="s">
        <v>1259</v>
      </c>
      <c r="F218" s="134" t="s">
        <v>1259</v>
      </c>
      <c r="G218" s="135">
        <v>29798039.030000001</v>
      </c>
      <c r="H218" s="135">
        <v>55007</v>
      </c>
      <c r="I218" s="135">
        <v>0</v>
      </c>
      <c r="J218" s="135">
        <v>0</v>
      </c>
      <c r="K218" s="135">
        <v>510111041.88</v>
      </c>
      <c r="L218" s="135">
        <v>1072775.75</v>
      </c>
      <c r="M218" s="135">
        <v>508796.8125</v>
      </c>
      <c r="N218" s="135">
        <v>7641.75</v>
      </c>
      <c r="O218" s="147">
        <v>0</v>
      </c>
      <c r="P218" s="147">
        <v>0</v>
      </c>
      <c r="Q218" s="135">
        <v>510619838.68000001</v>
      </c>
      <c r="R218" s="135">
        <v>1080417.5</v>
      </c>
      <c r="S218" s="136">
        <v>540417877.71000004</v>
      </c>
      <c r="T218" s="137">
        <v>1135424.51</v>
      </c>
    </row>
    <row r="219" spans="1:20" ht="45" x14ac:dyDescent="0.2">
      <c r="A219" s="133" t="s">
        <v>933</v>
      </c>
      <c r="B219" s="134" t="s">
        <v>240</v>
      </c>
      <c r="C219" s="133" t="s">
        <v>244</v>
      </c>
      <c r="D219" s="133" t="s">
        <v>325</v>
      </c>
      <c r="E219" s="134" t="s">
        <v>1260</v>
      </c>
      <c r="F219" s="134" t="s">
        <v>1260</v>
      </c>
      <c r="G219" s="135">
        <v>73441418.829999998</v>
      </c>
      <c r="H219" s="135">
        <v>209572</v>
      </c>
      <c r="I219" s="135">
        <v>40984861.479999997</v>
      </c>
      <c r="J219" s="135">
        <v>117243.73</v>
      </c>
      <c r="K219" s="135">
        <v>281873708.76999998</v>
      </c>
      <c r="L219" s="135">
        <v>757771.83</v>
      </c>
      <c r="M219" s="135">
        <v>6050229</v>
      </c>
      <c r="N219" s="135">
        <v>12910.8798828125</v>
      </c>
      <c r="O219" s="147">
        <v>0</v>
      </c>
      <c r="P219" s="147">
        <v>0</v>
      </c>
      <c r="Q219" s="135">
        <v>328908799.44999999</v>
      </c>
      <c r="R219" s="135">
        <v>887926.44</v>
      </c>
      <c r="S219" s="136">
        <v>402350218.27999997</v>
      </c>
      <c r="T219" s="137">
        <v>1097498.74</v>
      </c>
    </row>
    <row r="220" spans="1:20" ht="33.75" x14ac:dyDescent="0.2">
      <c r="A220" s="133" t="s">
        <v>933</v>
      </c>
      <c r="B220" s="134" t="s">
        <v>240</v>
      </c>
      <c r="C220" s="133" t="s">
        <v>258</v>
      </c>
      <c r="D220" s="133" t="s">
        <v>258</v>
      </c>
      <c r="E220" s="134" t="s">
        <v>1261</v>
      </c>
      <c r="F220" s="134" t="s">
        <v>1261</v>
      </c>
      <c r="G220" s="135">
        <v>24681040.859999999</v>
      </c>
      <c r="H220" s="135">
        <v>0</v>
      </c>
      <c r="I220" s="135">
        <v>117527987.5</v>
      </c>
      <c r="J220" s="135">
        <v>0</v>
      </c>
      <c r="K220" s="135">
        <v>48</v>
      </c>
      <c r="L220" s="135">
        <v>0</v>
      </c>
      <c r="M220" s="135">
        <v>0</v>
      </c>
      <c r="N220" s="135">
        <v>0</v>
      </c>
      <c r="O220" s="147">
        <v>0</v>
      </c>
      <c r="P220" s="147">
        <v>0</v>
      </c>
      <c r="Q220" s="135">
        <v>117528035.5</v>
      </c>
      <c r="R220" s="135">
        <v>0</v>
      </c>
      <c r="S220" s="136">
        <v>142209076.36000001</v>
      </c>
      <c r="T220" s="137">
        <v>0</v>
      </c>
    </row>
    <row r="221" spans="1:20" ht="22.5" x14ac:dyDescent="0.2">
      <c r="A221" s="133" t="s">
        <v>933</v>
      </c>
      <c r="B221" s="134" t="s">
        <v>240</v>
      </c>
      <c r="C221" s="133" t="s">
        <v>267</v>
      </c>
      <c r="D221" s="133" t="s">
        <v>328</v>
      </c>
      <c r="E221" s="134" t="s">
        <v>1262</v>
      </c>
      <c r="F221" s="134" t="s">
        <v>1262</v>
      </c>
      <c r="G221" s="135">
        <v>0</v>
      </c>
      <c r="H221" s="135">
        <v>0</v>
      </c>
      <c r="I221" s="135">
        <v>0</v>
      </c>
      <c r="J221" s="135">
        <v>0</v>
      </c>
      <c r="K221" s="135">
        <v>197428961.93000001</v>
      </c>
      <c r="L221" s="135">
        <v>423180.01</v>
      </c>
      <c r="M221" s="135">
        <v>0</v>
      </c>
      <c r="N221" s="135">
        <v>0</v>
      </c>
      <c r="O221" s="147">
        <v>0</v>
      </c>
      <c r="P221" s="147">
        <v>0</v>
      </c>
      <c r="Q221" s="135">
        <v>197428961.93000001</v>
      </c>
      <c r="R221" s="135">
        <v>423180.01</v>
      </c>
      <c r="S221" s="136">
        <v>197428961.93000001</v>
      </c>
      <c r="T221" s="137">
        <v>423180.01</v>
      </c>
    </row>
    <row r="222" spans="1:20" ht="22.5" x14ac:dyDescent="0.2">
      <c r="A222" s="133" t="s">
        <v>933</v>
      </c>
      <c r="B222" s="134" t="s">
        <v>240</v>
      </c>
      <c r="C222" s="133" t="s">
        <v>276</v>
      </c>
      <c r="D222" s="133" t="s">
        <v>276</v>
      </c>
      <c r="E222" s="134" t="s">
        <v>1263</v>
      </c>
      <c r="F222" s="134" t="s">
        <v>1263</v>
      </c>
      <c r="G222" s="135">
        <v>0</v>
      </c>
      <c r="H222" s="135">
        <v>0</v>
      </c>
      <c r="I222" s="135">
        <v>0</v>
      </c>
      <c r="J222" s="135">
        <v>0</v>
      </c>
      <c r="K222" s="135">
        <v>0</v>
      </c>
      <c r="L222" s="135">
        <v>0</v>
      </c>
      <c r="M222" s="135">
        <v>0</v>
      </c>
      <c r="N222" s="135">
        <v>0</v>
      </c>
      <c r="O222" s="147">
        <v>779216960</v>
      </c>
      <c r="P222" s="147">
        <v>1648782.375</v>
      </c>
      <c r="Q222" s="135">
        <v>0</v>
      </c>
      <c r="R222" s="135">
        <v>0</v>
      </c>
      <c r="S222" s="136">
        <v>0</v>
      </c>
      <c r="T222" s="137">
        <v>0</v>
      </c>
    </row>
    <row r="223" spans="1:20" ht="22.5" x14ac:dyDescent="0.2">
      <c r="A223" s="133" t="s">
        <v>933</v>
      </c>
      <c r="B223" s="134" t="s">
        <v>240</v>
      </c>
      <c r="C223" s="133" t="s">
        <v>278</v>
      </c>
      <c r="D223" s="133" t="s">
        <v>278</v>
      </c>
      <c r="E223" s="134" t="s">
        <v>1264</v>
      </c>
      <c r="F223" s="134" t="s">
        <v>1264</v>
      </c>
      <c r="G223" s="135">
        <v>11061065.16</v>
      </c>
      <c r="H223" s="135">
        <v>0</v>
      </c>
      <c r="I223" s="135">
        <v>372980680.19</v>
      </c>
      <c r="J223" s="135">
        <v>0</v>
      </c>
      <c r="K223" s="135">
        <v>0</v>
      </c>
      <c r="L223" s="135">
        <v>0</v>
      </c>
      <c r="M223" s="135">
        <v>0</v>
      </c>
      <c r="N223" s="135">
        <v>0</v>
      </c>
      <c r="O223" s="147">
        <v>0</v>
      </c>
      <c r="P223" s="147">
        <v>0</v>
      </c>
      <c r="Q223" s="135">
        <v>372980680.19</v>
      </c>
      <c r="R223" s="135">
        <v>0</v>
      </c>
      <c r="S223" s="136">
        <v>384041745.35000002</v>
      </c>
      <c r="T223" s="137">
        <v>0</v>
      </c>
    </row>
    <row r="224" spans="1:20" ht="33.75" x14ac:dyDescent="0.2">
      <c r="A224" s="133" t="s">
        <v>933</v>
      </c>
      <c r="B224" s="134" t="s">
        <v>240</v>
      </c>
      <c r="C224" s="133" t="s">
        <v>286</v>
      </c>
      <c r="D224" s="133" t="s">
        <v>332</v>
      </c>
      <c r="E224" s="134" t="s">
        <v>1265</v>
      </c>
      <c r="F224" s="134" t="s">
        <v>1265</v>
      </c>
      <c r="G224" s="135">
        <v>0</v>
      </c>
      <c r="H224" s="135">
        <v>0</v>
      </c>
      <c r="I224" s="135">
        <v>18188.97</v>
      </c>
      <c r="J224" s="135">
        <v>50.76</v>
      </c>
      <c r="K224" s="135">
        <v>0</v>
      </c>
      <c r="L224" s="135">
        <v>0</v>
      </c>
      <c r="M224" s="135">
        <v>0</v>
      </c>
      <c r="N224" s="135">
        <v>0</v>
      </c>
      <c r="O224" s="147">
        <v>0</v>
      </c>
      <c r="P224" s="147">
        <v>0</v>
      </c>
      <c r="Q224" s="135">
        <v>18188.97</v>
      </c>
      <c r="R224" s="135">
        <v>50.76</v>
      </c>
      <c r="S224" s="136">
        <v>18188.97</v>
      </c>
      <c r="T224" s="137">
        <v>50.76</v>
      </c>
    </row>
    <row r="225" spans="1:20" ht="22.5" x14ac:dyDescent="0.2">
      <c r="A225" s="133" t="s">
        <v>933</v>
      </c>
      <c r="B225" s="134" t="s">
        <v>240</v>
      </c>
      <c r="C225" s="133" t="s">
        <v>290</v>
      </c>
      <c r="D225" s="133" t="s">
        <v>313</v>
      </c>
      <c r="E225" s="134" t="s">
        <v>1266</v>
      </c>
      <c r="F225" s="134" t="s">
        <v>1266</v>
      </c>
      <c r="G225" s="135">
        <v>154603.93</v>
      </c>
      <c r="H225" s="135">
        <v>431</v>
      </c>
      <c r="I225" s="135">
        <v>0</v>
      </c>
      <c r="J225" s="135">
        <v>0</v>
      </c>
      <c r="K225" s="135">
        <v>10028145.720000001</v>
      </c>
      <c r="L225" s="135">
        <v>27992.94</v>
      </c>
      <c r="M225" s="135">
        <v>0</v>
      </c>
      <c r="N225" s="135">
        <v>0</v>
      </c>
      <c r="O225" s="147">
        <v>0</v>
      </c>
      <c r="P225" s="147">
        <v>0</v>
      </c>
      <c r="Q225" s="135">
        <v>10028145.720000001</v>
      </c>
      <c r="R225" s="135">
        <v>27992.94</v>
      </c>
      <c r="S225" s="136">
        <v>10182749.65</v>
      </c>
      <c r="T225" s="137">
        <v>28424.58</v>
      </c>
    </row>
    <row r="226" spans="1:20" ht="33.75" x14ac:dyDescent="0.2">
      <c r="A226" s="133" t="s">
        <v>933</v>
      </c>
      <c r="B226" s="134" t="s">
        <v>240</v>
      </c>
      <c r="C226" s="133" t="s">
        <v>298</v>
      </c>
      <c r="D226" s="133" t="s">
        <v>335</v>
      </c>
      <c r="E226" s="134" t="s">
        <v>1267</v>
      </c>
      <c r="F226" s="134" t="s">
        <v>1267</v>
      </c>
      <c r="G226" s="135">
        <v>376374.39</v>
      </c>
      <c r="H226" s="135">
        <v>0</v>
      </c>
      <c r="I226" s="135">
        <v>1434303.48</v>
      </c>
      <c r="J226" s="135">
        <v>0</v>
      </c>
      <c r="K226" s="135">
        <v>0</v>
      </c>
      <c r="L226" s="135">
        <v>0</v>
      </c>
      <c r="M226" s="135">
        <v>0</v>
      </c>
      <c r="N226" s="135">
        <v>0</v>
      </c>
      <c r="O226" s="147">
        <v>0</v>
      </c>
      <c r="P226" s="147">
        <v>0</v>
      </c>
      <c r="Q226" s="135">
        <v>1434303.48</v>
      </c>
      <c r="R226" s="135">
        <v>0</v>
      </c>
      <c r="S226" s="136">
        <v>1810677.87</v>
      </c>
      <c r="T226" s="137">
        <v>0</v>
      </c>
    </row>
    <row r="227" spans="1:20" ht="45" x14ac:dyDescent="0.2">
      <c r="A227" s="133" t="s">
        <v>933</v>
      </c>
      <c r="B227" s="133" t="s">
        <v>493</v>
      </c>
      <c r="C227" s="133" t="s">
        <v>244</v>
      </c>
      <c r="D227" s="133" t="s">
        <v>323</v>
      </c>
      <c r="E227" s="133" t="s">
        <v>494</v>
      </c>
      <c r="F227" s="133" t="s">
        <v>494</v>
      </c>
      <c r="G227" s="135">
        <v>26850755</v>
      </c>
      <c r="H227" s="135">
        <v>54578</v>
      </c>
      <c r="I227" s="135">
        <v>0</v>
      </c>
      <c r="J227" s="135">
        <v>0</v>
      </c>
      <c r="K227" s="135">
        <v>64978614</v>
      </c>
      <c r="L227" s="135">
        <v>193875</v>
      </c>
      <c r="M227" s="135">
        <v>0</v>
      </c>
      <c r="N227" s="135">
        <v>0</v>
      </c>
      <c r="O227" s="147">
        <v>0</v>
      </c>
      <c r="P227" s="147">
        <v>0</v>
      </c>
      <c r="Q227" s="135">
        <v>64978614</v>
      </c>
      <c r="R227" s="135">
        <v>193875</v>
      </c>
      <c r="S227" s="136">
        <v>91829369</v>
      </c>
      <c r="T227" s="137">
        <v>248453</v>
      </c>
    </row>
    <row r="228" spans="1:20" ht="45" x14ac:dyDescent="0.2">
      <c r="A228" s="133" t="s">
        <v>933</v>
      </c>
      <c r="B228" s="133" t="s">
        <v>493</v>
      </c>
      <c r="C228" s="133" t="s">
        <v>244</v>
      </c>
      <c r="D228" s="133" t="s">
        <v>325</v>
      </c>
      <c r="E228" s="133" t="s">
        <v>495</v>
      </c>
      <c r="F228" s="133" t="s">
        <v>495</v>
      </c>
      <c r="G228" s="135">
        <v>22320135</v>
      </c>
      <c r="H228" s="135">
        <v>64851</v>
      </c>
      <c r="I228" s="135">
        <v>14426653</v>
      </c>
      <c r="J228" s="135">
        <v>47785</v>
      </c>
      <c r="K228" s="135">
        <v>104296286</v>
      </c>
      <c r="L228" s="135">
        <v>290879</v>
      </c>
      <c r="M228" s="135">
        <v>3870953</v>
      </c>
      <c r="N228" s="135">
        <v>7360</v>
      </c>
      <c r="O228" s="147">
        <v>0</v>
      </c>
      <c r="P228" s="147">
        <v>0</v>
      </c>
      <c r="Q228" s="135">
        <v>122593892</v>
      </c>
      <c r="R228" s="135">
        <v>346024</v>
      </c>
      <c r="S228" s="136">
        <v>144914027</v>
      </c>
      <c r="T228" s="137">
        <v>410875</v>
      </c>
    </row>
    <row r="229" spans="1:20" ht="22.5" x14ac:dyDescent="0.2">
      <c r="A229" s="133" t="s">
        <v>933</v>
      </c>
      <c r="B229" s="133" t="s">
        <v>493</v>
      </c>
      <c r="C229" s="133" t="s">
        <v>258</v>
      </c>
      <c r="D229" s="133" t="s">
        <v>258</v>
      </c>
      <c r="E229" s="133" t="s">
        <v>496</v>
      </c>
      <c r="F229" s="133" t="s">
        <v>496</v>
      </c>
      <c r="G229" s="135">
        <v>7999201</v>
      </c>
      <c r="H229" s="135">
        <v>0</v>
      </c>
      <c r="I229" s="135">
        <v>43979920</v>
      </c>
      <c r="J229" s="135">
        <v>0</v>
      </c>
      <c r="K229" s="135">
        <v>0</v>
      </c>
      <c r="L229" s="135">
        <v>0</v>
      </c>
      <c r="M229" s="135">
        <v>0</v>
      </c>
      <c r="N229" s="135">
        <v>0</v>
      </c>
      <c r="O229" s="147">
        <v>0</v>
      </c>
      <c r="P229" s="147">
        <v>0</v>
      </c>
      <c r="Q229" s="135">
        <v>43979920</v>
      </c>
      <c r="R229" s="135">
        <v>0</v>
      </c>
      <c r="S229" s="136">
        <v>51979121</v>
      </c>
      <c r="T229" s="137">
        <v>0</v>
      </c>
    </row>
    <row r="230" spans="1:20" ht="22.5" x14ac:dyDescent="0.2">
      <c r="A230" s="133" t="s">
        <v>933</v>
      </c>
      <c r="B230" s="133" t="s">
        <v>493</v>
      </c>
      <c r="C230" s="133" t="s">
        <v>276</v>
      </c>
      <c r="D230" s="133" t="s">
        <v>276</v>
      </c>
      <c r="E230" s="133" t="s">
        <v>497</v>
      </c>
      <c r="F230" s="133" t="s">
        <v>497</v>
      </c>
      <c r="G230" s="135">
        <v>0</v>
      </c>
      <c r="H230" s="135">
        <v>0</v>
      </c>
      <c r="I230" s="135">
        <v>0</v>
      </c>
      <c r="J230" s="135">
        <v>0</v>
      </c>
      <c r="K230" s="135">
        <v>0</v>
      </c>
      <c r="L230" s="135">
        <v>0</v>
      </c>
      <c r="M230" s="135">
        <v>0</v>
      </c>
      <c r="N230" s="135">
        <v>0</v>
      </c>
      <c r="O230" s="147">
        <v>78045312</v>
      </c>
      <c r="P230" s="147">
        <v>232310</v>
      </c>
      <c r="Q230" s="135">
        <v>0</v>
      </c>
      <c r="R230" s="135">
        <v>0</v>
      </c>
      <c r="S230" s="136">
        <v>0</v>
      </c>
      <c r="T230" s="137">
        <v>0</v>
      </c>
    </row>
    <row r="231" spans="1:20" ht="22.5" x14ac:dyDescent="0.2">
      <c r="A231" s="133" t="s">
        <v>933</v>
      </c>
      <c r="B231" s="133" t="s">
        <v>493</v>
      </c>
      <c r="C231" s="133" t="s">
        <v>278</v>
      </c>
      <c r="D231" s="133" t="s">
        <v>278</v>
      </c>
      <c r="E231" s="133" t="s">
        <v>498</v>
      </c>
      <c r="F231" s="133" t="s">
        <v>498</v>
      </c>
      <c r="G231" s="135">
        <v>4306072</v>
      </c>
      <c r="H231" s="135">
        <v>0</v>
      </c>
      <c r="I231" s="135">
        <v>204105304</v>
      </c>
      <c r="J231" s="135">
        <v>0</v>
      </c>
      <c r="K231" s="135">
        <v>0</v>
      </c>
      <c r="L231" s="135">
        <v>0</v>
      </c>
      <c r="M231" s="135">
        <v>0</v>
      </c>
      <c r="N231" s="135">
        <v>0</v>
      </c>
      <c r="O231" s="147">
        <v>0</v>
      </c>
      <c r="P231" s="147">
        <v>0</v>
      </c>
      <c r="Q231" s="135">
        <v>204105304</v>
      </c>
      <c r="R231" s="135">
        <v>0</v>
      </c>
      <c r="S231" s="136">
        <v>208411376</v>
      </c>
      <c r="T231" s="137">
        <v>0</v>
      </c>
    </row>
    <row r="232" spans="1:20" ht="33.75" x14ac:dyDescent="0.2">
      <c r="A232" s="133" t="s">
        <v>933</v>
      </c>
      <c r="B232" s="133" t="s">
        <v>493</v>
      </c>
      <c r="C232" s="133" t="s">
        <v>286</v>
      </c>
      <c r="D232" s="133" t="s">
        <v>332</v>
      </c>
      <c r="E232" s="133" t="s">
        <v>499</v>
      </c>
      <c r="F232" s="133" t="s">
        <v>499</v>
      </c>
      <c r="G232" s="135">
        <v>22407</v>
      </c>
      <c r="H232" s="135">
        <v>62</v>
      </c>
      <c r="I232" s="135">
        <v>239507</v>
      </c>
      <c r="J232" s="135">
        <v>633</v>
      </c>
      <c r="K232" s="135">
        <v>0</v>
      </c>
      <c r="L232" s="135">
        <v>0</v>
      </c>
      <c r="M232" s="135">
        <v>0</v>
      </c>
      <c r="N232" s="135">
        <v>0</v>
      </c>
      <c r="O232" s="147">
        <v>0</v>
      </c>
      <c r="P232" s="147">
        <v>0</v>
      </c>
      <c r="Q232" s="135">
        <v>239507</v>
      </c>
      <c r="R232" s="135">
        <v>633</v>
      </c>
      <c r="S232" s="136">
        <v>261914</v>
      </c>
      <c r="T232" s="137">
        <v>695</v>
      </c>
    </row>
    <row r="233" spans="1:20" ht="22.5" x14ac:dyDescent="0.2">
      <c r="A233" s="133" t="s">
        <v>933</v>
      </c>
      <c r="B233" s="133" t="s">
        <v>493</v>
      </c>
      <c r="C233" s="133" t="s">
        <v>290</v>
      </c>
      <c r="D233" s="133" t="s">
        <v>313</v>
      </c>
      <c r="E233" s="133" t="s">
        <v>500</v>
      </c>
      <c r="F233" s="133" t="s">
        <v>500</v>
      </c>
      <c r="G233" s="135">
        <v>0</v>
      </c>
      <c r="H233" s="135">
        <v>0</v>
      </c>
      <c r="I233" s="135">
        <v>0</v>
      </c>
      <c r="J233" s="135">
        <v>0</v>
      </c>
      <c r="K233" s="135">
        <v>1093732</v>
      </c>
      <c r="L233" s="135">
        <v>3043</v>
      </c>
      <c r="M233" s="135">
        <v>0</v>
      </c>
      <c r="N233" s="135">
        <v>0</v>
      </c>
      <c r="O233" s="147">
        <v>0</v>
      </c>
      <c r="P233" s="147">
        <v>0</v>
      </c>
      <c r="Q233" s="135">
        <v>1093732</v>
      </c>
      <c r="R233" s="135">
        <v>3043</v>
      </c>
      <c r="S233" s="136">
        <v>1093732</v>
      </c>
      <c r="T233" s="137">
        <v>3043</v>
      </c>
    </row>
    <row r="234" spans="1:20" ht="33.75" x14ac:dyDescent="0.2">
      <c r="A234" s="133" t="s">
        <v>933</v>
      </c>
      <c r="B234" s="133" t="s">
        <v>493</v>
      </c>
      <c r="C234" s="133" t="s">
        <v>298</v>
      </c>
      <c r="D234" s="133" t="s">
        <v>335</v>
      </c>
      <c r="E234" s="133" t="s">
        <v>501</v>
      </c>
      <c r="F234" s="133" t="s">
        <v>501</v>
      </c>
      <c r="G234" s="135">
        <v>0</v>
      </c>
      <c r="H234" s="135">
        <v>0</v>
      </c>
      <c r="I234" s="135">
        <v>953473</v>
      </c>
      <c r="J234" s="135">
        <v>0</v>
      </c>
      <c r="K234" s="135">
        <v>0</v>
      </c>
      <c r="L234" s="135">
        <v>0</v>
      </c>
      <c r="M234" s="135">
        <v>0</v>
      </c>
      <c r="N234" s="135">
        <v>0</v>
      </c>
      <c r="O234" s="147">
        <v>0</v>
      </c>
      <c r="P234" s="147">
        <v>0</v>
      </c>
      <c r="Q234" s="135">
        <v>953473</v>
      </c>
      <c r="R234" s="135">
        <v>0</v>
      </c>
      <c r="S234" s="136">
        <v>953473</v>
      </c>
      <c r="T234" s="137">
        <v>0</v>
      </c>
    </row>
    <row r="235" spans="1:20" ht="45" x14ac:dyDescent="0.2">
      <c r="A235" s="133" t="s">
        <v>933</v>
      </c>
      <c r="B235" s="133" t="s">
        <v>502</v>
      </c>
      <c r="C235" s="133" t="s">
        <v>244</v>
      </c>
      <c r="D235" s="133" t="s">
        <v>503</v>
      </c>
      <c r="E235" s="134" t="s">
        <v>993</v>
      </c>
      <c r="F235" s="134" t="s">
        <v>993</v>
      </c>
      <c r="G235" s="135">
        <v>0</v>
      </c>
      <c r="H235" s="135">
        <v>0</v>
      </c>
      <c r="I235" s="135">
        <v>0</v>
      </c>
      <c r="J235" s="135">
        <v>0</v>
      </c>
      <c r="K235" s="135">
        <v>19994465.039999999</v>
      </c>
      <c r="L235" s="135">
        <v>56090.76</v>
      </c>
      <c r="M235" s="135">
        <v>0</v>
      </c>
      <c r="N235" s="135">
        <v>0</v>
      </c>
      <c r="O235" s="147">
        <v>0</v>
      </c>
      <c r="P235" s="147">
        <v>0</v>
      </c>
      <c r="Q235" s="135">
        <v>19994465.039999999</v>
      </c>
      <c r="R235" s="135">
        <v>56090.76</v>
      </c>
      <c r="S235" s="136">
        <v>19994465.039999999</v>
      </c>
      <c r="T235" s="137">
        <v>56090.76</v>
      </c>
    </row>
    <row r="236" spans="1:20" ht="45" x14ac:dyDescent="0.2">
      <c r="A236" s="133" t="s">
        <v>933</v>
      </c>
      <c r="B236" s="133" t="s">
        <v>502</v>
      </c>
      <c r="C236" s="133" t="s">
        <v>244</v>
      </c>
      <c r="D236" s="133" t="s">
        <v>504</v>
      </c>
      <c r="E236" s="134" t="s">
        <v>994</v>
      </c>
      <c r="F236" s="134" t="s">
        <v>994</v>
      </c>
      <c r="G236" s="135">
        <v>634310</v>
      </c>
      <c r="H236" s="135">
        <v>1653</v>
      </c>
      <c r="I236" s="135">
        <v>10025170</v>
      </c>
      <c r="J236" s="135">
        <v>52106.17</v>
      </c>
      <c r="K236" s="135">
        <v>13729143.050000001</v>
      </c>
      <c r="L236" s="135">
        <v>12445.92</v>
      </c>
      <c r="M236" s="135">
        <v>0</v>
      </c>
      <c r="N236" s="135">
        <v>0</v>
      </c>
      <c r="O236" s="147">
        <v>0</v>
      </c>
      <c r="P236" s="147">
        <v>0</v>
      </c>
      <c r="Q236" s="135">
        <v>23754313.050000001</v>
      </c>
      <c r="R236" s="135">
        <v>64552.09</v>
      </c>
      <c r="S236" s="136">
        <v>24388623.050000001</v>
      </c>
      <c r="T236" s="137">
        <v>66205.72</v>
      </c>
    </row>
    <row r="237" spans="1:20" ht="33.75" x14ac:dyDescent="0.2">
      <c r="A237" s="133" t="s">
        <v>933</v>
      </c>
      <c r="B237" s="133" t="s">
        <v>502</v>
      </c>
      <c r="C237" s="133" t="s">
        <v>258</v>
      </c>
      <c r="D237" s="133" t="s">
        <v>258</v>
      </c>
      <c r="E237" s="134" t="s">
        <v>995</v>
      </c>
      <c r="F237" s="134" t="s">
        <v>995</v>
      </c>
      <c r="G237" s="135">
        <v>640664.87</v>
      </c>
      <c r="H237" s="135">
        <v>0</v>
      </c>
      <c r="I237" s="135">
        <v>10361856.380000001</v>
      </c>
      <c r="J237" s="135">
        <v>0</v>
      </c>
      <c r="K237" s="135">
        <v>1604</v>
      </c>
      <c r="L237" s="135">
        <v>0</v>
      </c>
      <c r="M237" s="135">
        <v>0</v>
      </c>
      <c r="N237" s="135">
        <v>0</v>
      </c>
      <c r="O237" s="147">
        <v>0</v>
      </c>
      <c r="P237" s="147">
        <v>0</v>
      </c>
      <c r="Q237" s="135">
        <v>10363460.380000001</v>
      </c>
      <c r="R237" s="135">
        <v>0</v>
      </c>
      <c r="S237" s="136">
        <v>11004125.25</v>
      </c>
      <c r="T237" s="137">
        <v>0</v>
      </c>
    </row>
    <row r="238" spans="1:20" ht="33.75" x14ac:dyDescent="0.2">
      <c r="A238" s="133" t="s">
        <v>933</v>
      </c>
      <c r="B238" s="133" t="s">
        <v>502</v>
      </c>
      <c r="C238" s="133" t="s">
        <v>276</v>
      </c>
      <c r="D238" s="133" t="s">
        <v>276</v>
      </c>
      <c r="E238" s="134" t="s">
        <v>996</v>
      </c>
      <c r="F238" s="134" t="s">
        <v>996</v>
      </c>
      <c r="G238" s="135">
        <v>0</v>
      </c>
      <c r="H238" s="135">
        <v>0</v>
      </c>
      <c r="I238" s="135">
        <v>0</v>
      </c>
      <c r="J238" s="135">
        <v>0</v>
      </c>
      <c r="K238" s="135">
        <v>0</v>
      </c>
      <c r="L238" s="135">
        <v>0</v>
      </c>
      <c r="M238" s="135">
        <v>0</v>
      </c>
      <c r="N238" s="135">
        <v>0</v>
      </c>
      <c r="O238" s="147">
        <v>24419620</v>
      </c>
      <c r="P238" s="147">
        <v>63606.9296875</v>
      </c>
      <c r="Q238" s="135">
        <v>0</v>
      </c>
      <c r="R238" s="135">
        <v>0</v>
      </c>
      <c r="S238" s="136">
        <v>0</v>
      </c>
      <c r="T238" s="137">
        <v>0</v>
      </c>
    </row>
    <row r="239" spans="1:20" ht="33.75" x14ac:dyDescent="0.2">
      <c r="A239" s="133" t="s">
        <v>933</v>
      </c>
      <c r="B239" s="133" t="s">
        <v>502</v>
      </c>
      <c r="C239" s="133" t="s">
        <v>278</v>
      </c>
      <c r="D239" s="133" t="s">
        <v>278</v>
      </c>
      <c r="E239" s="134" t="s">
        <v>997</v>
      </c>
      <c r="F239" s="134" t="s">
        <v>997</v>
      </c>
      <c r="G239" s="135">
        <v>163569.98000000001</v>
      </c>
      <c r="H239" s="135">
        <v>0</v>
      </c>
      <c r="I239" s="135">
        <v>22271065.289999999</v>
      </c>
      <c r="J239" s="135">
        <v>0</v>
      </c>
      <c r="K239" s="135">
        <v>0</v>
      </c>
      <c r="L239" s="135">
        <v>0</v>
      </c>
      <c r="M239" s="135">
        <v>0</v>
      </c>
      <c r="N239" s="135">
        <v>0</v>
      </c>
      <c r="O239" s="147">
        <v>0</v>
      </c>
      <c r="P239" s="147">
        <v>0</v>
      </c>
      <c r="Q239" s="135">
        <v>22271065.289999999</v>
      </c>
      <c r="R239" s="135">
        <v>0</v>
      </c>
      <c r="S239" s="136">
        <v>22434635.27</v>
      </c>
      <c r="T239" s="137">
        <v>0</v>
      </c>
    </row>
    <row r="240" spans="1:20" ht="33.75" x14ac:dyDescent="0.2">
      <c r="A240" s="133" t="s">
        <v>933</v>
      </c>
      <c r="B240" s="133" t="s">
        <v>502</v>
      </c>
      <c r="C240" s="133" t="s">
        <v>286</v>
      </c>
      <c r="D240" s="133" t="s">
        <v>332</v>
      </c>
      <c r="E240" s="134" t="s">
        <v>998</v>
      </c>
      <c r="F240" s="134" t="s">
        <v>998</v>
      </c>
      <c r="G240" s="135">
        <v>180</v>
      </c>
      <c r="H240" s="135">
        <v>0</v>
      </c>
      <c r="I240" s="135">
        <v>0</v>
      </c>
      <c r="J240" s="135">
        <v>0</v>
      </c>
      <c r="K240" s="135">
        <v>9272.16</v>
      </c>
      <c r="L240" s="135">
        <v>0</v>
      </c>
      <c r="M240" s="135">
        <v>0</v>
      </c>
      <c r="N240" s="135">
        <v>0</v>
      </c>
      <c r="O240" s="147">
        <v>0</v>
      </c>
      <c r="P240" s="147">
        <v>0</v>
      </c>
      <c r="Q240" s="135">
        <v>9272.16</v>
      </c>
      <c r="R240" s="135">
        <v>0</v>
      </c>
      <c r="S240" s="136">
        <v>9452.16</v>
      </c>
      <c r="T240" s="137">
        <v>0</v>
      </c>
    </row>
    <row r="241" spans="1:20" ht="33.75" x14ac:dyDescent="0.2">
      <c r="A241" s="133" t="s">
        <v>933</v>
      </c>
      <c r="B241" s="133" t="s">
        <v>502</v>
      </c>
      <c r="C241" s="133" t="s">
        <v>290</v>
      </c>
      <c r="D241" s="133" t="s">
        <v>313</v>
      </c>
      <c r="E241" s="134" t="s">
        <v>999</v>
      </c>
      <c r="F241" s="134" t="s">
        <v>999</v>
      </c>
      <c r="G241" s="135">
        <v>436643.6</v>
      </c>
      <c r="H241" s="135">
        <v>1341</v>
      </c>
      <c r="I241" s="135">
        <v>0</v>
      </c>
      <c r="J241" s="135">
        <v>0</v>
      </c>
      <c r="K241" s="135">
        <v>12176.5</v>
      </c>
      <c r="L241" s="135">
        <v>16.7</v>
      </c>
      <c r="M241" s="135">
        <v>0</v>
      </c>
      <c r="N241" s="135">
        <v>0</v>
      </c>
      <c r="O241" s="147">
        <v>0</v>
      </c>
      <c r="P241" s="147">
        <v>0</v>
      </c>
      <c r="Q241" s="135">
        <v>12176.5</v>
      </c>
      <c r="R241" s="135">
        <v>16.7</v>
      </c>
      <c r="S241" s="136">
        <v>448820.1</v>
      </c>
      <c r="T241" s="137">
        <v>1358.63</v>
      </c>
    </row>
    <row r="242" spans="1:20" ht="45" x14ac:dyDescent="0.2">
      <c r="A242" s="133" t="s">
        <v>933</v>
      </c>
      <c r="B242" s="133" t="s">
        <v>505</v>
      </c>
      <c r="C242" s="133" t="s">
        <v>244</v>
      </c>
      <c r="D242" s="133" t="s">
        <v>316</v>
      </c>
      <c r="E242" s="133" t="s">
        <v>506</v>
      </c>
      <c r="F242" s="133" t="s">
        <v>506</v>
      </c>
      <c r="G242" s="135">
        <v>0</v>
      </c>
      <c r="H242" s="135">
        <v>648</v>
      </c>
      <c r="I242" s="135">
        <v>0</v>
      </c>
      <c r="J242" s="135">
        <v>0</v>
      </c>
      <c r="K242" s="135">
        <v>4274766</v>
      </c>
      <c r="L242" s="135">
        <v>10588.7</v>
      </c>
      <c r="M242" s="135">
        <v>0</v>
      </c>
      <c r="N242" s="135">
        <v>0</v>
      </c>
      <c r="O242" s="147">
        <v>0</v>
      </c>
      <c r="P242" s="147">
        <v>0</v>
      </c>
      <c r="Q242" s="135">
        <v>4274766</v>
      </c>
      <c r="R242" s="135">
        <v>10588.7</v>
      </c>
      <c r="S242" s="136">
        <v>4274766</v>
      </c>
      <c r="T242" s="137">
        <v>11237.5</v>
      </c>
    </row>
    <row r="243" spans="1:20" ht="22.5" x14ac:dyDescent="0.2">
      <c r="A243" s="133" t="s">
        <v>933</v>
      </c>
      <c r="B243" s="133" t="s">
        <v>505</v>
      </c>
      <c r="C243" s="133" t="s">
        <v>258</v>
      </c>
      <c r="D243" s="133" t="s">
        <v>258</v>
      </c>
      <c r="E243" s="133" t="s">
        <v>507</v>
      </c>
      <c r="F243" s="133" t="s">
        <v>507</v>
      </c>
      <c r="G243" s="135">
        <v>437411</v>
      </c>
      <c r="H243" s="135">
        <v>0</v>
      </c>
      <c r="I243" s="135">
        <v>4093257</v>
      </c>
      <c r="J243" s="135">
        <v>0</v>
      </c>
      <c r="K243" s="135">
        <v>0</v>
      </c>
      <c r="L243" s="135">
        <v>0</v>
      </c>
      <c r="M243" s="135">
        <v>0</v>
      </c>
      <c r="N243" s="135">
        <v>0</v>
      </c>
      <c r="O243" s="147">
        <v>0</v>
      </c>
      <c r="P243" s="147">
        <v>0</v>
      </c>
      <c r="Q243" s="135">
        <v>4093257</v>
      </c>
      <c r="R243" s="135">
        <v>0</v>
      </c>
      <c r="S243" s="136">
        <v>4530668</v>
      </c>
      <c r="T243" s="137">
        <v>0</v>
      </c>
    </row>
    <row r="244" spans="1:20" ht="22.5" x14ac:dyDescent="0.2">
      <c r="A244" s="133" t="s">
        <v>933</v>
      </c>
      <c r="B244" s="133" t="s">
        <v>505</v>
      </c>
      <c r="C244" s="133" t="s">
        <v>276</v>
      </c>
      <c r="D244" s="133" t="s">
        <v>276</v>
      </c>
      <c r="E244" s="133" t="s">
        <v>508</v>
      </c>
      <c r="F244" s="133" t="s">
        <v>508</v>
      </c>
      <c r="G244" s="135">
        <v>0</v>
      </c>
      <c r="H244" s="135">
        <v>0</v>
      </c>
      <c r="I244" s="135">
        <v>0</v>
      </c>
      <c r="J244" s="135">
        <v>0</v>
      </c>
      <c r="K244" s="135">
        <v>0</v>
      </c>
      <c r="L244" s="135">
        <v>0</v>
      </c>
      <c r="M244" s="135">
        <v>0</v>
      </c>
      <c r="N244" s="135">
        <v>0</v>
      </c>
      <c r="O244" s="148"/>
      <c r="P244" s="148"/>
      <c r="Q244" s="135">
        <v>0</v>
      </c>
      <c r="R244" s="135">
        <v>0</v>
      </c>
      <c r="S244" s="136">
        <v>0</v>
      </c>
      <c r="T244" s="137">
        <v>0</v>
      </c>
    </row>
    <row r="245" spans="1:20" ht="22.5" x14ac:dyDescent="0.2">
      <c r="A245" s="133" t="s">
        <v>933</v>
      </c>
      <c r="B245" s="133" t="s">
        <v>505</v>
      </c>
      <c r="C245" s="133" t="s">
        <v>278</v>
      </c>
      <c r="D245" s="133" t="s">
        <v>278</v>
      </c>
      <c r="E245" s="133" t="s">
        <v>509</v>
      </c>
      <c r="F245" s="133" t="s">
        <v>509</v>
      </c>
      <c r="G245" s="135">
        <v>166407</v>
      </c>
      <c r="H245" s="135">
        <v>0</v>
      </c>
      <c r="I245" s="135">
        <v>12791618</v>
      </c>
      <c r="J245" s="135">
        <v>0</v>
      </c>
      <c r="K245" s="135">
        <v>0</v>
      </c>
      <c r="L245" s="135">
        <v>0</v>
      </c>
      <c r="M245" s="135">
        <v>0</v>
      </c>
      <c r="N245" s="135">
        <v>0</v>
      </c>
      <c r="O245" s="147">
        <v>0</v>
      </c>
      <c r="P245" s="147">
        <v>0</v>
      </c>
      <c r="Q245" s="135">
        <v>12791618</v>
      </c>
      <c r="R245" s="135">
        <v>0</v>
      </c>
      <c r="S245" s="136">
        <v>12958025</v>
      </c>
      <c r="T245" s="137">
        <v>0</v>
      </c>
    </row>
    <row r="246" spans="1:20" ht="22.5" x14ac:dyDescent="0.2">
      <c r="A246" s="133" t="s">
        <v>933</v>
      </c>
      <c r="B246" s="133" t="s">
        <v>505</v>
      </c>
      <c r="C246" s="133" t="s">
        <v>290</v>
      </c>
      <c r="D246" s="133" t="s">
        <v>313</v>
      </c>
      <c r="E246" s="133" t="s">
        <v>510</v>
      </c>
      <c r="F246" s="133" t="s">
        <v>510</v>
      </c>
      <c r="G246" s="135">
        <v>0</v>
      </c>
      <c r="H246" s="135">
        <v>0</v>
      </c>
      <c r="I246" s="135">
        <v>0</v>
      </c>
      <c r="J246" s="135">
        <v>0</v>
      </c>
      <c r="K246" s="135">
        <v>153342</v>
      </c>
      <c r="L246" s="135">
        <v>424.8</v>
      </c>
      <c r="M246" s="135">
        <v>0</v>
      </c>
      <c r="N246" s="135">
        <v>0</v>
      </c>
      <c r="O246" s="147">
        <v>0</v>
      </c>
      <c r="P246" s="147">
        <v>0</v>
      </c>
      <c r="Q246" s="135">
        <v>153342</v>
      </c>
      <c r="R246" s="135">
        <v>424.8</v>
      </c>
      <c r="S246" s="136">
        <v>153342</v>
      </c>
      <c r="T246" s="137">
        <v>424.8</v>
      </c>
    </row>
    <row r="247" spans="1:20" ht="33.75" x14ac:dyDescent="0.2">
      <c r="A247" s="133" t="s">
        <v>933</v>
      </c>
      <c r="B247" s="133" t="s">
        <v>505</v>
      </c>
      <c r="C247" s="133" t="s">
        <v>298</v>
      </c>
      <c r="D247" s="133" t="s">
        <v>335</v>
      </c>
      <c r="E247" s="133" t="s">
        <v>511</v>
      </c>
      <c r="F247" s="133" t="s">
        <v>511</v>
      </c>
      <c r="G247" s="135">
        <v>0</v>
      </c>
      <c r="H247" s="135">
        <v>0</v>
      </c>
      <c r="I247" s="135">
        <v>153342</v>
      </c>
      <c r="J247" s="135">
        <v>0</v>
      </c>
      <c r="K247" s="135">
        <v>4360</v>
      </c>
      <c r="L247" s="135">
        <v>0</v>
      </c>
      <c r="M247" s="135">
        <v>0</v>
      </c>
      <c r="N247" s="135">
        <v>0</v>
      </c>
      <c r="O247" s="147">
        <v>0</v>
      </c>
      <c r="P247" s="147">
        <v>0</v>
      </c>
      <c r="Q247" s="135">
        <v>157702</v>
      </c>
      <c r="R247" s="135">
        <v>0</v>
      </c>
      <c r="S247" s="136">
        <v>157702</v>
      </c>
      <c r="T247" s="137">
        <v>0</v>
      </c>
    </row>
    <row r="248" spans="1:20" ht="45" x14ac:dyDescent="0.2">
      <c r="A248" s="133" t="s">
        <v>933</v>
      </c>
      <c r="B248" s="133" t="s">
        <v>512</v>
      </c>
      <c r="C248" s="133" t="s">
        <v>244</v>
      </c>
      <c r="D248" s="133" t="s">
        <v>316</v>
      </c>
      <c r="E248" s="133" t="s">
        <v>513</v>
      </c>
      <c r="F248" s="133" t="s">
        <v>513</v>
      </c>
      <c r="G248" s="135">
        <v>9046500</v>
      </c>
      <c r="H248" s="135">
        <v>24359</v>
      </c>
      <c r="I248" s="135">
        <v>0</v>
      </c>
      <c r="J248" s="135">
        <v>0</v>
      </c>
      <c r="K248" s="135">
        <v>65649483</v>
      </c>
      <c r="L248" s="135">
        <v>167129</v>
      </c>
      <c r="M248" s="135">
        <v>0</v>
      </c>
      <c r="N248" s="135">
        <v>0</v>
      </c>
      <c r="O248" s="147">
        <v>0</v>
      </c>
      <c r="P248" s="147">
        <v>0</v>
      </c>
      <c r="Q248" s="135">
        <v>65649483</v>
      </c>
      <c r="R248" s="135">
        <v>167129</v>
      </c>
      <c r="S248" s="136">
        <v>74695983</v>
      </c>
      <c r="T248" s="137">
        <v>191488.2</v>
      </c>
    </row>
    <row r="249" spans="1:20" ht="22.5" x14ac:dyDescent="0.2">
      <c r="A249" s="133" t="s">
        <v>933</v>
      </c>
      <c r="B249" s="133" t="s">
        <v>512</v>
      </c>
      <c r="C249" s="133" t="s">
        <v>258</v>
      </c>
      <c r="D249" s="133" t="s">
        <v>258</v>
      </c>
      <c r="E249" s="133" t="s">
        <v>514</v>
      </c>
      <c r="F249" s="133" t="s">
        <v>514</v>
      </c>
      <c r="G249" s="135">
        <v>3509746.4</v>
      </c>
      <c r="H249" s="135">
        <v>0</v>
      </c>
      <c r="I249" s="135">
        <v>15227645</v>
      </c>
      <c r="J249" s="135">
        <v>0</v>
      </c>
      <c r="K249" s="135">
        <v>0</v>
      </c>
      <c r="L249" s="135">
        <v>0</v>
      </c>
      <c r="M249" s="135">
        <v>0</v>
      </c>
      <c r="N249" s="135">
        <v>0</v>
      </c>
      <c r="O249" s="147">
        <v>0</v>
      </c>
      <c r="P249" s="147">
        <v>0</v>
      </c>
      <c r="Q249" s="135">
        <v>15227645</v>
      </c>
      <c r="R249" s="135">
        <v>0</v>
      </c>
      <c r="S249" s="136">
        <v>18737391.399999999</v>
      </c>
      <c r="T249" s="137">
        <v>0</v>
      </c>
    </row>
    <row r="250" spans="1:20" ht="22.5" x14ac:dyDescent="0.2">
      <c r="A250" s="133" t="s">
        <v>933</v>
      </c>
      <c r="B250" s="133" t="s">
        <v>512</v>
      </c>
      <c r="C250" s="133" t="s">
        <v>276</v>
      </c>
      <c r="D250" s="133" t="s">
        <v>276</v>
      </c>
      <c r="E250" s="133" t="s">
        <v>515</v>
      </c>
      <c r="F250" s="133" t="s">
        <v>515</v>
      </c>
      <c r="G250" s="135">
        <v>0</v>
      </c>
      <c r="H250" s="135">
        <v>0</v>
      </c>
      <c r="I250" s="135">
        <v>0</v>
      </c>
      <c r="J250" s="135">
        <v>0</v>
      </c>
      <c r="K250" s="135">
        <v>0</v>
      </c>
      <c r="L250" s="135">
        <v>0</v>
      </c>
      <c r="M250" s="135">
        <v>0</v>
      </c>
      <c r="N250" s="135">
        <v>0</v>
      </c>
      <c r="O250" s="147">
        <v>15041117</v>
      </c>
      <c r="P250" s="147">
        <v>35472.94921875</v>
      </c>
      <c r="Q250" s="135">
        <v>0</v>
      </c>
      <c r="R250" s="135">
        <v>0</v>
      </c>
      <c r="S250" s="136">
        <v>0</v>
      </c>
      <c r="T250" s="137">
        <v>0</v>
      </c>
    </row>
    <row r="251" spans="1:20" ht="22.5" x14ac:dyDescent="0.2">
      <c r="A251" s="133" t="s">
        <v>933</v>
      </c>
      <c r="B251" s="133" t="s">
        <v>512</v>
      </c>
      <c r="C251" s="133" t="s">
        <v>278</v>
      </c>
      <c r="D251" s="133" t="s">
        <v>278</v>
      </c>
      <c r="E251" s="133" t="s">
        <v>516</v>
      </c>
      <c r="F251" s="133" t="s">
        <v>516</v>
      </c>
      <c r="G251" s="135">
        <v>868558.7</v>
      </c>
      <c r="H251" s="135">
        <v>0</v>
      </c>
      <c r="I251" s="135">
        <v>48964400</v>
      </c>
      <c r="J251" s="135">
        <v>0</v>
      </c>
      <c r="K251" s="135">
        <v>0</v>
      </c>
      <c r="L251" s="135">
        <v>0</v>
      </c>
      <c r="M251" s="135">
        <v>0</v>
      </c>
      <c r="N251" s="135">
        <v>0</v>
      </c>
      <c r="O251" s="147">
        <v>0</v>
      </c>
      <c r="P251" s="147">
        <v>0</v>
      </c>
      <c r="Q251" s="135">
        <v>48964400</v>
      </c>
      <c r="R251" s="135">
        <v>0</v>
      </c>
      <c r="S251" s="136">
        <v>49832958.700000003</v>
      </c>
      <c r="T251" s="137">
        <v>0</v>
      </c>
    </row>
    <row r="252" spans="1:20" ht="33.75" x14ac:dyDescent="0.2">
      <c r="A252" s="133" t="s">
        <v>933</v>
      </c>
      <c r="B252" s="133" t="s">
        <v>512</v>
      </c>
      <c r="C252" s="133" t="s">
        <v>286</v>
      </c>
      <c r="D252" s="133" t="s">
        <v>332</v>
      </c>
      <c r="E252" s="133" t="s">
        <v>517</v>
      </c>
      <c r="F252" s="133" t="s">
        <v>517</v>
      </c>
      <c r="G252" s="135">
        <v>5028.5</v>
      </c>
      <c r="H252" s="135">
        <v>0</v>
      </c>
      <c r="I252" s="135">
        <v>61353</v>
      </c>
      <c r="J252" s="135">
        <v>194</v>
      </c>
      <c r="K252" s="135">
        <v>0</v>
      </c>
      <c r="L252" s="135">
        <v>0</v>
      </c>
      <c r="M252" s="135">
        <v>0</v>
      </c>
      <c r="N252" s="135">
        <v>0</v>
      </c>
      <c r="O252" s="147">
        <v>0</v>
      </c>
      <c r="P252" s="147">
        <v>0</v>
      </c>
      <c r="Q252" s="135">
        <v>61353</v>
      </c>
      <c r="R252" s="135">
        <v>194</v>
      </c>
      <c r="S252" s="136">
        <v>66381.5</v>
      </c>
      <c r="T252" s="137">
        <v>194</v>
      </c>
    </row>
    <row r="253" spans="1:20" ht="22.5" x14ac:dyDescent="0.2">
      <c r="A253" s="133" t="s">
        <v>933</v>
      </c>
      <c r="B253" s="133" t="s">
        <v>512</v>
      </c>
      <c r="C253" s="133" t="s">
        <v>290</v>
      </c>
      <c r="D253" s="133" t="s">
        <v>313</v>
      </c>
      <c r="E253" s="133" t="s">
        <v>518</v>
      </c>
      <c r="F253" s="133" t="s">
        <v>518</v>
      </c>
      <c r="G253" s="135">
        <v>0</v>
      </c>
      <c r="H253" s="135">
        <v>0</v>
      </c>
      <c r="I253" s="135">
        <v>0</v>
      </c>
      <c r="J253" s="135">
        <v>0</v>
      </c>
      <c r="K253" s="135">
        <v>497725</v>
      </c>
      <c r="L253" s="135">
        <v>1381</v>
      </c>
      <c r="M253" s="135">
        <v>0</v>
      </c>
      <c r="N253" s="135">
        <v>0</v>
      </c>
      <c r="O253" s="147">
        <v>0</v>
      </c>
      <c r="P253" s="147">
        <v>0</v>
      </c>
      <c r="Q253" s="135">
        <v>497725</v>
      </c>
      <c r="R253" s="135">
        <v>1381</v>
      </c>
      <c r="S253" s="136">
        <v>497725</v>
      </c>
      <c r="T253" s="137">
        <v>1381</v>
      </c>
    </row>
    <row r="254" spans="1:20" ht="33.75" x14ac:dyDescent="0.2">
      <c r="A254" s="133" t="s">
        <v>933</v>
      </c>
      <c r="B254" s="133" t="s">
        <v>512</v>
      </c>
      <c r="C254" s="133" t="s">
        <v>298</v>
      </c>
      <c r="D254" s="133" t="s">
        <v>335</v>
      </c>
      <c r="E254" s="133" t="s">
        <v>519</v>
      </c>
      <c r="F254" s="133" t="s">
        <v>519</v>
      </c>
      <c r="G254" s="135">
        <v>116564</v>
      </c>
      <c r="H254" s="135">
        <v>0</v>
      </c>
      <c r="I254" s="135">
        <v>192132</v>
      </c>
      <c r="J254" s="135">
        <v>0</v>
      </c>
      <c r="K254" s="135">
        <v>0</v>
      </c>
      <c r="L254" s="135">
        <v>0</v>
      </c>
      <c r="M254" s="135">
        <v>0</v>
      </c>
      <c r="N254" s="135">
        <v>0</v>
      </c>
      <c r="O254" s="147">
        <v>0</v>
      </c>
      <c r="P254" s="147">
        <v>0</v>
      </c>
      <c r="Q254" s="135">
        <v>192132</v>
      </c>
      <c r="R254" s="135">
        <v>0</v>
      </c>
      <c r="S254" s="136">
        <v>308696</v>
      </c>
      <c r="T254" s="137">
        <v>0</v>
      </c>
    </row>
    <row r="255" spans="1:20" ht="45" x14ac:dyDescent="0.2">
      <c r="A255" s="133" t="s">
        <v>933</v>
      </c>
      <c r="B255" s="133" t="s">
        <v>520</v>
      </c>
      <c r="C255" s="133" t="s">
        <v>241</v>
      </c>
      <c r="D255" s="133" t="s">
        <v>1000</v>
      </c>
      <c r="E255" s="134" t="s">
        <v>1001</v>
      </c>
      <c r="F255" s="134" t="s">
        <v>1001</v>
      </c>
      <c r="G255" s="135">
        <v>0</v>
      </c>
      <c r="H255" s="135">
        <v>0</v>
      </c>
      <c r="I255" s="135">
        <v>0</v>
      </c>
      <c r="J255" s="135">
        <v>0</v>
      </c>
      <c r="K255" s="135">
        <v>0</v>
      </c>
      <c r="L255" s="135">
        <v>0</v>
      </c>
      <c r="M255" s="135">
        <v>0</v>
      </c>
      <c r="N255" s="135">
        <v>0</v>
      </c>
      <c r="O255" s="147">
        <v>0</v>
      </c>
      <c r="P255" s="147">
        <v>0</v>
      </c>
      <c r="Q255" s="135">
        <v>0</v>
      </c>
      <c r="R255" s="135">
        <v>0</v>
      </c>
      <c r="S255" s="136">
        <v>0</v>
      </c>
      <c r="T255" s="137">
        <v>0</v>
      </c>
    </row>
    <row r="256" spans="1:20" ht="33.75" x14ac:dyDescent="0.2">
      <c r="A256" s="133" t="s">
        <v>933</v>
      </c>
      <c r="B256" s="133" t="s">
        <v>520</v>
      </c>
      <c r="C256" s="133" t="s">
        <v>241</v>
      </c>
      <c r="D256" s="133" t="s">
        <v>1002</v>
      </c>
      <c r="E256" s="134" t="s">
        <v>1003</v>
      </c>
      <c r="F256" s="134" t="s">
        <v>1003</v>
      </c>
      <c r="G256" s="135">
        <v>0</v>
      </c>
      <c r="H256" s="135">
        <v>0</v>
      </c>
      <c r="I256" s="135">
        <v>0</v>
      </c>
      <c r="J256" s="135">
        <v>0</v>
      </c>
      <c r="K256" s="135">
        <v>0</v>
      </c>
      <c r="L256" s="135">
        <v>0</v>
      </c>
      <c r="M256" s="135">
        <v>0</v>
      </c>
      <c r="N256" s="135">
        <v>0</v>
      </c>
      <c r="O256" s="147">
        <v>0</v>
      </c>
      <c r="P256" s="147">
        <v>0</v>
      </c>
      <c r="Q256" s="135">
        <v>0</v>
      </c>
      <c r="R256" s="135">
        <v>0</v>
      </c>
      <c r="S256" s="136">
        <v>0</v>
      </c>
      <c r="T256" s="137">
        <v>0</v>
      </c>
    </row>
    <row r="257" spans="1:20" ht="33.75" x14ac:dyDescent="0.2">
      <c r="A257" s="133" t="s">
        <v>933</v>
      </c>
      <c r="B257" s="133" t="s">
        <v>520</v>
      </c>
      <c r="C257" s="133" t="s">
        <v>241</v>
      </c>
      <c r="D257" s="133" t="s">
        <v>1004</v>
      </c>
      <c r="E257" s="134" t="s">
        <v>521</v>
      </c>
      <c r="F257" s="134" t="s">
        <v>1236</v>
      </c>
      <c r="G257" s="135">
        <v>0</v>
      </c>
      <c r="H257" s="135">
        <v>0</v>
      </c>
      <c r="I257" s="135">
        <v>0</v>
      </c>
      <c r="J257" s="135">
        <v>0</v>
      </c>
      <c r="K257" s="135">
        <v>1497675752.74</v>
      </c>
      <c r="L257" s="135">
        <v>8045290.7199999997</v>
      </c>
      <c r="M257" s="135">
        <v>9672152064</v>
      </c>
      <c r="N257" s="135">
        <v>21122222</v>
      </c>
      <c r="O257" s="147">
        <v>0</v>
      </c>
      <c r="P257" s="147">
        <v>0</v>
      </c>
      <c r="Q257" s="135">
        <v>11169827369.35</v>
      </c>
      <c r="R257" s="135">
        <v>29167512.140000001</v>
      </c>
      <c r="S257" s="136">
        <v>11169827369.35</v>
      </c>
      <c r="T257" s="137">
        <v>29167512.140000001</v>
      </c>
    </row>
    <row r="258" spans="1:20" ht="33.75" x14ac:dyDescent="0.2">
      <c r="A258" s="133" t="s">
        <v>933</v>
      </c>
      <c r="B258" s="133" t="s">
        <v>520</v>
      </c>
      <c r="C258" s="133" t="s">
        <v>526</v>
      </c>
      <c r="D258" s="133" t="s">
        <v>1005</v>
      </c>
      <c r="E258" s="134" t="s">
        <v>527</v>
      </c>
      <c r="F258" s="134" t="s">
        <v>1237</v>
      </c>
      <c r="G258" s="135">
        <v>520412624.37</v>
      </c>
      <c r="H258" s="135">
        <v>1204006</v>
      </c>
      <c r="I258" s="135">
        <v>0</v>
      </c>
      <c r="J258" s="135">
        <v>0</v>
      </c>
      <c r="K258" s="135">
        <v>3405126513.2800002</v>
      </c>
      <c r="L258" s="135">
        <v>8641878.8599999994</v>
      </c>
      <c r="M258" s="135">
        <v>819337536</v>
      </c>
      <c r="N258" s="135">
        <v>2455656.5</v>
      </c>
      <c r="O258" s="147">
        <v>0</v>
      </c>
      <c r="P258" s="147">
        <v>0</v>
      </c>
      <c r="Q258" s="135">
        <v>4224464076.75</v>
      </c>
      <c r="R258" s="135">
        <v>11097535.439999999</v>
      </c>
      <c r="S258" s="136">
        <v>4744876701.1199999</v>
      </c>
      <c r="T258" s="137">
        <v>12301541.439999999</v>
      </c>
    </row>
    <row r="259" spans="1:20" ht="33.75" x14ac:dyDescent="0.2">
      <c r="A259" s="138" t="s">
        <v>933</v>
      </c>
      <c r="B259" s="138" t="s">
        <v>520</v>
      </c>
      <c r="C259" s="138" t="s">
        <v>526</v>
      </c>
      <c r="D259" s="138" t="s">
        <v>1006</v>
      </c>
      <c r="E259" s="138" t="s">
        <v>1007</v>
      </c>
      <c r="F259" s="138" t="s">
        <v>1169</v>
      </c>
      <c r="G259" s="139">
        <v>520412624.37</v>
      </c>
      <c r="H259" s="139">
        <v>1204006</v>
      </c>
      <c r="I259" s="139">
        <v>0</v>
      </c>
      <c r="J259" s="139">
        <v>0</v>
      </c>
      <c r="K259" s="139">
        <v>4902802266.0200005</v>
      </c>
      <c r="L259" s="139">
        <v>16687169.579999998</v>
      </c>
      <c r="M259" s="139">
        <v>10491489600</v>
      </c>
      <c r="N259" s="139">
        <v>23577878.5</v>
      </c>
      <c r="O259" s="139">
        <f t="shared" ref="O259:P259" si="1">SUM(O257:O258)</f>
        <v>0</v>
      </c>
      <c r="P259" s="139">
        <f t="shared" si="1"/>
        <v>0</v>
      </c>
      <c r="Q259" s="139">
        <v>15394291446.1</v>
      </c>
      <c r="R259" s="139">
        <v>40265047.579999998</v>
      </c>
      <c r="S259" s="139">
        <v>15914704070.470001</v>
      </c>
      <c r="T259" s="139">
        <v>41469053.579999998</v>
      </c>
    </row>
    <row r="260" spans="1:20" ht="45" x14ac:dyDescent="0.2">
      <c r="A260" s="133" t="s">
        <v>933</v>
      </c>
      <c r="B260" s="133" t="s">
        <v>520</v>
      </c>
      <c r="C260" s="133" t="s">
        <v>244</v>
      </c>
      <c r="D260" s="133" t="s">
        <v>1008</v>
      </c>
      <c r="E260" s="134" t="s">
        <v>522</v>
      </c>
      <c r="F260" s="134" t="s">
        <v>1170</v>
      </c>
      <c r="G260" s="135">
        <v>101514.1</v>
      </c>
      <c r="H260" s="135">
        <v>1096</v>
      </c>
      <c r="I260" s="135">
        <v>0</v>
      </c>
      <c r="J260" s="135">
        <v>0</v>
      </c>
      <c r="K260" s="135">
        <v>28647804.18</v>
      </c>
      <c r="L260" s="135">
        <v>191032.57</v>
      </c>
      <c r="M260" s="135">
        <v>2109635.75</v>
      </c>
      <c r="N260" s="135">
        <v>11984.580078125</v>
      </c>
      <c r="O260" s="147">
        <v>0</v>
      </c>
      <c r="P260" s="147">
        <v>0</v>
      </c>
      <c r="Q260" s="135">
        <v>30757440.039999999</v>
      </c>
      <c r="R260" s="135">
        <v>203017.15</v>
      </c>
      <c r="S260" s="136">
        <v>30858954.140000001</v>
      </c>
      <c r="T260" s="137">
        <v>204113.55</v>
      </c>
    </row>
    <row r="261" spans="1:20" ht="45" x14ac:dyDescent="0.2">
      <c r="A261" s="133" t="s">
        <v>933</v>
      </c>
      <c r="B261" s="133" t="s">
        <v>520</v>
      </c>
      <c r="C261" s="133" t="s">
        <v>244</v>
      </c>
      <c r="D261" s="133" t="s">
        <v>1009</v>
      </c>
      <c r="E261" s="134" t="s">
        <v>1010</v>
      </c>
      <c r="F261" s="134" t="s">
        <v>1010</v>
      </c>
      <c r="G261" s="135">
        <v>45020183.560000002</v>
      </c>
      <c r="H261" s="135">
        <v>106219</v>
      </c>
      <c r="I261" s="135">
        <v>9163671.9100000001</v>
      </c>
      <c r="J261" s="135">
        <v>31193.98</v>
      </c>
      <c r="K261" s="135">
        <v>66415588.700000003</v>
      </c>
      <c r="L261" s="135">
        <v>180671.58</v>
      </c>
      <c r="M261" s="135">
        <v>2757324.25</v>
      </c>
      <c r="N261" s="135">
        <v>5299.22998046875</v>
      </c>
      <c r="O261" s="147">
        <v>0</v>
      </c>
      <c r="P261" s="147">
        <v>0</v>
      </c>
      <c r="Q261" s="135">
        <v>78336584.75</v>
      </c>
      <c r="R261" s="135">
        <v>217164.79</v>
      </c>
      <c r="S261" s="136">
        <v>123356768.31</v>
      </c>
      <c r="T261" s="137">
        <v>323384.12</v>
      </c>
    </row>
    <row r="262" spans="1:20" ht="45" x14ac:dyDescent="0.2">
      <c r="A262" s="133" t="s">
        <v>933</v>
      </c>
      <c r="B262" s="133" t="s">
        <v>520</v>
      </c>
      <c r="C262" s="133" t="s">
        <v>244</v>
      </c>
      <c r="D262" s="133" t="s">
        <v>1011</v>
      </c>
      <c r="E262" s="134" t="s">
        <v>1012</v>
      </c>
      <c r="F262" s="134" t="s">
        <v>1012</v>
      </c>
      <c r="G262" s="135">
        <v>44186431.609999999</v>
      </c>
      <c r="H262" s="135">
        <v>115588</v>
      </c>
      <c r="I262" s="135">
        <v>4071147.87</v>
      </c>
      <c r="J262" s="135">
        <v>22987.79</v>
      </c>
      <c r="K262" s="135">
        <v>75003274.849999994</v>
      </c>
      <c r="L262" s="135">
        <v>212373.69</v>
      </c>
      <c r="M262" s="135">
        <v>3622116.25</v>
      </c>
      <c r="N262" s="135">
        <v>6612.0400390625</v>
      </c>
      <c r="O262" s="147">
        <v>0</v>
      </c>
      <c r="P262" s="147">
        <v>0</v>
      </c>
      <c r="Q262" s="135">
        <v>82696538.849999994</v>
      </c>
      <c r="R262" s="135">
        <v>241973.52</v>
      </c>
      <c r="S262" s="136">
        <v>126882970.45999999</v>
      </c>
      <c r="T262" s="137">
        <v>357562.1</v>
      </c>
    </row>
    <row r="263" spans="1:20" ht="45" x14ac:dyDescent="0.2">
      <c r="A263" s="133" t="s">
        <v>933</v>
      </c>
      <c r="B263" s="133" t="s">
        <v>520</v>
      </c>
      <c r="C263" s="133" t="s">
        <v>244</v>
      </c>
      <c r="D263" s="133" t="s">
        <v>1013</v>
      </c>
      <c r="E263" s="134" t="s">
        <v>1014</v>
      </c>
      <c r="F263" s="134" t="s">
        <v>1014</v>
      </c>
      <c r="G263" s="135">
        <v>56419199.079999998</v>
      </c>
      <c r="H263" s="135">
        <v>138809</v>
      </c>
      <c r="I263" s="135">
        <v>13878998.41</v>
      </c>
      <c r="J263" s="135">
        <v>36464.85</v>
      </c>
      <c r="K263" s="135">
        <v>153954262.69999999</v>
      </c>
      <c r="L263" s="135">
        <v>387278.16</v>
      </c>
      <c r="M263" s="135">
        <v>3025742</v>
      </c>
      <c r="N263" s="135">
        <v>5620.39990234375</v>
      </c>
      <c r="O263" s="147">
        <v>0</v>
      </c>
      <c r="P263" s="147">
        <v>0</v>
      </c>
      <c r="Q263" s="135">
        <v>170859002.99000001</v>
      </c>
      <c r="R263" s="135">
        <v>429363.41</v>
      </c>
      <c r="S263" s="136">
        <v>227278202.06999999</v>
      </c>
      <c r="T263" s="137">
        <v>568172.85</v>
      </c>
    </row>
    <row r="264" spans="1:20" ht="45" x14ac:dyDescent="0.2">
      <c r="A264" s="133" t="s">
        <v>933</v>
      </c>
      <c r="B264" s="133" t="s">
        <v>520</v>
      </c>
      <c r="C264" s="133" t="s">
        <v>244</v>
      </c>
      <c r="D264" s="133" t="s">
        <v>1015</v>
      </c>
      <c r="E264" s="134" t="s">
        <v>1016</v>
      </c>
      <c r="F264" s="134" t="s">
        <v>1171</v>
      </c>
      <c r="G264" s="135">
        <v>652444516.00999999</v>
      </c>
      <c r="H264" s="135">
        <v>2218503</v>
      </c>
      <c r="I264" s="135">
        <v>282983048.25999999</v>
      </c>
      <c r="J264" s="135">
        <v>1242940.94</v>
      </c>
      <c r="K264" s="135">
        <v>1602021199.6900001</v>
      </c>
      <c r="L264" s="135">
        <v>4906311.91</v>
      </c>
      <c r="M264" s="135">
        <v>8452759</v>
      </c>
      <c r="N264" s="135">
        <v>15328.25</v>
      </c>
      <c r="O264" s="147">
        <v>0</v>
      </c>
      <c r="P264" s="147">
        <v>0</v>
      </c>
      <c r="Q264" s="135">
        <v>1893457007.1600001</v>
      </c>
      <c r="R264" s="135">
        <v>6164581.0999999996</v>
      </c>
      <c r="S264" s="136">
        <v>2545901523.1700001</v>
      </c>
      <c r="T264" s="137">
        <v>8383084.1399999997</v>
      </c>
    </row>
    <row r="265" spans="1:20" ht="45" x14ac:dyDescent="0.2">
      <c r="A265" s="133" t="s">
        <v>933</v>
      </c>
      <c r="B265" s="133" t="s">
        <v>520</v>
      </c>
      <c r="C265" s="133" t="s">
        <v>244</v>
      </c>
      <c r="D265" s="133" t="s">
        <v>1017</v>
      </c>
      <c r="E265" s="134" t="s">
        <v>1018</v>
      </c>
      <c r="F265" s="134" t="s">
        <v>1018</v>
      </c>
      <c r="G265" s="135">
        <v>0</v>
      </c>
      <c r="H265" s="135">
        <v>0</v>
      </c>
      <c r="I265" s="135">
        <v>0</v>
      </c>
      <c r="J265" s="135">
        <v>0</v>
      </c>
      <c r="K265" s="135">
        <v>0</v>
      </c>
      <c r="L265" s="135">
        <v>0</v>
      </c>
      <c r="M265" s="135">
        <v>0</v>
      </c>
      <c r="N265" s="135">
        <v>0</v>
      </c>
      <c r="O265" s="147">
        <v>0</v>
      </c>
      <c r="P265" s="147">
        <v>0</v>
      </c>
      <c r="Q265" s="135">
        <v>0</v>
      </c>
      <c r="R265" s="135">
        <v>0</v>
      </c>
      <c r="S265" s="136">
        <v>0</v>
      </c>
      <c r="T265" s="137">
        <v>0</v>
      </c>
    </row>
    <row r="266" spans="1:20" ht="45" x14ac:dyDescent="0.2">
      <c r="A266" s="133" t="s">
        <v>933</v>
      </c>
      <c r="B266" s="133" t="s">
        <v>520</v>
      </c>
      <c r="C266" s="133" t="s">
        <v>244</v>
      </c>
      <c r="D266" s="133" t="s">
        <v>1019</v>
      </c>
      <c r="E266" s="134" t="s">
        <v>1020</v>
      </c>
      <c r="F266" s="134" t="s">
        <v>1172</v>
      </c>
      <c r="G266" s="135">
        <v>227055517.84999999</v>
      </c>
      <c r="H266" s="135">
        <v>658070</v>
      </c>
      <c r="I266" s="135">
        <v>120423555.55</v>
      </c>
      <c r="J266" s="135">
        <v>372684.98</v>
      </c>
      <c r="K266" s="135">
        <v>711242429.91999996</v>
      </c>
      <c r="L266" s="135">
        <v>1886591.38</v>
      </c>
      <c r="M266" s="135">
        <v>2560108.25</v>
      </c>
      <c r="N266" s="135">
        <v>4733.7900390625</v>
      </c>
      <c r="O266" s="147">
        <v>0</v>
      </c>
      <c r="P266" s="147">
        <v>0</v>
      </c>
      <c r="Q266" s="135">
        <v>834226093.75999999</v>
      </c>
      <c r="R266" s="135">
        <v>2264010.15</v>
      </c>
      <c r="S266" s="136">
        <v>1061281611.61</v>
      </c>
      <c r="T266" s="137">
        <v>2922080.28</v>
      </c>
    </row>
    <row r="267" spans="1:20" ht="33.75" x14ac:dyDescent="0.2">
      <c r="A267" s="133" t="s">
        <v>933</v>
      </c>
      <c r="B267" s="133" t="s">
        <v>520</v>
      </c>
      <c r="C267" s="133" t="s">
        <v>258</v>
      </c>
      <c r="D267" s="133" t="s">
        <v>1021</v>
      </c>
      <c r="E267" s="134" t="s">
        <v>1022</v>
      </c>
      <c r="F267" s="134" t="s">
        <v>1173</v>
      </c>
      <c r="G267" s="135">
        <v>452102421.63</v>
      </c>
      <c r="H267" s="135">
        <v>0</v>
      </c>
      <c r="I267" s="135">
        <v>1816241141.8399999</v>
      </c>
      <c r="J267" s="135">
        <v>0</v>
      </c>
      <c r="K267" s="135">
        <v>52174285.509999998</v>
      </c>
      <c r="L267" s="135">
        <v>0</v>
      </c>
      <c r="M267" s="135">
        <v>0</v>
      </c>
      <c r="N267" s="135">
        <v>0</v>
      </c>
      <c r="O267" s="147">
        <v>0</v>
      </c>
      <c r="P267" s="147">
        <v>0</v>
      </c>
      <c r="Q267" s="135">
        <v>1868415427.3499999</v>
      </c>
      <c r="R267" s="135">
        <v>0</v>
      </c>
      <c r="S267" s="136">
        <v>2320517848.98</v>
      </c>
      <c r="T267" s="137">
        <v>0</v>
      </c>
    </row>
    <row r="268" spans="1:20" ht="33.75" x14ac:dyDescent="0.2">
      <c r="A268" s="133" t="s">
        <v>933</v>
      </c>
      <c r="B268" s="133" t="s">
        <v>520</v>
      </c>
      <c r="C268" s="133" t="s">
        <v>258</v>
      </c>
      <c r="D268" s="133" t="s">
        <v>1023</v>
      </c>
      <c r="E268" s="134" t="s">
        <v>1024</v>
      </c>
      <c r="F268" s="134" t="s">
        <v>1024</v>
      </c>
      <c r="G268" s="135">
        <v>13606089.77</v>
      </c>
      <c r="H268" s="135">
        <v>0</v>
      </c>
      <c r="I268" s="135">
        <v>42843086.450000003</v>
      </c>
      <c r="J268" s="135">
        <v>0</v>
      </c>
      <c r="K268" s="135">
        <v>383204.3</v>
      </c>
      <c r="L268" s="135">
        <v>0</v>
      </c>
      <c r="M268" s="135">
        <v>0</v>
      </c>
      <c r="N268" s="135">
        <v>0</v>
      </c>
      <c r="O268" s="147">
        <v>0</v>
      </c>
      <c r="P268" s="147">
        <v>0</v>
      </c>
      <c r="Q268" s="135">
        <v>43226290.75</v>
      </c>
      <c r="R268" s="135">
        <v>0</v>
      </c>
      <c r="S268" s="136">
        <v>56832380.520000003</v>
      </c>
      <c r="T268" s="137">
        <v>0</v>
      </c>
    </row>
    <row r="269" spans="1:20" ht="33.75" x14ac:dyDescent="0.2">
      <c r="A269" s="133" t="s">
        <v>933</v>
      </c>
      <c r="B269" s="133" t="s">
        <v>520</v>
      </c>
      <c r="C269" s="133" t="s">
        <v>258</v>
      </c>
      <c r="D269" s="133" t="s">
        <v>1025</v>
      </c>
      <c r="E269" s="134" t="s">
        <v>1026</v>
      </c>
      <c r="F269" s="134" t="s">
        <v>1026</v>
      </c>
      <c r="G269" s="135">
        <v>16743164.84</v>
      </c>
      <c r="H269" s="135">
        <v>0</v>
      </c>
      <c r="I269" s="135">
        <v>41633569.310000002</v>
      </c>
      <c r="J269" s="135">
        <v>0</v>
      </c>
      <c r="K269" s="135">
        <v>1263844.3500000001</v>
      </c>
      <c r="L269" s="135">
        <v>0</v>
      </c>
      <c r="M269" s="135">
        <v>0</v>
      </c>
      <c r="N269" s="135">
        <v>0</v>
      </c>
      <c r="O269" s="147">
        <v>0</v>
      </c>
      <c r="P269" s="147">
        <v>0</v>
      </c>
      <c r="Q269" s="135">
        <v>42897413.659999996</v>
      </c>
      <c r="R269" s="135">
        <v>0</v>
      </c>
      <c r="S269" s="136">
        <v>59640578.5</v>
      </c>
      <c r="T269" s="137">
        <v>0</v>
      </c>
    </row>
    <row r="270" spans="1:20" ht="33.75" x14ac:dyDescent="0.2">
      <c r="A270" s="133" t="s">
        <v>933</v>
      </c>
      <c r="B270" s="133" t="s">
        <v>520</v>
      </c>
      <c r="C270" s="133" t="s">
        <v>258</v>
      </c>
      <c r="D270" s="133" t="s">
        <v>1027</v>
      </c>
      <c r="E270" s="134" t="s">
        <v>1028</v>
      </c>
      <c r="F270" s="134" t="s">
        <v>1028</v>
      </c>
      <c r="G270" s="135">
        <v>7877683.4500000002</v>
      </c>
      <c r="H270" s="135">
        <v>0</v>
      </c>
      <c r="I270" s="135">
        <v>37876137.670000002</v>
      </c>
      <c r="J270" s="135">
        <v>0</v>
      </c>
      <c r="K270" s="135">
        <v>2256065.2799999998</v>
      </c>
      <c r="L270" s="135">
        <v>0</v>
      </c>
      <c r="M270" s="135">
        <v>0</v>
      </c>
      <c r="N270" s="135">
        <v>0</v>
      </c>
      <c r="O270" s="147">
        <v>0</v>
      </c>
      <c r="P270" s="147">
        <v>0</v>
      </c>
      <c r="Q270" s="135">
        <v>40132202.950000003</v>
      </c>
      <c r="R270" s="135">
        <v>0</v>
      </c>
      <c r="S270" s="136">
        <v>48009886.399999999</v>
      </c>
      <c r="T270" s="137">
        <v>0</v>
      </c>
    </row>
    <row r="271" spans="1:20" ht="33.75" x14ac:dyDescent="0.2">
      <c r="A271" s="133" t="s">
        <v>933</v>
      </c>
      <c r="B271" s="133" t="s">
        <v>520</v>
      </c>
      <c r="C271" s="133" t="s">
        <v>258</v>
      </c>
      <c r="D271" s="133" t="s">
        <v>1029</v>
      </c>
      <c r="E271" s="134" t="s">
        <v>1030</v>
      </c>
      <c r="F271" s="134" t="s">
        <v>1174</v>
      </c>
      <c r="G271" s="135">
        <v>130162272.17</v>
      </c>
      <c r="H271" s="135">
        <v>0</v>
      </c>
      <c r="I271" s="135">
        <v>471281782.48000002</v>
      </c>
      <c r="J271" s="135">
        <v>0</v>
      </c>
      <c r="K271" s="135">
        <v>15017137.800000001</v>
      </c>
      <c r="L271" s="135">
        <v>0</v>
      </c>
      <c r="M271" s="135">
        <v>0</v>
      </c>
      <c r="N271" s="135">
        <v>0</v>
      </c>
      <c r="O271" s="147">
        <v>0</v>
      </c>
      <c r="P271" s="147">
        <v>0</v>
      </c>
      <c r="Q271" s="135">
        <v>486298920.27999997</v>
      </c>
      <c r="R271" s="135">
        <v>0</v>
      </c>
      <c r="S271" s="136">
        <v>616461192.45000005</v>
      </c>
      <c r="T271" s="137">
        <v>0</v>
      </c>
    </row>
    <row r="272" spans="1:20" ht="22.5" x14ac:dyDescent="0.2">
      <c r="A272" s="133" t="s">
        <v>933</v>
      </c>
      <c r="B272" s="133" t="s">
        <v>520</v>
      </c>
      <c r="C272" s="133" t="s">
        <v>276</v>
      </c>
      <c r="D272" s="133" t="s">
        <v>276</v>
      </c>
      <c r="E272" s="134" t="s">
        <v>523</v>
      </c>
      <c r="F272" s="134" t="s">
        <v>523</v>
      </c>
      <c r="G272" s="135">
        <v>0</v>
      </c>
      <c r="H272" s="135">
        <v>0</v>
      </c>
      <c r="I272" s="135">
        <v>0</v>
      </c>
      <c r="J272" s="135">
        <v>0</v>
      </c>
      <c r="K272" s="135">
        <v>0</v>
      </c>
      <c r="L272" s="135">
        <v>0</v>
      </c>
      <c r="M272" s="135">
        <v>0</v>
      </c>
      <c r="N272" s="135">
        <v>0</v>
      </c>
      <c r="O272" s="147">
        <v>3469922816</v>
      </c>
      <c r="P272" s="147">
        <v>7536556</v>
      </c>
      <c r="Q272" s="135">
        <v>0</v>
      </c>
      <c r="R272" s="135">
        <v>0</v>
      </c>
      <c r="S272" s="136">
        <v>0</v>
      </c>
      <c r="T272" s="137">
        <v>0</v>
      </c>
    </row>
    <row r="273" spans="1:20" ht="33.75" x14ac:dyDescent="0.2">
      <c r="A273" s="133" t="s">
        <v>933</v>
      </c>
      <c r="B273" s="133" t="s">
        <v>520</v>
      </c>
      <c r="C273" s="133" t="s">
        <v>278</v>
      </c>
      <c r="D273" s="133" t="s">
        <v>1031</v>
      </c>
      <c r="E273" s="134" t="s">
        <v>1032</v>
      </c>
      <c r="F273" s="134" t="s">
        <v>1032</v>
      </c>
      <c r="G273" s="135">
        <v>9490045.5099999998</v>
      </c>
      <c r="H273" s="135">
        <v>0</v>
      </c>
      <c r="I273" s="135">
        <v>173266962.31</v>
      </c>
      <c r="J273" s="135">
        <v>0</v>
      </c>
      <c r="K273" s="135">
        <v>26099.32</v>
      </c>
      <c r="L273" s="135">
        <v>0</v>
      </c>
      <c r="M273" s="135">
        <v>0</v>
      </c>
      <c r="N273" s="135">
        <v>0</v>
      </c>
      <c r="O273" s="147">
        <v>0</v>
      </c>
      <c r="P273" s="147">
        <v>0</v>
      </c>
      <c r="Q273" s="135">
        <v>173293061.63</v>
      </c>
      <c r="R273" s="135">
        <v>0</v>
      </c>
      <c r="S273" s="136">
        <v>182783107.13999999</v>
      </c>
      <c r="T273" s="137">
        <v>0</v>
      </c>
    </row>
    <row r="274" spans="1:20" ht="22.5" x14ac:dyDescent="0.2">
      <c r="A274" s="133" t="s">
        <v>933</v>
      </c>
      <c r="B274" s="133" t="s">
        <v>520</v>
      </c>
      <c r="C274" s="133" t="s">
        <v>278</v>
      </c>
      <c r="D274" s="133" t="s">
        <v>1033</v>
      </c>
      <c r="E274" s="134" t="s">
        <v>1034</v>
      </c>
      <c r="F274" s="134" t="s">
        <v>1175</v>
      </c>
      <c r="G274" s="135">
        <v>275080263.29000002</v>
      </c>
      <c r="H274" s="135">
        <v>0</v>
      </c>
      <c r="I274" s="135">
        <v>4501989176.7299995</v>
      </c>
      <c r="J274" s="135">
        <v>0</v>
      </c>
      <c r="K274" s="135">
        <v>7760301.0599999996</v>
      </c>
      <c r="L274" s="135">
        <v>0</v>
      </c>
      <c r="M274" s="135">
        <v>0</v>
      </c>
      <c r="N274" s="135">
        <v>0</v>
      </c>
      <c r="O274" s="147">
        <v>0</v>
      </c>
      <c r="P274" s="147">
        <v>0</v>
      </c>
      <c r="Q274" s="135">
        <v>4509749477.79</v>
      </c>
      <c r="R274" s="135">
        <v>0</v>
      </c>
      <c r="S274" s="136">
        <v>4784829741.0799999</v>
      </c>
      <c r="T274" s="137">
        <v>0</v>
      </c>
    </row>
    <row r="275" spans="1:20" ht="22.5" x14ac:dyDescent="0.2">
      <c r="A275" s="133" t="s">
        <v>933</v>
      </c>
      <c r="B275" s="133" t="s">
        <v>520</v>
      </c>
      <c r="C275" s="133" t="s">
        <v>278</v>
      </c>
      <c r="D275" s="133" t="s">
        <v>1035</v>
      </c>
      <c r="E275" s="134" t="s">
        <v>1143</v>
      </c>
      <c r="F275" s="134" t="s">
        <v>1176</v>
      </c>
      <c r="G275" s="135">
        <v>171489076.22</v>
      </c>
      <c r="H275" s="135">
        <v>0</v>
      </c>
      <c r="I275" s="135">
        <v>4754666933.4200001</v>
      </c>
      <c r="J275" s="135">
        <v>0</v>
      </c>
      <c r="K275" s="135">
        <v>2411002.9300000002</v>
      </c>
      <c r="L275" s="135">
        <v>0</v>
      </c>
      <c r="M275" s="135">
        <v>0</v>
      </c>
      <c r="N275" s="135">
        <v>0</v>
      </c>
      <c r="O275" s="147">
        <v>0</v>
      </c>
      <c r="P275" s="147">
        <v>0</v>
      </c>
      <c r="Q275" s="135">
        <v>4757077936.3500004</v>
      </c>
      <c r="R275" s="135">
        <v>0</v>
      </c>
      <c r="S275" s="136">
        <v>4928567012.5699997</v>
      </c>
      <c r="T275" s="137">
        <v>0</v>
      </c>
    </row>
    <row r="276" spans="1:20" ht="33.75" x14ac:dyDescent="0.2">
      <c r="A276" s="133" t="s">
        <v>933</v>
      </c>
      <c r="B276" s="133" t="s">
        <v>520</v>
      </c>
      <c r="C276" s="133" t="s">
        <v>278</v>
      </c>
      <c r="D276" s="133" t="s">
        <v>1036</v>
      </c>
      <c r="E276" s="134" t="s">
        <v>1037</v>
      </c>
      <c r="F276" s="134" t="s">
        <v>1037</v>
      </c>
      <c r="G276" s="135">
        <v>6577448.7400000002</v>
      </c>
      <c r="H276" s="135">
        <v>0</v>
      </c>
      <c r="I276" s="135">
        <v>145582533.61000001</v>
      </c>
      <c r="J276" s="135">
        <v>0</v>
      </c>
      <c r="K276" s="135">
        <v>248559.84</v>
      </c>
      <c r="L276" s="135">
        <v>0</v>
      </c>
      <c r="M276" s="135">
        <v>0</v>
      </c>
      <c r="N276" s="135">
        <v>0</v>
      </c>
      <c r="O276" s="147">
        <v>0</v>
      </c>
      <c r="P276" s="147">
        <v>0</v>
      </c>
      <c r="Q276" s="135">
        <v>145831093.44999999</v>
      </c>
      <c r="R276" s="135">
        <v>0</v>
      </c>
      <c r="S276" s="136">
        <v>152408542.19</v>
      </c>
      <c r="T276" s="137">
        <v>0</v>
      </c>
    </row>
    <row r="277" spans="1:20" ht="22.5" x14ac:dyDescent="0.2">
      <c r="A277" s="133" t="s">
        <v>933</v>
      </c>
      <c r="B277" s="133" t="s">
        <v>520</v>
      </c>
      <c r="C277" s="133" t="s">
        <v>278</v>
      </c>
      <c r="D277" s="133" t="s">
        <v>1038</v>
      </c>
      <c r="E277" s="134" t="s">
        <v>1039</v>
      </c>
      <c r="F277" s="134" t="s">
        <v>1039</v>
      </c>
      <c r="G277" s="135">
        <v>6050740.7000000002</v>
      </c>
      <c r="H277" s="135">
        <v>0</v>
      </c>
      <c r="I277" s="135">
        <v>701956609.75</v>
      </c>
      <c r="J277" s="135">
        <v>0</v>
      </c>
      <c r="K277" s="135">
        <v>255520.01</v>
      </c>
      <c r="L277" s="135">
        <v>0</v>
      </c>
      <c r="M277" s="135">
        <v>0</v>
      </c>
      <c r="N277" s="135">
        <v>0</v>
      </c>
      <c r="O277" s="147">
        <v>0</v>
      </c>
      <c r="P277" s="147">
        <v>0</v>
      </c>
      <c r="Q277" s="135">
        <v>702212129.75999999</v>
      </c>
      <c r="R277" s="135">
        <v>0</v>
      </c>
      <c r="S277" s="136">
        <v>708262870.46000004</v>
      </c>
      <c r="T277" s="137">
        <v>0</v>
      </c>
    </row>
    <row r="278" spans="1:20" ht="22.5" x14ac:dyDescent="0.2">
      <c r="A278" s="133" t="s">
        <v>933</v>
      </c>
      <c r="B278" s="133" t="s">
        <v>520</v>
      </c>
      <c r="C278" s="133" t="s">
        <v>278</v>
      </c>
      <c r="D278" s="133" t="s">
        <v>1040</v>
      </c>
      <c r="E278" s="134" t="s">
        <v>1041</v>
      </c>
      <c r="F278" s="134" t="s">
        <v>1177</v>
      </c>
      <c r="G278" s="135">
        <v>88030999.049999997</v>
      </c>
      <c r="H278" s="135">
        <v>0</v>
      </c>
      <c r="I278" s="135">
        <v>1905633675.47</v>
      </c>
      <c r="J278" s="135">
        <v>0</v>
      </c>
      <c r="K278" s="135">
        <v>710846.86</v>
      </c>
      <c r="L278" s="135">
        <v>0</v>
      </c>
      <c r="M278" s="135">
        <v>0</v>
      </c>
      <c r="N278" s="135">
        <v>0</v>
      </c>
      <c r="O278" s="147">
        <v>0</v>
      </c>
      <c r="P278" s="147">
        <v>0</v>
      </c>
      <c r="Q278" s="135">
        <v>1906344522.3299999</v>
      </c>
      <c r="R278" s="135">
        <v>0</v>
      </c>
      <c r="S278" s="136">
        <v>1994375521.3800001</v>
      </c>
      <c r="T278" s="137">
        <v>0</v>
      </c>
    </row>
    <row r="279" spans="1:20" ht="33.75" x14ac:dyDescent="0.2">
      <c r="A279" s="133" t="s">
        <v>933</v>
      </c>
      <c r="B279" s="133" t="s">
        <v>520</v>
      </c>
      <c r="C279" s="133" t="s">
        <v>278</v>
      </c>
      <c r="D279" s="133" t="s">
        <v>1042</v>
      </c>
      <c r="E279" s="134" t="s">
        <v>1043</v>
      </c>
      <c r="F279" s="134" t="s">
        <v>1043</v>
      </c>
      <c r="G279" s="135">
        <v>5233739.46</v>
      </c>
      <c r="H279" s="135">
        <v>0</v>
      </c>
      <c r="I279" s="135">
        <v>114060454.15000001</v>
      </c>
      <c r="J279" s="135">
        <v>0</v>
      </c>
      <c r="K279" s="135">
        <v>36436.04</v>
      </c>
      <c r="L279" s="135">
        <v>0</v>
      </c>
      <c r="M279" s="135">
        <v>0</v>
      </c>
      <c r="N279" s="135">
        <v>0</v>
      </c>
      <c r="O279" s="147">
        <v>0</v>
      </c>
      <c r="P279" s="147">
        <v>0</v>
      </c>
      <c r="Q279" s="135">
        <v>114096890.19</v>
      </c>
      <c r="R279" s="135">
        <v>0</v>
      </c>
      <c r="S279" s="136">
        <v>119330629.65000001</v>
      </c>
      <c r="T279" s="137">
        <v>0</v>
      </c>
    </row>
    <row r="280" spans="1:20" ht="33.75" x14ac:dyDescent="0.2">
      <c r="A280" s="133" t="s">
        <v>933</v>
      </c>
      <c r="B280" s="133" t="s">
        <v>520</v>
      </c>
      <c r="C280" s="133" t="s">
        <v>286</v>
      </c>
      <c r="D280" s="133" t="s">
        <v>1044</v>
      </c>
      <c r="E280" s="134" t="s">
        <v>1045</v>
      </c>
      <c r="F280" s="134" t="s">
        <v>1045</v>
      </c>
      <c r="G280" s="135">
        <v>41064.21</v>
      </c>
      <c r="H280" s="135">
        <v>117</v>
      </c>
      <c r="I280" s="135">
        <v>183015.01</v>
      </c>
      <c r="J280" s="135">
        <v>598.45000000000005</v>
      </c>
      <c r="K280" s="135">
        <v>0</v>
      </c>
      <c r="L280" s="135">
        <v>0</v>
      </c>
      <c r="M280" s="135">
        <v>0</v>
      </c>
      <c r="N280" s="135">
        <v>0</v>
      </c>
      <c r="O280" s="147">
        <v>0</v>
      </c>
      <c r="P280" s="147">
        <v>0</v>
      </c>
      <c r="Q280" s="135">
        <v>183015.01</v>
      </c>
      <c r="R280" s="135">
        <v>598.45000000000005</v>
      </c>
      <c r="S280" s="136">
        <v>224079.22</v>
      </c>
      <c r="T280" s="137">
        <v>716.27</v>
      </c>
    </row>
    <row r="281" spans="1:20" ht="33.75" x14ac:dyDescent="0.2">
      <c r="A281" s="133" t="s">
        <v>933</v>
      </c>
      <c r="B281" s="133" t="s">
        <v>520</v>
      </c>
      <c r="C281" s="133" t="s">
        <v>286</v>
      </c>
      <c r="D281" s="133" t="s">
        <v>1046</v>
      </c>
      <c r="E281" s="134" t="s">
        <v>524</v>
      </c>
      <c r="F281" s="134" t="s">
        <v>524</v>
      </c>
      <c r="G281" s="135">
        <v>809455.08</v>
      </c>
      <c r="H281" s="135">
        <v>3</v>
      </c>
      <c r="I281" s="135">
        <v>12439422.75</v>
      </c>
      <c r="J281" s="135">
        <v>0</v>
      </c>
      <c r="K281" s="135">
        <v>282547.17</v>
      </c>
      <c r="L281" s="135">
        <v>0</v>
      </c>
      <c r="M281" s="135">
        <v>0</v>
      </c>
      <c r="N281" s="135">
        <v>0</v>
      </c>
      <c r="O281" s="147">
        <v>0</v>
      </c>
      <c r="P281" s="147">
        <v>0</v>
      </c>
      <c r="Q281" s="135">
        <v>12721969.92</v>
      </c>
      <c r="R281" s="135">
        <v>0</v>
      </c>
      <c r="S281" s="136">
        <v>13531425</v>
      </c>
      <c r="T281" s="137">
        <v>3.48</v>
      </c>
    </row>
    <row r="282" spans="1:20" ht="33.75" x14ac:dyDescent="0.2">
      <c r="A282" s="133" t="s">
        <v>933</v>
      </c>
      <c r="B282" s="133" t="s">
        <v>520</v>
      </c>
      <c r="C282" s="133" t="s">
        <v>286</v>
      </c>
      <c r="D282" s="133" t="s">
        <v>1047</v>
      </c>
      <c r="E282" s="134" t="s">
        <v>1048</v>
      </c>
      <c r="F282" s="134" t="s">
        <v>1048</v>
      </c>
      <c r="G282" s="135">
        <v>6837.54</v>
      </c>
      <c r="H282" s="135">
        <v>17</v>
      </c>
      <c r="I282" s="135">
        <v>150894.29</v>
      </c>
      <c r="J282" s="135">
        <v>453.28</v>
      </c>
      <c r="K282" s="135">
        <v>0</v>
      </c>
      <c r="L282" s="135">
        <v>0</v>
      </c>
      <c r="M282" s="135">
        <v>0</v>
      </c>
      <c r="N282" s="135">
        <v>0</v>
      </c>
      <c r="O282" s="147">
        <v>0</v>
      </c>
      <c r="P282" s="147">
        <v>0</v>
      </c>
      <c r="Q282" s="135">
        <v>150894.29</v>
      </c>
      <c r="R282" s="135">
        <v>453.28</v>
      </c>
      <c r="S282" s="136">
        <v>157731.82999999999</v>
      </c>
      <c r="T282" s="137">
        <v>471.23</v>
      </c>
    </row>
    <row r="283" spans="1:20" ht="33.75" x14ac:dyDescent="0.2">
      <c r="A283" s="133" t="s">
        <v>933</v>
      </c>
      <c r="B283" s="133" t="s">
        <v>520</v>
      </c>
      <c r="C283" s="133" t="s">
        <v>290</v>
      </c>
      <c r="D283" s="133" t="s">
        <v>1049</v>
      </c>
      <c r="E283" s="134" t="s">
        <v>1050</v>
      </c>
      <c r="F283" s="134" t="s">
        <v>1050</v>
      </c>
      <c r="G283" s="135">
        <v>1607215.33</v>
      </c>
      <c r="H283" s="135">
        <v>4528</v>
      </c>
      <c r="I283" s="135">
        <v>8208.44</v>
      </c>
      <c r="J283" s="135">
        <v>39.01</v>
      </c>
      <c r="K283" s="135">
        <v>0</v>
      </c>
      <c r="L283" s="135">
        <v>0</v>
      </c>
      <c r="M283" s="135">
        <v>0</v>
      </c>
      <c r="N283" s="135">
        <v>0</v>
      </c>
      <c r="O283" s="147">
        <v>0</v>
      </c>
      <c r="P283" s="147">
        <v>0</v>
      </c>
      <c r="Q283" s="135">
        <v>8208.44</v>
      </c>
      <c r="R283" s="135">
        <v>39.01</v>
      </c>
      <c r="S283" s="136">
        <v>1615423.77</v>
      </c>
      <c r="T283" s="137">
        <v>4567.05</v>
      </c>
    </row>
    <row r="284" spans="1:20" ht="22.5" x14ac:dyDescent="0.2">
      <c r="A284" s="133" t="s">
        <v>933</v>
      </c>
      <c r="B284" s="133" t="s">
        <v>520</v>
      </c>
      <c r="C284" s="133" t="s">
        <v>290</v>
      </c>
      <c r="D284" s="133" t="s">
        <v>1051</v>
      </c>
      <c r="E284" s="134" t="s">
        <v>525</v>
      </c>
      <c r="F284" s="134" t="s">
        <v>525</v>
      </c>
      <c r="G284" s="135">
        <v>29269338.129999999</v>
      </c>
      <c r="H284" s="135">
        <v>0</v>
      </c>
      <c r="I284" s="135">
        <v>45346183.090000004</v>
      </c>
      <c r="J284" s="135">
        <v>0</v>
      </c>
      <c r="K284" s="135">
        <v>13910896.57</v>
      </c>
      <c r="L284" s="135">
        <v>0</v>
      </c>
      <c r="M284" s="135">
        <v>0</v>
      </c>
      <c r="N284" s="135">
        <v>0</v>
      </c>
      <c r="O284" s="147">
        <v>0</v>
      </c>
      <c r="P284" s="147">
        <v>0</v>
      </c>
      <c r="Q284" s="135">
        <v>59257079.659999996</v>
      </c>
      <c r="R284" s="135">
        <v>0</v>
      </c>
      <c r="S284" s="136">
        <v>88526417.790000007</v>
      </c>
      <c r="T284" s="137">
        <v>0</v>
      </c>
    </row>
    <row r="285" spans="1:20" ht="33.75" x14ac:dyDescent="0.2">
      <c r="A285" s="133" t="s">
        <v>933</v>
      </c>
      <c r="B285" s="133" t="s">
        <v>520</v>
      </c>
      <c r="C285" s="133" t="s">
        <v>290</v>
      </c>
      <c r="D285" s="133" t="s">
        <v>1052</v>
      </c>
      <c r="E285" s="134" t="s">
        <v>1053</v>
      </c>
      <c r="F285" s="134" t="s">
        <v>1053</v>
      </c>
      <c r="G285" s="135">
        <v>0</v>
      </c>
      <c r="H285" s="135">
        <v>0</v>
      </c>
      <c r="I285" s="135">
        <v>34500.65</v>
      </c>
      <c r="J285" s="135">
        <v>106.82</v>
      </c>
      <c r="K285" s="135">
        <v>1642693.79</v>
      </c>
      <c r="L285" s="135">
        <v>4262.68</v>
      </c>
      <c r="M285" s="135">
        <v>0</v>
      </c>
      <c r="N285" s="135">
        <v>0</v>
      </c>
      <c r="O285" s="147">
        <v>0</v>
      </c>
      <c r="P285" s="147">
        <v>0</v>
      </c>
      <c r="Q285" s="135">
        <v>1677194.44</v>
      </c>
      <c r="R285" s="135">
        <v>4369.5</v>
      </c>
      <c r="S285" s="136">
        <v>1677194.44</v>
      </c>
      <c r="T285" s="137">
        <v>4369.5</v>
      </c>
    </row>
    <row r="286" spans="1:20" ht="33.75" x14ac:dyDescent="0.2">
      <c r="A286" s="133" t="s">
        <v>933</v>
      </c>
      <c r="B286" s="133" t="s">
        <v>520</v>
      </c>
      <c r="C286" s="133" t="s">
        <v>290</v>
      </c>
      <c r="D286" s="133" t="s">
        <v>1054</v>
      </c>
      <c r="E286" s="134" t="s">
        <v>1055</v>
      </c>
      <c r="F286" s="134" t="s">
        <v>1055</v>
      </c>
      <c r="G286" s="135">
        <v>9810.0400000000009</v>
      </c>
      <c r="H286" s="135">
        <v>26</v>
      </c>
      <c r="I286" s="135">
        <v>46134.559999999998</v>
      </c>
      <c r="J286" s="135">
        <v>95.31</v>
      </c>
      <c r="K286" s="135">
        <v>2557241.59</v>
      </c>
      <c r="L286" s="135">
        <v>7298.26</v>
      </c>
      <c r="M286" s="135">
        <v>0</v>
      </c>
      <c r="N286" s="135">
        <v>0</v>
      </c>
      <c r="O286" s="147">
        <v>0</v>
      </c>
      <c r="P286" s="147">
        <v>0</v>
      </c>
      <c r="Q286" s="135">
        <v>2603376.15</v>
      </c>
      <c r="R286" s="135">
        <v>7393.57</v>
      </c>
      <c r="S286" s="136">
        <v>2613186.19</v>
      </c>
      <c r="T286" s="137">
        <v>7420.11</v>
      </c>
    </row>
    <row r="287" spans="1:20" ht="45" x14ac:dyDescent="0.2">
      <c r="A287" s="133" t="s">
        <v>933</v>
      </c>
      <c r="B287" s="133" t="s">
        <v>520</v>
      </c>
      <c r="C287" s="133" t="s">
        <v>298</v>
      </c>
      <c r="D287" s="133" t="s">
        <v>1056</v>
      </c>
      <c r="E287" s="134" t="s">
        <v>1057</v>
      </c>
      <c r="F287" s="134" t="s">
        <v>1057</v>
      </c>
      <c r="G287" s="135">
        <v>2296728.25</v>
      </c>
      <c r="H287" s="135">
        <v>0</v>
      </c>
      <c r="I287" s="135">
        <v>26319823.68</v>
      </c>
      <c r="J287" s="135">
        <v>0</v>
      </c>
      <c r="K287" s="135">
        <v>10624.21</v>
      </c>
      <c r="L287" s="135">
        <v>0</v>
      </c>
      <c r="M287" s="135">
        <v>0</v>
      </c>
      <c r="N287" s="135">
        <v>0</v>
      </c>
      <c r="O287" s="147">
        <v>0</v>
      </c>
      <c r="P287" s="147">
        <v>0</v>
      </c>
      <c r="Q287" s="135">
        <v>26330447.890000001</v>
      </c>
      <c r="R287" s="135">
        <v>0</v>
      </c>
      <c r="S287" s="136">
        <v>28627176.140000001</v>
      </c>
      <c r="T287" s="137">
        <v>0</v>
      </c>
    </row>
    <row r="288" spans="1:20" ht="33.75" x14ac:dyDescent="0.2">
      <c r="A288" s="133" t="s">
        <v>933</v>
      </c>
      <c r="B288" s="133" t="s">
        <v>520</v>
      </c>
      <c r="C288" s="133" t="s">
        <v>298</v>
      </c>
      <c r="D288" s="133" t="s">
        <v>1058</v>
      </c>
      <c r="E288" s="134" t="s">
        <v>1059</v>
      </c>
      <c r="F288" s="134" t="s">
        <v>1059</v>
      </c>
      <c r="G288" s="135">
        <v>57165.78</v>
      </c>
      <c r="H288" s="135">
        <v>0</v>
      </c>
      <c r="I288" s="135">
        <v>245695.33</v>
      </c>
      <c r="J288" s="135">
        <v>0</v>
      </c>
      <c r="K288" s="135">
        <v>0</v>
      </c>
      <c r="L288" s="135">
        <v>0</v>
      </c>
      <c r="M288" s="135">
        <v>0</v>
      </c>
      <c r="N288" s="135">
        <v>0</v>
      </c>
      <c r="O288" s="147">
        <v>0</v>
      </c>
      <c r="P288" s="147">
        <v>0</v>
      </c>
      <c r="Q288" s="135">
        <v>245695.33</v>
      </c>
      <c r="R288" s="135">
        <v>0</v>
      </c>
      <c r="S288" s="136">
        <v>302861.11</v>
      </c>
      <c r="T288" s="137">
        <v>0</v>
      </c>
    </row>
    <row r="289" spans="1:20" ht="45" x14ac:dyDescent="0.2">
      <c r="A289" s="133" t="s">
        <v>933</v>
      </c>
      <c r="B289" s="133" t="s">
        <v>520</v>
      </c>
      <c r="C289" s="133" t="s">
        <v>298</v>
      </c>
      <c r="D289" s="133" t="s">
        <v>1060</v>
      </c>
      <c r="E289" s="134" t="s">
        <v>1061</v>
      </c>
      <c r="F289" s="134" t="s">
        <v>1061</v>
      </c>
      <c r="G289" s="135">
        <v>135137.60999999999</v>
      </c>
      <c r="H289" s="135">
        <v>0</v>
      </c>
      <c r="I289" s="135">
        <v>344026.36</v>
      </c>
      <c r="J289" s="135">
        <v>0</v>
      </c>
      <c r="K289" s="135">
        <v>0</v>
      </c>
      <c r="L289" s="135">
        <v>0</v>
      </c>
      <c r="M289" s="135">
        <v>0</v>
      </c>
      <c r="N289" s="135">
        <v>0</v>
      </c>
      <c r="O289" s="147">
        <v>0</v>
      </c>
      <c r="P289" s="147">
        <v>0</v>
      </c>
      <c r="Q289" s="135">
        <v>344026.36</v>
      </c>
      <c r="R289" s="135">
        <v>0</v>
      </c>
      <c r="S289" s="136">
        <v>479163.97</v>
      </c>
      <c r="T289" s="137">
        <v>0</v>
      </c>
    </row>
    <row r="290" spans="1:20" ht="33.75" x14ac:dyDescent="0.2">
      <c r="A290" s="133" t="s">
        <v>933</v>
      </c>
      <c r="B290" s="133" t="s">
        <v>520</v>
      </c>
      <c r="C290" s="133" t="s">
        <v>298</v>
      </c>
      <c r="D290" s="133" t="s">
        <v>1062</v>
      </c>
      <c r="E290" s="134" t="s">
        <v>1063</v>
      </c>
      <c r="F290" s="134" t="s">
        <v>1063</v>
      </c>
      <c r="G290" s="135">
        <v>1449</v>
      </c>
      <c r="H290" s="135">
        <v>0</v>
      </c>
      <c r="I290" s="135">
        <v>566538.9</v>
      </c>
      <c r="J290" s="135">
        <v>0</v>
      </c>
      <c r="K290" s="135">
        <v>0</v>
      </c>
      <c r="L290" s="135">
        <v>0</v>
      </c>
      <c r="M290" s="135">
        <v>0</v>
      </c>
      <c r="N290" s="135">
        <v>0</v>
      </c>
      <c r="O290" s="147">
        <v>0</v>
      </c>
      <c r="P290" s="147">
        <v>0</v>
      </c>
      <c r="Q290" s="135">
        <v>566538.9</v>
      </c>
      <c r="R290" s="135">
        <v>0</v>
      </c>
      <c r="S290" s="136">
        <v>567987.9</v>
      </c>
      <c r="T290" s="137">
        <v>0</v>
      </c>
    </row>
    <row r="291" spans="1:20" ht="45" x14ac:dyDescent="0.2">
      <c r="A291" s="133" t="s">
        <v>933</v>
      </c>
      <c r="B291" s="133" t="s">
        <v>528</v>
      </c>
      <c r="C291" s="133" t="s">
        <v>244</v>
      </c>
      <c r="D291" s="133" t="s">
        <v>1064</v>
      </c>
      <c r="E291" s="133" t="s">
        <v>1065</v>
      </c>
      <c r="F291" s="133" t="s">
        <v>1178</v>
      </c>
      <c r="G291" s="135">
        <v>0</v>
      </c>
      <c r="H291" s="135">
        <v>0</v>
      </c>
      <c r="I291" s="135">
        <v>0</v>
      </c>
      <c r="J291" s="135">
        <v>0</v>
      </c>
      <c r="K291" s="135">
        <v>0</v>
      </c>
      <c r="L291" s="135">
        <v>0</v>
      </c>
      <c r="M291" s="135">
        <v>0</v>
      </c>
      <c r="N291" s="135">
        <v>0</v>
      </c>
      <c r="O291" s="147">
        <v>0</v>
      </c>
      <c r="P291" s="147">
        <v>0</v>
      </c>
      <c r="Q291" s="135">
        <v>0</v>
      </c>
      <c r="R291" s="135">
        <v>0</v>
      </c>
      <c r="S291" s="136">
        <v>0</v>
      </c>
      <c r="T291" s="137">
        <v>0</v>
      </c>
    </row>
    <row r="292" spans="1:20" ht="33.75" x14ac:dyDescent="0.2">
      <c r="A292" s="133" t="s">
        <v>933</v>
      </c>
      <c r="B292" s="133" t="s">
        <v>528</v>
      </c>
      <c r="C292" s="133" t="s">
        <v>258</v>
      </c>
      <c r="D292" s="133" t="s">
        <v>1066</v>
      </c>
      <c r="E292" s="133" t="s">
        <v>1067</v>
      </c>
      <c r="F292" s="133" t="s">
        <v>1179</v>
      </c>
      <c r="G292" s="135">
        <v>0</v>
      </c>
      <c r="H292" s="135">
        <v>0</v>
      </c>
      <c r="I292" s="135">
        <v>0</v>
      </c>
      <c r="J292" s="135">
        <v>0</v>
      </c>
      <c r="K292" s="135">
        <v>0</v>
      </c>
      <c r="L292" s="135">
        <v>0</v>
      </c>
      <c r="M292" s="135">
        <v>0</v>
      </c>
      <c r="N292" s="135">
        <v>0</v>
      </c>
      <c r="O292" s="147">
        <v>0</v>
      </c>
      <c r="P292" s="147">
        <v>0</v>
      </c>
      <c r="Q292" s="135">
        <v>0</v>
      </c>
      <c r="R292" s="135">
        <v>0</v>
      </c>
      <c r="S292" s="136">
        <v>0</v>
      </c>
      <c r="T292" s="137">
        <v>0</v>
      </c>
    </row>
    <row r="293" spans="1:20" ht="33.75" x14ac:dyDescent="0.2">
      <c r="A293" s="133" t="s">
        <v>933</v>
      </c>
      <c r="B293" s="133" t="s">
        <v>528</v>
      </c>
      <c r="C293" s="133" t="s">
        <v>258</v>
      </c>
      <c r="D293" s="133" t="s">
        <v>1068</v>
      </c>
      <c r="E293" s="133" t="s">
        <v>1069</v>
      </c>
      <c r="F293" s="133" t="s">
        <v>1069</v>
      </c>
      <c r="G293" s="135">
        <v>0</v>
      </c>
      <c r="H293" s="135">
        <v>0</v>
      </c>
      <c r="I293" s="135">
        <v>0</v>
      </c>
      <c r="J293" s="135">
        <v>0</v>
      </c>
      <c r="K293" s="135">
        <v>0</v>
      </c>
      <c r="L293" s="135">
        <v>0</v>
      </c>
      <c r="M293" s="135">
        <v>0</v>
      </c>
      <c r="N293" s="135">
        <v>0</v>
      </c>
      <c r="O293" s="147">
        <v>0</v>
      </c>
      <c r="P293" s="147">
        <v>0</v>
      </c>
      <c r="Q293" s="135">
        <v>0</v>
      </c>
      <c r="R293" s="135">
        <v>0</v>
      </c>
      <c r="S293" s="136">
        <v>0</v>
      </c>
      <c r="T293" s="137">
        <v>0</v>
      </c>
    </row>
    <row r="294" spans="1:20" ht="33.75" x14ac:dyDescent="0.2">
      <c r="A294" s="133" t="s">
        <v>933</v>
      </c>
      <c r="B294" s="133" t="s">
        <v>528</v>
      </c>
      <c r="C294" s="133" t="s">
        <v>258</v>
      </c>
      <c r="D294" s="133" t="s">
        <v>1070</v>
      </c>
      <c r="E294" s="133" t="s">
        <v>1071</v>
      </c>
      <c r="F294" s="133" t="s">
        <v>1071</v>
      </c>
      <c r="G294" s="135">
        <v>0</v>
      </c>
      <c r="H294" s="135">
        <v>0</v>
      </c>
      <c r="I294" s="135">
        <v>0</v>
      </c>
      <c r="J294" s="135">
        <v>0</v>
      </c>
      <c r="K294" s="135">
        <v>0</v>
      </c>
      <c r="L294" s="135">
        <v>0</v>
      </c>
      <c r="M294" s="135">
        <v>0</v>
      </c>
      <c r="N294" s="135">
        <v>0</v>
      </c>
      <c r="O294" s="147">
        <v>0</v>
      </c>
      <c r="P294" s="147">
        <v>0</v>
      </c>
      <c r="Q294" s="135">
        <v>0</v>
      </c>
      <c r="R294" s="135">
        <v>0</v>
      </c>
      <c r="S294" s="136">
        <v>0</v>
      </c>
      <c r="T294" s="137">
        <v>0</v>
      </c>
    </row>
    <row r="295" spans="1:20" ht="22.5" x14ac:dyDescent="0.2">
      <c r="A295" s="133" t="s">
        <v>933</v>
      </c>
      <c r="B295" s="133" t="s">
        <v>528</v>
      </c>
      <c r="C295" s="133" t="s">
        <v>258</v>
      </c>
      <c r="D295" s="133" t="s">
        <v>1072</v>
      </c>
      <c r="E295" s="133" t="s">
        <v>1073</v>
      </c>
      <c r="F295" s="133" t="s">
        <v>1073</v>
      </c>
      <c r="G295" s="135">
        <v>0</v>
      </c>
      <c r="H295" s="135">
        <v>0</v>
      </c>
      <c r="I295" s="135">
        <v>0</v>
      </c>
      <c r="J295" s="135">
        <v>0</v>
      </c>
      <c r="K295" s="135">
        <v>0</v>
      </c>
      <c r="L295" s="135">
        <v>0</v>
      </c>
      <c r="M295" s="135">
        <v>0</v>
      </c>
      <c r="N295" s="135">
        <v>0</v>
      </c>
      <c r="O295" s="147">
        <v>0</v>
      </c>
      <c r="P295" s="147">
        <v>0</v>
      </c>
      <c r="Q295" s="135">
        <v>0</v>
      </c>
      <c r="R295" s="135">
        <v>0</v>
      </c>
      <c r="S295" s="136">
        <v>0</v>
      </c>
      <c r="T295" s="137">
        <v>0</v>
      </c>
    </row>
    <row r="296" spans="1:20" ht="22.5" x14ac:dyDescent="0.2">
      <c r="A296" s="133" t="s">
        <v>933</v>
      </c>
      <c r="B296" s="133" t="s">
        <v>528</v>
      </c>
      <c r="C296" s="133" t="s">
        <v>276</v>
      </c>
      <c r="D296" s="133" t="s">
        <v>276</v>
      </c>
      <c r="E296" s="133" t="s">
        <v>529</v>
      </c>
      <c r="F296" s="133" t="s">
        <v>529</v>
      </c>
      <c r="G296" s="135">
        <v>0</v>
      </c>
      <c r="H296" s="135">
        <v>0</v>
      </c>
      <c r="I296" s="135">
        <v>0</v>
      </c>
      <c r="J296" s="135">
        <v>0</v>
      </c>
      <c r="K296" s="135">
        <v>0</v>
      </c>
      <c r="L296" s="135">
        <v>0</v>
      </c>
      <c r="M296" s="135">
        <v>0</v>
      </c>
      <c r="N296" s="135">
        <v>0</v>
      </c>
      <c r="O296" s="147">
        <v>0</v>
      </c>
      <c r="P296" s="147">
        <v>0</v>
      </c>
      <c r="Q296" s="135">
        <v>0</v>
      </c>
      <c r="R296" s="135">
        <v>0</v>
      </c>
      <c r="S296" s="136">
        <v>0</v>
      </c>
      <c r="T296" s="137">
        <v>0</v>
      </c>
    </row>
    <row r="297" spans="1:20" ht="33.75" x14ac:dyDescent="0.2">
      <c r="A297" s="133" t="s">
        <v>933</v>
      </c>
      <c r="B297" s="133" t="s">
        <v>528</v>
      </c>
      <c r="C297" s="133" t="s">
        <v>278</v>
      </c>
      <c r="D297" s="133" t="s">
        <v>1074</v>
      </c>
      <c r="E297" s="133" t="s">
        <v>1075</v>
      </c>
      <c r="F297" s="133" t="s">
        <v>1180</v>
      </c>
      <c r="G297" s="135">
        <v>0</v>
      </c>
      <c r="H297" s="135">
        <v>0</v>
      </c>
      <c r="I297" s="135">
        <v>0</v>
      </c>
      <c r="J297" s="135">
        <v>0</v>
      </c>
      <c r="K297" s="135">
        <v>0</v>
      </c>
      <c r="L297" s="135">
        <v>0</v>
      </c>
      <c r="M297" s="135">
        <v>0</v>
      </c>
      <c r="N297" s="135">
        <v>0</v>
      </c>
      <c r="O297" s="147">
        <v>0</v>
      </c>
      <c r="P297" s="147">
        <v>0</v>
      </c>
      <c r="Q297" s="135">
        <v>0</v>
      </c>
      <c r="R297" s="135">
        <v>0</v>
      </c>
      <c r="S297" s="136">
        <v>0</v>
      </c>
      <c r="T297" s="137">
        <v>0</v>
      </c>
    </row>
    <row r="298" spans="1:20" ht="33.75" x14ac:dyDescent="0.2">
      <c r="A298" s="133" t="s">
        <v>933</v>
      </c>
      <c r="B298" s="133" t="s">
        <v>528</v>
      </c>
      <c r="C298" s="133" t="s">
        <v>278</v>
      </c>
      <c r="D298" s="133" t="s">
        <v>1076</v>
      </c>
      <c r="E298" s="133" t="s">
        <v>1077</v>
      </c>
      <c r="F298" s="133" t="s">
        <v>1181</v>
      </c>
      <c r="G298" s="135">
        <v>0</v>
      </c>
      <c r="H298" s="135">
        <v>0</v>
      </c>
      <c r="I298" s="135">
        <v>0</v>
      </c>
      <c r="J298" s="135">
        <v>0</v>
      </c>
      <c r="K298" s="135">
        <v>0</v>
      </c>
      <c r="L298" s="135">
        <v>0</v>
      </c>
      <c r="M298" s="135">
        <v>0</v>
      </c>
      <c r="N298" s="135">
        <v>0</v>
      </c>
      <c r="O298" s="147">
        <v>0</v>
      </c>
      <c r="P298" s="147">
        <v>0</v>
      </c>
      <c r="Q298" s="135">
        <v>0</v>
      </c>
      <c r="R298" s="135">
        <v>0</v>
      </c>
      <c r="S298" s="136">
        <v>0</v>
      </c>
      <c r="T298" s="137">
        <v>0</v>
      </c>
    </row>
    <row r="299" spans="1:20" ht="22.5" x14ac:dyDescent="0.2">
      <c r="A299" s="133" t="s">
        <v>933</v>
      </c>
      <c r="B299" s="133" t="s">
        <v>528</v>
      </c>
      <c r="C299" s="133" t="s">
        <v>278</v>
      </c>
      <c r="D299" s="133" t="s">
        <v>1078</v>
      </c>
      <c r="E299" s="133" t="s">
        <v>1079</v>
      </c>
      <c r="F299" s="133" t="s">
        <v>1079</v>
      </c>
      <c r="G299" s="135">
        <v>0</v>
      </c>
      <c r="H299" s="135">
        <v>0</v>
      </c>
      <c r="I299" s="135">
        <v>0</v>
      </c>
      <c r="J299" s="135">
        <v>0</v>
      </c>
      <c r="K299" s="135">
        <v>0</v>
      </c>
      <c r="L299" s="135">
        <v>0</v>
      </c>
      <c r="M299" s="135">
        <v>0</v>
      </c>
      <c r="N299" s="135">
        <v>0</v>
      </c>
      <c r="O299" s="147">
        <v>0</v>
      </c>
      <c r="P299" s="147">
        <v>0</v>
      </c>
      <c r="Q299" s="135">
        <v>0</v>
      </c>
      <c r="R299" s="135">
        <v>0</v>
      </c>
      <c r="S299" s="136">
        <v>0</v>
      </c>
      <c r="T299" s="137">
        <v>0</v>
      </c>
    </row>
    <row r="300" spans="1:20" ht="33.75" x14ac:dyDescent="0.2">
      <c r="A300" s="133" t="s">
        <v>933</v>
      </c>
      <c r="B300" s="133" t="s">
        <v>528</v>
      </c>
      <c r="C300" s="133" t="s">
        <v>278</v>
      </c>
      <c r="D300" s="133" t="s">
        <v>1080</v>
      </c>
      <c r="E300" s="133" t="s">
        <v>1081</v>
      </c>
      <c r="F300" s="133" t="s">
        <v>1081</v>
      </c>
      <c r="G300" s="135">
        <v>0</v>
      </c>
      <c r="H300" s="135">
        <v>0</v>
      </c>
      <c r="I300" s="135">
        <v>0</v>
      </c>
      <c r="J300" s="135">
        <v>0</v>
      </c>
      <c r="K300" s="135">
        <v>0</v>
      </c>
      <c r="L300" s="135">
        <v>0</v>
      </c>
      <c r="M300" s="135">
        <v>0</v>
      </c>
      <c r="N300" s="135">
        <v>0</v>
      </c>
      <c r="O300" s="147">
        <v>0</v>
      </c>
      <c r="P300" s="147">
        <v>0</v>
      </c>
      <c r="Q300" s="135">
        <v>0</v>
      </c>
      <c r="R300" s="135">
        <v>0</v>
      </c>
      <c r="S300" s="136">
        <v>0</v>
      </c>
      <c r="T300" s="137">
        <v>0</v>
      </c>
    </row>
    <row r="301" spans="1:20" ht="22.5" x14ac:dyDescent="0.2">
      <c r="A301" s="133" t="s">
        <v>933</v>
      </c>
      <c r="B301" s="133" t="s">
        <v>528</v>
      </c>
      <c r="C301" s="133" t="s">
        <v>290</v>
      </c>
      <c r="D301" s="133" t="s">
        <v>313</v>
      </c>
      <c r="E301" s="133" t="s">
        <v>1082</v>
      </c>
      <c r="F301" s="133" t="s">
        <v>1082</v>
      </c>
      <c r="G301" s="135">
        <v>0</v>
      </c>
      <c r="H301" s="135">
        <v>0</v>
      </c>
      <c r="I301" s="135">
        <v>0</v>
      </c>
      <c r="J301" s="135">
        <v>0</v>
      </c>
      <c r="K301" s="135">
        <v>0</v>
      </c>
      <c r="L301" s="135">
        <v>0</v>
      </c>
      <c r="M301" s="135">
        <v>0</v>
      </c>
      <c r="N301" s="135">
        <v>0</v>
      </c>
      <c r="O301" s="147">
        <v>0</v>
      </c>
      <c r="P301" s="147">
        <v>0</v>
      </c>
      <c r="Q301" s="135">
        <v>0</v>
      </c>
      <c r="R301" s="135">
        <v>0</v>
      </c>
      <c r="S301" s="136">
        <v>0</v>
      </c>
      <c r="T301" s="137">
        <v>0</v>
      </c>
    </row>
    <row r="302" spans="1:20" ht="45" x14ac:dyDescent="0.2">
      <c r="A302" s="133" t="s">
        <v>933</v>
      </c>
      <c r="B302" s="133" t="s">
        <v>530</v>
      </c>
      <c r="C302" s="133" t="s">
        <v>244</v>
      </c>
      <c r="D302" s="133" t="s">
        <v>503</v>
      </c>
      <c r="E302" s="133" t="s">
        <v>531</v>
      </c>
      <c r="F302" s="133" t="s">
        <v>531</v>
      </c>
      <c r="G302" s="135">
        <v>45561208</v>
      </c>
      <c r="H302" s="135">
        <v>99988</v>
      </c>
      <c r="I302" s="135">
        <v>0</v>
      </c>
      <c r="J302" s="135">
        <v>0</v>
      </c>
      <c r="K302" s="135">
        <v>678288014</v>
      </c>
      <c r="L302" s="135">
        <v>1480864</v>
      </c>
      <c r="M302" s="135">
        <v>0</v>
      </c>
      <c r="N302" s="135">
        <v>0</v>
      </c>
      <c r="O302" s="147">
        <v>0</v>
      </c>
      <c r="P302" s="147">
        <v>0</v>
      </c>
      <c r="Q302" s="135">
        <v>678288014</v>
      </c>
      <c r="R302" s="135">
        <v>1480864</v>
      </c>
      <c r="S302" s="136">
        <v>723849222</v>
      </c>
      <c r="T302" s="137">
        <v>1580852</v>
      </c>
    </row>
    <row r="303" spans="1:20" ht="45" x14ac:dyDescent="0.2">
      <c r="A303" s="133" t="s">
        <v>933</v>
      </c>
      <c r="B303" s="133" t="s">
        <v>530</v>
      </c>
      <c r="C303" s="133" t="s">
        <v>244</v>
      </c>
      <c r="D303" s="133" t="s">
        <v>504</v>
      </c>
      <c r="E303" s="133" t="s">
        <v>532</v>
      </c>
      <c r="F303" s="133" t="s">
        <v>532</v>
      </c>
      <c r="G303" s="135">
        <v>272987914</v>
      </c>
      <c r="H303" s="135">
        <v>690224</v>
      </c>
      <c r="I303" s="135">
        <v>354534037</v>
      </c>
      <c r="J303" s="135">
        <v>854805</v>
      </c>
      <c r="K303" s="135">
        <v>2311155107</v>
      </c>
      <c r="L303" s="135">
        <v>5564889</v>
      </c>
      <c r="M303" s="135">
        <v>32606892</v>
      </c>
      <c r="N303" s="135">
        <v>61844</v>
      </c>
      <c r="O303" s="147">
        <v>0</v>
      </c>
      <c r="P303" s="147">
        <v>0</v>
      </c>
      <c r="Q303" s="135">
        <v>2698296035</v>
      </c>
      <c r="R303" s="135">
        <v>6481538</v>
      </c>
      <c r="S303" s="136">
        <v>2971283949</v>
      </c>
      <c r="T303" s="137">
        <v>7171762</v>
      </c>
    </row>
    <row r="304" spans="1:20" ht="22.5" x14ac:dyDescent="0.2">
      <c r="A304" s="133" t="s">
        <v>933</v>
      </c>
      <c r="B304" s="133" t="s">
        <v>530</v>
      </c>
      <c r="C304" s="133" t="s">
        <v>258</v>
      </c>
      <c r="D304" s="133" t="s">
        <v>258</v>
      </c>
      <c r="E304" s="133" t="s">
        <v>533</v>
      </c>
      <c r="F304" s="133" t="s">
        <v>533</v>
      </c>
      <c r="G304" s="135">
        <v>104398586</v>
      </c>
      <c r="H304" s="135">
        <v>0</v>
      </c>
      <c r="I304" s="135">
        <v>623592277</v>
      </c>
      <c r="J304" s="135">
        <v>0</v>
      </c>
      <c r="K304" s="135">
        <v>0</v>
      </c>
      <c r="L304" s="135">
        <v>0</v>
      </c>
      <c r="M304" s="135">
        <v>0</v>
      </c>
      <c r="N304" s="135">
        <v>0</v>
      </c>
      <c r="O304" s="147">
        <v>0</v>
      </c>
      <c r="P304" s="147">
        <v>0</v>
      </c>
      <c r="Q304" s="135">
        <v>623592277</v>
      </c>
      <c r="R304" s="135">
        <v>0</v>
      </c>
      <c r="S304" s="136">
        <v>727990863</v>
      </c>
      <c r="T304" s="137">
        <v>0</v>
      </c>
    </row>
    <row r="305" spans="1:20" ht="22.5" x14ac:dyDescent="0.2">
      <c r="A305" s="133" t="s">
        <v>933</v>
      </c>
      <c r="B305" s="133" t="s">
        <v>530</v>
      </c>
      <c r="C305" s="133" t="s">
        <v>267</v>
      </c>
      <c r="D305" s="133" t="s">
        <v>328</v>
      </c>
      <c r="E305" s="133" t="s">
        <v>534</v>
      </c>
      <c r="F305" s="133" t="s">
        <v>534</v>
      </c>
      <c r="G305" s="135">
        <v>52690123</v>
      </c>
      <c r="H305" s="135">
        <v>91129</v>
      </c>
      <c r="I305" s="135">
        <v>0</v>
      </c>
      <c r="J305" s="135">
        <v>0</v>
      </c>
      <c r="K305" s="135">
        <v>555887876</v>
      </c>
      <c r="L305" s="135">
        <v>1015654</v>
      </c>
      <c r="M305" s="135">
        <v>1015654</v>
      </c>
      <c r="N305" s="135">
        <v>0</v>
      </c>
      <c r="O305" s="147">
        <v>0</v>
      </c>
      <c r="P305" s="147">
        <v>0</v>
      </c>
      <c r="Q305" s="135">
        <v>556903530</v>
      </c>
      <c r="R305" s="135">
        <v>1015654</v>
      </c>
      <c r="S305" s="136">
        <v>609593653</v>
      </c>
      <c r="T305" s="137">
        <v>1106783</v>
      </c>
    </row>
    <row r="306" spans="1:20" ht="22.5" x14ac:dyDescent="0.2">
      <c r="A306" s="133" t="s">
        <v>933</v>
      </c>
      <c r="B306" s="133" t="s">
        <v>530</v>
      </c>
      <c r="C306" s="133" t="s">
        <v>276</v>
      </c>
      <c r="D306" s="133" t="s">
        <v>276</v>
      </c>
      <c r="E306" s="133" t="s">
        <v>535</v>
      </c>
      <c r="F306" s="133" t="s">
        <v>535</v>
      </c>
      <c r="G306" s="135">
        <v>0</v>
      </c>
      <c r="H306" s="135">
        <v>0</v>
      </c>
      <c r="I306" s="135">
        <v>0</v>
      </c>
      <c r="J306" s="135">
        <v>0</v>
      </c>
      <c r="K306" s="135">
        <v>0</v>
      </c>
      <c r="L306" s="135">
        <v>0</v>
      </c>
      <c r="M306" s="135">
        <v>0</v>
      </c>
      <c r="N306" s="135">
        <v>0</v>
      </c>
      <c r="O306" s="147">
        <v>1292613248</v>
      </c>
      <c r="P306" s="147">
        <v>2539078</v>
      </c>
      <c r="Q306" s="135">
        <v>0</v>
      </c>
      <c r="R306" s="135">
        <v>0</v>
      </c>
      <c r="S306" s="136">
        <v>0</v>
      </c>
      <c r="T306" s="137">
        <v>0</v>
      </c>
    </row>
    <row r="307" spans="1:20" ht="22.5" x14ac:dyDescent="0.2">
      <c r="A307" s="133" t="s">
        <v>933</v>
      </c>
      <c r="B307" s="133" t="s">
        <v>530</v>
      </c>
      <c r="C307" s="133" t="s">
        <v>278</v>
      </c>
      <c r="D307" s="133" t="s">
        <v>278</v>
      </c>
      <c r="E307" s="133" t="s">
        <v>536</v>
      </c>
      <c r="F307" s="133" t="s">
        <v>536</v>
      </c>
      <c r="G307" s="135">
        <v>53523252</v>
      </c>
      <c r="H307" s="135">
        <v>0</v>
      </c>
      <c r="I307" s="135">
        <v>2264634060</v>
      </c>
      <c r="J307" s="135">
        <v>0</v>
      </c>
      <c r="K307" s="135">
        <v>0</v>
      </c>
      <c r="L307" s="135">
        <v>0</v>
      </c>
      <c r="M307" s="135">
        <v>0</v>
      </c>
      <c r="N307" s="135">
        <v>0</v>
      </c>
      <c r="O307" s="147">
        <v>0</v>
      </c>
      <c r="P307" s="147">
        <v>0</v>
      </c>
      <c r="Q307" s="135">
        <v>2264634060</v>
      </c>
      <c r="R307" s="135">
        <v>0</v>
      </c>
      <c r="S307" s="136">
        <v>2318157312</v>
      </c>
      <c r="T307" s="137">
        <v>0</v>
      </c>
    </row>
    <row r="308" spans="1:20" ht="33.75" x14ac:dyDescent="0.2">
      <c r="A308" s="133" t="s">
        <v>933</v>
      </c>
      <c r="B308" s="133" t="s">
        <v>530</v>
      </c>
      <c r="C308" s="133" t="s">
        <v>286</v>
      </c>
      <c r="D308" s="133" t="s">
        <v>332</v>
      </c>
      <c r="E308" s="133" t="s">
        <v>537</v>
      </c>
      <c r="F308" s="133" t="s">
        <v>537</v>
      </c>
      <c r="G308" s="135">
        <v>0</v>
      </c>
      <c r="H308" s="135">
        <v>0</v>
      </c>
      <c r="I308" s="135">
        <v>48433</v>
      </c>
      <c r="J308" s="135">
        <v>135</v>
      </c>
      <c r="K308" s="135">
        <v>0</v>
      </c>
      <c r="L308" s="135">
        <v>0</v>
      </c>
      <c r="M308" s="135">
        <v>0</v>
      </c>
      <c r="N308" s="135">
        <v>0</v>
      </c>
      <c r="O308" s="147">
        <v>0</v>
      </c>
      <c r="P308" s="147">
        <v>0</v>
      </c>
      <c r="Q308" s="135">
        <v>48433</v>
      </c>
      <c r="R308" s="135">
        <v>135</v>
      </c>
      <c r="S308" s="136">
        <v>48433</v>
      </c>
      <c r="T308" s="137">
        <v>135</v>
      </c>
    </row>
    <row r="309" spans="1:20" ht="22.5" x14ac:dyDescent="0.2">
      <c r="A309" s="133" t="s">
        <v>933</v>
      </c>
      <c r="B309" s="133" t="s">
        <v>530</v>
      </c>
      <c r="C309" s="133" t="s">
        <v>290</v>
      </c>
      <c r="D309" s="133" t="s">
        <v>313</v>
      </c>
      <c r="E309" s="133" t="s">
        <v>538</v>
      </c>
      <c r="F309" s="133" t="s">
        <v>538</v>
      </c>
      <c r="G309" s="135">
        <v>39342</v>
      </c>
      <c r="H309" s="135">
        <v>113</v>
      </c>
      <c r="I309" s="135">
        <v>0</v>
      </c>
      <c r="J309" s="135">
        <v>0</v>
      </c>
      <c r="K309" s="135">
        <v>31684027</v>
      </c>
      <c r="L309" s="135">
        <v>81655</v>
      </c>
      <c r="M309" s="135">
        <v>0</v>
      </c>
      <c r="N309" s="135">
        <v>0</v>
      </c>
      <c r="O309" s="147">
        <v>0</v>
      </c>
      <c r="P309" s="147">
        <v>0</v>
      </c>
      <c r="Q309" s="135">
        <v>31684027</v>
      </c>
      <c r="R309" s="135">
        <v>81655</v>
      </c>
      <c r="S309" s="136">
        <v>31723369</v>
      </c>
      <c r="T309" s="137">
        <v>81768</v>
      </c>
    </row>
    <row r="310" spans="1:20" ht="33.75" x14ac:dyDescent="0.2">
      <c r="A310" s="133" t="s">
        <v>933</v>
      </c>
      <c r="B310" s="133" t="s">
        <v>530</v>
      </c>
      <c r="C310" s="133" t="s">
        <v>298</v>
      </c>
      <c r="D310" s="133" t="s">
        <v>335</v>
      </c>
      <c r="E310" s="133" t="s">
        <v>539</v>
      </c>
      <c r="F310" s="133" t="s">
        <v>539</v>
      </c>
      <c r="G310" s="135">
        <v>0</v>
      </c>
      <c r="H310" s="135">
        <v>0</v>
      </c>
      <c r="I310" s="135">
        <v>14860742</v>
      </c>
      <c r="J310" s="135">
        <v>0</v>
      </c>
      <c r="K310" s="135">
        <v>0</v>
      </c>
      <c r="L310" s="135">
        <v>0</v>
      </c>
      <c r="M310" s="135">
        <v>0</v>
      </c>
      <c r="N310" s="135">
        <v>0</v>
      </c>
      <c r="O310" s="147">
        <v>0</v>
      </c>
      <c r="P310" s="147">
        <v>0</v>
      </c>
      <c r="Q310" s="135">
        <v>14860742</v>
      </c>
      <c r="R310" s="135">
        <v>0</v>
      </c>
      <c r="S310" s="136">
        <v>14860742</v>
      </c>
      <c r="T310" s="137">
        <v>0</v>
      </c>
    </row>
    <row r="311" spans="1:20" ht="45" x14ac:dyDescent="0.2">
      <c r="A311" s="133" t="s">
        <v>933</v>
      </c>
      <c r="B311" s="133" t="s">
        <v>540</v>
      </c>
      <c r="C311" s="133" t="s">
        <v>244</v>
      </c>
      <c r="D311" s="133" t="s">
        <v>316</v>
      </c>
      <c r="E311" s="133" t="s">
        <v>541</v>
      </c>
      <c r="F311" s="133" t="s">
        <v>541</v>
      </c>
      <c r="G311" s="135">
        <v>8692795.4499999993</v>
      </c>
      <c r="H311" s="135">
        <v>28208</v>
      </c>
      <c r="I311" s="135">
        <v>2391215</v>
      </c>
      <c r="J311" s="135">
        <v>10905.93</v>
      </c>
      <c r="K311" s="135">
        <v>54320818.530000001</v>
      </c>
      <c r="L311" s="135">
        <v>129503.96</v>
      </c>
      <c r="M311" s="135">
        <v>0</v>
      </c>
      <c r="N311" s="135">
        <v>0</v>
      </c>
      <c r="O311" s="147">
        <v>0</v>
      </c>
      <c r="P311" s="147">
        <v>0</v>
      </c>
      <c r="Q311" s="135">
        <v>56712033.530000001</v>
      </c>
      <c r="R311" s="135">
        <v>140409.89000000001</v>
      </c>
      <c r="S311" s="136">
        <v>65404828.979999997</v>
      </c>
      <c r="T311" s="137">
        <v>168618.78</v>
      </c>
    </row>
    <row r="312" spans="1:20" ht="22.5" x14ac:dyDescent="0.2">
      <c r="A312" s="133" t="s">
        <v>933</v>
      </c>
      <c r="B312" s="133" t="s">
        <v>540</v>
      </c>
      <c r="C312" s="133" t="s">
        <v>258</v>
      </c>
      <c r="D312" s="133" t="s">
        <v>258</v>
      </c>
      <c r="E312" s="133" t="s">
        <v>542</v>
      </c>
      <c r="F312" s="133" t="s">
        <v>542</v>
      </c>
      <c r="G312" s="135">
        <v>5265193.99</v>
      </c>
      <c r="H312" s="135">
        <v>0</v>
      </c>
      <c r="I312" s="135">
        <v>30772188.25</v>
      </c>
      <c r="J312" s="135">
        <v>0</v>
      </c>
      <c r="K312" s="135">
        <v>0</v>
      </c>
      <c r="L312" s="135">
        <v>0</v>
      </c>
      <c r="M312" s="135">
        <v>0</v>
      </c>
      <c r="N312" s="135">
        <v>0</v>
      </c>
      <c r="O312" s="147">
        <v>0</v>
      </c>
      <c r="P312" s="147">
        <v>0</v>
      </c>
      <c r="Q312" s="135">
        <v>30772188.25</v>
      </c>
      <c r="R312" s="135">
        <v>0</v>
      </c>
      <c r="S312" s="136">
        <v>36037382.240000002</v>
      </c>
      <c r="T312" s="137">
        <v>0</v>
      </c>
    </row>
    <row r="313" spans="1:20" ht="22.5" x14ac:dyDescent="0.2">
      <c r="A313" s="133" t="s">
        <v>933</v>
      </c>
      <c r="B313" s="133" t="s">
        <v>540</v>
      </c>
      <c r="C313" s="133" t="s">
        <v>276</v>
      </c>
      <c r="D313" s="133" t="s">
        <v>276</v>
      </c>
      <c r="E313" s="133" t="s">
        <v>543</v>
      </c>
      <c r="F313" s="133" t="s">
        <v>543</v>
      </c>
      <c r="G313" s="135">
        <v>0</v>
      </c>
      <c r="H313" s="135">
        <v>0</v>
      </c>
      <c r="I313" s="135">
        <v>0</v>
      </c>
      <c r="J313" s="135">
        <v>0</v>
      </c>
      <c r="K313" s="135">
        <v>0</v>
      </c>
      <c r="L313" s="135">
        <v>0</v>
      </c>
      <c r="M313" s="135">
        <v>0</v>
      </c>
      <c r="N313" s="135">
        <v>0</v>
      </c>
      <c r="O313" s="148"/>
      <c r="P313" s="148"/>
      <c r="Q313" s="135">
        <v>0</v>
      </c>
      <c r="R313" s="135">
        <v>0</v>
      </c>
      <c r="S313" s="136">
        <v>0</v>
      </c>
      <c r="T313" s="137">
        <v>0</v>
      </c>
    </row>
    <row r="314" spans="1:20" ht="22.5" x14ac:dyDescent="0.2">
      <c r="A314" s="133" t="s">
        <v>933</v>
      </c>
      <c r="B314" s="133" t="s">
        <v>540</v>
      </c>
      <c r="C314" s="133" t="s">
        <v>278</v>
      </c>
      <c r="D314" s="133" t="s">
        <v>278</v>
      </c>
      <c r="E314" s="133" t="s">
        <v>544</v>
      </c>
      <c r="F314" s="133" t="s">
        <v>544</v>
      </c>
      <c r="G314" s="135">
        <v>5795210.9500000002</v>
      </c>
      <c r="H314" s="135">
        <v>0</v>
      </c>
      <c r="I314" s="135">
        <v>155058544.46000001</v>
      </c>
      <c r="J314" s="135">
        <v>0</v>
      </c>
      <c r="K314" s="135">
        <v>0</v>
      </c>
      <c r="L314" s="135">
        <v>0</v>
      </c>
      <c r="M314" s="135">
        <v>0</v>
      </c>
      <c r="N314" s="135">
        <v>0</v>
      </c>
      <c r="O314" s="147">
        <v>0</v>
      </c>
      <c r="P314" s="147">
        <v>0</v>
      </c>
      <c r="Q314" s="135">
        <v>155058544.46000001</v>
      </c>
      <c r="R314" s="135">
        <v>0</v>
      </c>
      <c r="S314" s="136">
        <v>160853755.41</v>
      </c>
      <c r="T314" s="137">
        <v>0</v>
      </c>
    </row>
    <row r="315" spans="1:20" ht="33.75" x14ac:dyDescent="0.2">
      <c r="A315" s="133" t="s">
        <v>933</v>
      </c>
      <c r="B315" s="133" t="s">
        <v>540</v>
      </c>
      <c r="C315" s="133" t="s">
        <v>286</v>
      </c>
      <c r="D315" s="133" t="s">
        <v>332</v>
      </c>
      <c r="E315" s="133" t="s">
        <v>545</v>
      </c>
      <c r="F315" s="133" t="s">
        <v>545</v>
      </c>
      <c r="G315" s="135">
        <v>10414.98</v>
      </c>
      <c r="H315" s="135">
        <v>28</v>
      </c>
      <c r="I315" s="135">
        <v>95044.56</v>
      </c>
      <c r="J315" s="135">
        <v>264</v>
      </c>
      <c r="K315" s="135">
        <v>0</v>
      </c>
      <c r="L315" s="135">
        <v>0</v>
      </c>
      <c r="M315" s="135">
        <v>0</v>
      </c>
      <c r="N315" s="135">
        <v>0</v>
      </c>
      <c r="O315" s="147">
        <v>0</v>
      </c>
      <c r="P315" s="147">
        <v>0</v>
      </c>
      <c r="Q315" s="135">
        <v>95044.56</v>
      </c>
      <c r="R315" s="135">
        <v>264</v>
      </c>
      <c r="S315" s="136">
        <v>105459.54</v>
      </c>
      <c r="T315" s="137">
        <v>292.93</v>
      </c>
    </row>
    <row r="316" spans="1:20" ht="22.5" x14ac:dyDescent="0.2">
      <c r="A316" s="133" t="s">
        <v>933</v>
      </c>
      <c r="B316" s="133" t="s">
        <v>540</v>
      </c>
      <c r="C316" s="133" t="s">
        <v>290</v>
      </c>
      <c r="D316" s="133" t="s">
        <v>313</v>
      </c>
      <c r="E316" s="133" t="s">
        <v>546</v>
      </c>
      <c r="F316" s="133" t="s">
        <v>546</v>
      </c>
      <c r="G316" s="135">
        <v>5945.25</v>
      </c>
      <c r="H316" s="135">
        <v>18</v>
      </c>
      <c r="I316" s="135">
        <v>0</v>
      </c>
      <c r="J316" s="135">
        <v>0</v>
      </c>
      <c r="K316" s="135">
        <v>609100.46</v>
      </c>
      <c r="L316" s="135">
        <v>1849.26</v>
      </c>
      <c r="M316" s="135">
        <v>0</v>
      </c>
      <c r="N316" s="135">
        <v>0</v>
      </c>
      <c r="O316" s="147">
        <v>0</v>
      </c>
      <c r="P316" s="147">
        <v>0</v>
      </c>
      <c r="Q316" s="135">
        <v>609100.46</v>
      </c>
      <c r="R316" s="135">
        <v>1849.26</v>
      </c>
      <c r="S316" s="136">
        <v>615045.71</v>
      </c>
      <c r="T316" s="137">
        <v>1867.26</v>
      </c>
    </row>
    <row r="317" spans="1:20" ht="33.75" x14ac:dyDescent="0.2">
      <c r="A317" s="133" t="s">
        <v>933</v>
      </c>
      <c r="B317" s="133" t="s">
        <v>540</v>
      </c>
      <c r="C317" s="133" t="s">
        <v>298</v>
      </c>
      <c r="D317" s="133" t="s">
        <v>335</v>
      </c>
      <c r="E317" s="133" t="s">
        <v>547</v>
      </c>
      <c r="F317" s="133" t="s">
        <v>547</v>
      </c>
      <c r="G317" s="135">
        <v>29808</v>
      </c>
      <c r="H317" s="135">
        <v>0</v>
      </c>
      <c r="I317" s="135">
        <v>453106</v>
      </c>
      <c r="J317" s="135">
        <v>0</v>
      </c>
      <c r="K317" s="135">
        <v>0</v>
      </c>
      <c r="L317" s="135">
        <v>0</v>
      </c>
      <c r="M317" s="135">
        <v>0</v>
      </c>
      <c r="N317" s="135">
        <v>0</v>
      </c>
      <c r="O317" s="147">
        <v>0</v>
      </c>
      <c r="P317" s="147">
        <v>0</v>
      </c>
      <c r="Q317" s="135">
        <v>453106</v>
      </c>
      <c r="R317" s="135">
        <v>0</v>
      </c>
      <c r="S317" s="136">
        <v>482914</v>
      </c>
      <c r="T317" s="137">
        <v>0</v>
      </c>
    </row>
    <row r="318" spans="1:20" ht="45" x14ac:dyDescent="0.2">
      <c r="A318" s="133" t="s">
        <v>933</v>
      </c>
      <c r="B318" s="133" t="s">
        <v>548</v>
      </c>
      <c r="C318" s="133" t="s">
        <v>244</v>
      </c>
      <c r="D318" s="133" t="s">
        <v>316</v>
      </c>
      <c r="E318" s="133" t="s">
        <v>549</v>
      </c>
      <c r="F318" s="133" t="s">
        <v>549</v>
      </c>
      <c r="G318" s="135">
        <v>47835682.270000003</v>
      </c>
      <c r="H318" s="135">
        <v>103545</v>
      </c>
      <c r="I318" s="135">
        <v>40123151.899999999</v>
      </c>
      <c r="J318" s="135">
        <v>93635.97</v>
      </c>
      <c r="K318" s="135">
        <v>172154054.84999999</v>
      </c>
      <c r="L318" s="135">
        <v>444279.56</v>
      </c>
      <c r="M318" s="135">
        <v>3616283.5</v>
      </c>
      <c r="N318" s="135">
        <v>6712.68994140625</v>
      </c>
      <c r="O318" s="147">
        <v>0</v>
      </c>
      <c r="P318" s="147">
        <v>0</v>
      </c>
      <c r="Q318" s="135">
        <v>215893490.16999999</v>
      </c>
      <c r="R318" s="135">
        <v>544628.22</v>
      </c>
      <c r="S318" s="136">
        <v>263729172.44</v>
      </c>
      <c r="T318" s="137">
        <v>648173.52</v>
      </c>
    </row>
    <row r="319" spans="1:20" ht="22.5" x14ac:dyDescent="0.2">
      <c r="A319" s="133" t="s">
        <v>933</v>
      </c>
      <c r="B319" s="133" t="s">
        <v>548</v>
      </c>
      <c r="C319" s="133" t="s">
        <v>258</v>
      </c>
      <c r="D319" s="133" t="s">
        <v>258</v>
      </c>
      <c r="E319" s="133" t="s">
        <v>550</v>
      </c>
      <c r="F319" s="133" t="s">
        <v>550</v>
      </c>
      <c r="G319" s="135">
        <v>13066783.890000001</v>
      </c>
      <c r="H319" s="135">
        <v>0</v>
      </c>
      <c r="I319" s="135">
        <v>76344063.989999995</v>
      </c>
      <c r="J319" s="135">
        <v>0</v>
      </c>
      <c r="K319" s="135">
        <v>366637.28</v>
      </c>
      <c r="L319" s="135">
        <v>0</v>
      </c>
      <c r="M319" s="135">
        <v>0</v>
      </c>
      <c r="N319" s="135">
        <v>0</v>
      </c>
      <c r="O319" s="147">
        <v>0</v>
      </c>
      <c r="P319" s="147">
        <v>0</v>
      </c>
      <c r="Q319" s="135">
        <v>76710701.269999996</v>
      </c>
      <c r="R319" s="135">
        <v>0</v>
      </c>
      <c r="S319" s="136">
        <v>89777485.159999996</v>
      </c>
      <c r="T319" s="137">
        <v>0</v>
      </c>
    </row>
    <row r="320" spans="1:20" ht="22.5" x14ac:dyDescent="0.2">
      <c r="A320" s="133" t="s">
        <v>933</v>
      </c>
      <c r="B320" s="133" t="s">
        <v>548</v>
      </c>
      <c r="C320" s="133" t="s">
        <v>267</v>
      </c>
      <c r="D320" s="133" t="s">
        <v>328</v>
      </c>
      <c r="E320" s="133" t="s">
        <v>551</v>
      </c>
      <c r="F320" s="133" t="s">
        <v>551</v>
      </c>
      <c r="G320" s="135">
        <v>51530035.310000002</v>
      </c>
      <c r="H320" s="135">
        <v>95059</v>
      </c>
      <c r="I320" s="135">
        <v>0</v>
      </c>
      <c r="J320" s="135">
        <v>0</v>
      </c>
      <c r="K320" s="135">
        <v>109145508.47</v>
      </c>
      <c r="L320" s="135">
        <v>210411.56</v>
      </c>
      <c r="M320" s="135">
        <v>0</v>
      </c>
      <c r="N320" s="135">
        <v>0</v>
      </c>
      <c r="O320" s="147">
        <v>0</v>
      </c>
      <c r="P320" s="147">
        <v>0</v>
      </c>
      <c r="Q320" s="135">
        <v>109145508.47</v>
      </c>
      <c r="R320" s="135">
        <v>210411.56</v>
      </c>
      <c r="S320" s="136">
        <v>160675543.78</v>
      </c>
      <c r="T320" s="137">
        <v>305471.38</v>
      </c>
    </row>
    <row r="321" spans="1:20" ht="22.5" x14ac:dyDescent="0.2">
      <c r="A321" s="133" t="s">
        <v>933</v>
      </c>
      <c r="B321" s="133" t="s">
        <v>548</v>
      </c>
      <c r="C321" s="133" t="s">
        <v>276</v>
      </c>
      <c r="D321" s="133" t="s">
        <v>276</v>
      </c>
      <c r="E321" s="133" t="s">
        <v>552</v>
      </c>
      <c r="F321" s="133" t="s">
        <v>552</v>
      </c>
      <c r="G321" s="135">
        <v>0</v>
      </c>
      <c r="H321" s="135">
        <v>0</v>
      </c>
      <c r="I321" s="135">
        <v>0</v>
      </c>
      <c r="J321" s="135">
        <v>0</v>
      </c>
      <c r="K321" s="135">
        <v>0</v>
      </c>
      <c r="L321" s="135">
        <v>0</v>
      </c>
      <c r="M321" s="135">
        <v>0</v>
      </c>
      <c r="N321" s="135">
        <v>0</v>
      </c>
      <c r="O321" s="147">
        <v>178413920</v>
      </c>
      <c r="P321" s="147">
        <v>370251.46875</v>
      </c>
      <c r="Q321" s="135">
        <v>0</v>
      </c>
      <c r="R321" s="135">
        <v>0</v>
      </c>
      <c r="S321" s="136">
        <v>0</v>
      </c>
      <c r="T321" s="137">
        <v>0</v>
      </c>
    </row>
    <row r="322" spans="1:20" ht="22.5" x14ac:dyDescent="0.2">
      <c r="A322" s="133" t="s">
        <v>933</v>
      </c>
      <c r="B322" s="133" t="s">
        <v>548</v>
      </c>
      <c r="C322" s="133" t="s">
        <v>278</v>
      </c>
      <c r="D322" s="133" t="s">
        <v>278</v>
      </c>
      <c r="E322" s="133" t="s">
        <v>553</v>
      </c>
      <c r="F322" s="133" t="s">
        <v>553</v>
      </c>
      <c r="G322" s="135">
        <v>3479130.86</v>
      </c>
      <c r="H322" s="135">
        <v>0</v>
      </c>
      <c r="I322" s="135">
        <v>184546613.91999999</v>
      </c>
      <c r="J322" s="135">
        <v>0</v>
      </c>
      <c r="K322" s="135">
        <v>0</v>
      </c>
      <c r="L322" s="135">
        <v>0</v>
      </c>
      <c r="M322" s="135">
        <v>0</v>
      </c>
      <c r="N322" s="135">
        <v>0</v>
      </c>
      <c r="O322" s="147">
        <v>0</v>
      </c>
      <c r="P322" s="147">
        <v>0</v>
      </c>
      <c r="Q322" s="135">
        <v>184546613.91999999</v>
      </c>
      <c r="R322" s="135">
        <v>0</v>
      </c>
      <c r="S322" s="136">
        <v>188025744.78</v>
      </c>
      <c r="T322" s="137">
        <v>0</v>
      </c>
    </row>
    <row r="323" spans="1:20" ht="22.5" x14ac:dyDescent="0.2">
      <c r="A323" s="133" t="s">
        <v>933</v>
      </c>
      <c r="B323" s="133" t="s">
        <v>548</v>
      </c>
      <c r="C323" s="133" t="s">
        <v>290</v>
      </c>
      <c r="D323" s="133" t="s">
        <v>313</v>
      </c>
      <c r="E323" s="133" t="s">
        <v>554</v>
      </c>
      <c r="F323" s="133" t="s">
        <v>554</v>
      </c>
      <c r="G323" s="135">
        <v>0</v>
      </c>
      <c r="H323" s="135">
        <v>0</v>
      </c>
      <c r="I323" s="135">
        <v>0</v>
      </c>
      <c r="J323" s="135">
        <v>0</v>
      </c>
      <c r="K323" s="135">
        <v>1968388.2</v>
      </c>
      <c r="L323" s="135">
        <v>5508</v>
      </c>
      <c r="M323" s="135">
        <v>0</v>
      </c>
      <c r="N323" s="135">
        <v>0</v>
      </c>
      <c r="O323" s="147">
        <v>0</v>
      </c>
      <c r="P323" s="147">
        <v>0</v>
      </c>
      <c r="Q323" s="135">
        <v>1968388.2</v>
      </c>
      <c r="R323" s="135">
        <v>5508</v>
      </c>
      <c r="S323" s="136">
        <v>1968388.2</v>
      </c>
      <c r="T323" s="137">
        <v>5508</v>
      </c>
    </row>
    <row r="324" spans="1:20" ht="33.75" x14ac:dyDescent="0.2">
      <c r="A324" s="133" t="s">
        <v>933</v>
      </c>
      <c r="B324" s="133" t="s">
        <v>548</v>
      </c>
      <c r="C324" s="133" t="s">
        <v>298</v>
      </c>
      <c r="D324" s="133" t="s">
        <v>335</v>
      </c>
      <c r="E324" s="133" t="s">
        <v>555</v>
      </c>
      <c r="F324" s="133" t="s">
        <v>555</v>
      </c>
      <c r="G324" s="135">
        <v>15241.42</v>
      </c>
      <c r="H324" s="135">
        <v>0</v>
      </c>
      <c r="I324" s="135">
        <v>0</v>
      </c>
      <c r="J324" s="135">
        <v>0</v>
      </c>
      <c r="K324" s="135">
        <v>1187926.8899999999</v>
      </c>
      <c r="L324" s="135">
        <v>0</v>
      </c>
      <c r="M324" s="135">
        <v>0</v>
      </c>
      <c r="N324" s="135">
        <v>0</v>
      </c>
      <c r="O324" s="147">
        <v>0</v>
      </c>
      <c r="P324" s="147">
        <v>0</v>
      </c>
      <c r="Q324" s="135">
        <v>1187926.8899999999</v>
      </c>
      <c r="R324" s="135">
        <v>0</v>
      </c>
      <c r="S324" s="136">
        <v>1203168.31</v>
      </c>
      <c r="T324" s="137">
        <v>0</v>
      </c>
    </row>
    <row r="325" spans="1:20" ht="22.5" x14ac:dyDescent="0.2">
      <c r="A325" s="133" t="s">
        <v>933</v>
      </c>
      <c r="B325" s="133" t="s">
        <v>556</v>
      </c>
      <c r="C325" s="133" t="s">
        <v>241</v>
      </c>
      <c r="D325" s="133" t="s">
        <v>338</v>
      </c>
      <c r="E325" s="133" t="s">
        <v>557</v>
      </c>
      <c r="F325" s="133" t="s">
        <v>1182</v>
      </c>
      <c r="G325" s="135">
        <v>0</v>
      </c>
      <c r="H325" s="135">
        <v>0</v>
      </c>
      <c r="I325" s="135">
        <v>0</v>
      </c>
      <c r="J325" s="135">
        <v>0</v>
      </c>
      <c r="K325" s="135">
        <v>0</v>
      </c>
      <c r="L325" s="135">
        <v>0</v>
      </c>
      <c r="M325" s="135">
        <v>12731869</v>
      </c>
      <c r="N325" s="135">
        <v>33065.30078125</v>
      </c>
      <c r="O325" s="147">
        <v>0</v>
      </c>
      <c r="P325" s="147">
        <v>0</v>
      </c>
      <c r="Q325" s="135">
        <v>12731868.73</v>
      </c>
      <c r="R325" s="135">
        <v>33065.300000000003</v>
      </c>
      <c r="S325" s="136">
        <v>12731868.73</v>
      </c>
      <c r="T325" s="137">
        <v>33065.300000000003</v>
      </c>
    </row>
    <row r="326" spans="1:20" ht="45" x14ac:dyDescent="0.2">
      <c r="A326" s="133" t="s">
        <v>933</v>
      </c>
      <c r="B326" s="133" t="s">
        <v>556</v>
      </c>
      <c r="C326" s="133" t="s">
        <v>244</v>
      </c>
      <c r="D326" s="133" t="s">
        <v>316</v>
      </c>
      <c r="E326" s="133" t="s">
        <v>558</v>
      </c>
      <c r="F326" s="133" t="s">
        <v>1183</v>
      </c>
      <c r="G326" s="135">
        <v>171200050.4813</v>
      </c>
      <c r="H326" s="135">
        <v>473536</v>
      </c>
      <c r="I326" s="135">
        <v>120767549.53740001</v>
      </c>
      <c r="J326" s="135">
        <v>0</v>
      </c>
      <c r="K326" s="135">
        <v>532906173.4817</v>
      </c>
      <c r="L326" s="135">
        <v>1695146.62</v>
      </c>
      <c r="M326" s="135">
        <v>14788959</v>
      </c>
      <c r="N326" s="135">
        <v>34080.0703125</v>
      </c>
      <c r="O326" s="147">
        <v>0</v>
      </c>
      <c r="P326" s="147">
        <v>0</v>
      </c>
      <c r="Q326" s="135">
        <v>668462682.37909997</v>
      </c>
      <c r="R326" s="135">
        <v>1729226.69</v>
      </c>
      <c r="S326" s="136">
        <v>839662732.86039996</v>
      </c>
      <c r="T326" s="137">
        <v>2202763.0499999998</v>
      </c>
    </row>
    <row r="327" spans="1:20" ht="22.5" x14ac:dyDescent="0.2">
      <c r="A327" s="133" t="s">
        <v>933</v>
      </c>
      <c r="B327" s="133" t="s">
        <v>556</v>
      </c>
      <c r="C327" s="133" t="s">
        <v>258</v>
      </c>
      <c r="D327" s="133" t="s">
        <v>258</v>
      </c>
      <c r="E327" s="133" t="s">
        <v>559</v>
      </c>
      <c r="F327" s="133" t="s">
        <v>1184</v>
      </c>
      <c r="G327" s="135">
        <v>36716840.575300001</v>
      </c>
      <c r="H327" s="135">
        <v>0</v>
      </c>
      <c r="I327" s="135">
        <v>203886156.53729999</v>
      </c>
      <c r="J327" s="135">
        <v>0</v>
      </c>
      <c r="K327" s="135">
        <v>0</v>
      </c>
      <c r="L327" s="135">
        <v>0</v>
      </c>
      <c r="M327" s="135">
        <v>0</v>
      </c>
      <c r="N327" s="135">
        <v>0</v>
      </c>
      <c r="O327" s="147">
        <v>0</v>
      </c>
      <c r="P327" s="147">
        <v>0</v>
      </c>
      <c r="Q327" s="135">
        <v>203886156.53729999</v>
      </c>
      <c r="R327" s="135">
        <v>0</v>
      </c>
      <c r="S327" s="136">
        <v>240602997.1126</v>
      </c>
      <c r="T327" s="137">
        <v>0</v>
      </c>
    </row>
    <row r="328" spans="1:20" ht="22.5" x14ac:dyDescent="0.2">
      <c r="A328" s="133" t="s">
        <v>933</v>
      </c>
      <c r="B328" s="133" t="s">
        <v>556</v>
      </c>
      <c r="C328" s="133" t="s">
        <v>267</v>
      </c>
      <c r="D328" s="133" t="s">
        <v>328</v>
      </c>
      <c r="E328" s="133" t="s">
        <v>560</v>
      </c>
      <c r="F328" s="133" t="s">
        <v>1185</v>
      </c>
      <c r="G328" s="135">
        <v>0</v>
      </c>
      <c r="H328" s="135">
        <v>0</v>
      </c>
      <c r="I328" s="135">
        <v>0</v>
      </c>
      <c r="J328" s="135">
        <v>0</v>
      </c>
      <c r="K328" s="135">
        <v>33369028.32</v>
      </c>
      <c r="L328" s="135">
        <v>69070.48</v>
      </c>
      <c r="M328" s="135">
        <v>0</v>
      </c>
      <c r="N328" s="135">
        <v>0</v>
      </c>
      <c r="O328" s="147">
        <v>0</v>
      </c>
      <c r="P328" s="147">
        <v>0</v>
      </c>
      <c r="Q328" s="135">
        <v>33369028.32</v>
      </c>
      <c r="R328" s="135">
        <v>69070.48</v>
      </c>
      <c r="S328" s="136">
        <v>33369028.32</v>
      </c>
      <c r="T328" s="137">
        <v>69070.48</v>
      </c>
    </row>
    <row r="329" spans="1:20" ht="22.5" x14ac:dyDescent="0.2">
      <c r="A329" s="133" t="s">
        <v>933</v>
      </c>
      <c r="B329" s="133" t="s">
        <v>556</v>
      </c>
      <c r="C329" s="133" t="s">
        <v>276</v>
      </c>
      <c r="D329" s="133" t="s">
        <v>276</v>
      </c>
      <c r="E329" s="133" t="s">
        <v>561</v>
      </c>
      <c r="F329" s="133" t="s">
        <v>1186</v>
      </c>
      <c r="G329" s="135">
        <v>0</v>
      </c>
      <c r="H329" s="135">
        <v>0</v>
      </c>
      <c r="I329" s="135">
        <v>0</v>
      </c>
      <c r="J329" s="135">
        <v>0</v>
      </c>
      <c r="K329" s="135">
        <v>0</v>
      </c>
      <c r="L329" s="135">
        <v>0</v>
      </c>
      <c r="M329" s="135">
        <v>0</v>
      </c>
      <c r="N329" s="135">
        <v>0</v>
      </c>
      <c r="O329" s="147">
        <v>208734448</v>
      </c>
      <c r="P329" s="147">
        <v>504203.4375</v>
      </c>
      <c r="Q329" s="135">
        <v>0</v>
      </c>
      <c r="R329" s="135">
        <v>0</v>
      </c>
      <c r="S329" s="136">
        <v>0</v>
      </c>
      <c r="T329" s="137">
        <v>0</v>
      </c>
    </row>
    <row r="330" spans="1:20" ht="22.5" x14ac:dyDescent="0.2">
      <c r="A330" s="133" t="s">
        <v>933</v>
      </c>
      <c r="B330" s="133" t="s">
        <v>556</v>
      </c>
      <c r="C330" s="133" t="s">
        <v>278</v>
      </c>
      <c r="D330" s="133" t="s">
        <v>278</v>
      </c>
      <c r="E330" s="133" t="s">
        <v>562</v>
      </c>
      <c r="F330" s="133" t="s">
        <v>1187</v>
      </c>
      <c r="G330" s="135">
        <v>12984654.029999999</v>
      </c>
      <c r="H330" s="135">
        <v>0</v>
      </c>
      <c r="I330" s="135">
        <v>667861448.80019999</v>
      </c>
      <c r="J330" s="135">
        <v>0</v>
      </c>
      <c r="K330" s="135">
        <v>0</v>
      </c>
      <c r="L330" s="135">
        <v>0</v>
      </c>
      <c r="M330" s="135">
        <v>0</v>
      </c>
      <c r="N330" s="135">
        <v>0</v>
      </c>
      <c r="O330" s="147">
        <v>0</v>
      </c>
      <c r="P330" s="147">
        <v>0</v>
      </c>
      <c r="Q330" s="135">
        <v>667861448.80019999</v>
      </c>
      <c r="R330" s="135">
        <v>0</v>
      </c>
      <c r="S330" s="136">
        <v>680846102.83019996</v>
      </c>
      <c r="T330" s="137">
        <v>0</v>
      </c>
    </row>
    <row r="331" spans="1:20" ht="22.5" x14ac:dyDescent="0.2">
      <c r="A331" s="133" t="s">
        <v>933</v>
      </c>
      <c r="B331" s="133" t="s">
        <v>556</v>
      </c>
      <c r="C331" s="133" t="s">
        <v>290</v>
      </c>
      <c r="D331" s="133" t="s">
        <v>313</v>
      </c>
      <c r="E331" s="133" t="s">
        <v>563</v>
      </c>
      <c r="F331" s="133" t="s">
        <v>1188</v>
      </c>
      <c r="G331" s="135">
        <v>15466.533299999999</v>
      </c>
      <c r="H331" s="135">
        <v>33</v>
      </c>
      <c r="I331" s="135">
        <v>94869.634699999995</v>
      </c>
      <c r="J331" s="135">
        <v>0</v>
      </c>
      <c r="K331" s="135">
        <v>7356243.1546999998</v>
      </c>
      <c r="L331" s="135">
        <v>20775.46</v>
      </c>
      <c r="M331" s="135">
        <v>0</v>
      </c>
      <c r="N331" s="135">
        <v>0</v>
      </c>
      <c r="O331" s="147">
        <v>0</v>
      </c>
      <c r="P331" s="147">
        <v>0</v>
      </c>
      <c r="Q331" s="135">
        <v>7451112.7894000001</v>
      </c>
      <c r="R331" s="135">
        <v>20775.46</v>
      </c>
      <c r="S331" s="136">
        <v>7466579.3227000004</v>
      </c>
      <c r="T331" s="137">
        <v>20808.939999999999</v>
      </c>
    </row>
    <row r="332" spans="1:20" ht="33.75" x14ac:dyDescent="0.2">
      <c r="A332" s="133" t="s">
        <v>933</v>
      </c>
      <c r="B332" s="133" t="s">
        <v>556</v>
      </c>
      <c r="C332" s="133" t="s">
        <v>298</v>
      </c>
      <c r="D332" s="133" t="s">
        <v>335</v>
      </c>
      <c r="E332" s="133" t="s">
        <v>564</v>
      </c>
      <c r="F332" s="133" t="s">
        <v>1189</v>
      </c>
      <c r="G332" s="135">
        <v>0</v>
      </c>
      <c r="H332" s="135">
        <v>0</v>
      </c>
      <c r="I332" s="135">
        <v>4009942</v>
      </c>
      <c r="J332" s="135">
        <v>0</v>
      </c>
      <c r="K332" s="135">
        <v>0</v>
      </c>
      <c r="L332" s="135">
        <v>0</v>
      </c>
      <c r="M332" s="135">
        <v>0</v>
      </c>
      <c r="N332" s="135">
        <v>0</v>
      </c>
      <c r="O332" s="147">
        <v>0</v>
      </c>
      <c r="P332" s="147">
        <v>0</v>
      </c>
      <c r="Q332" s="135">
        <v>4009942</v>
      </c>
      <c r="R332" s="135">
        <v>0</v>
      </c>
      <c r="S332" s="136">
        <v>4009942</v>
      </c>
      <c r="T332" s="137">
        <v>0</v>
      </c>
    </row>
    <row r="333" spans="1:20" ht="45" x14ac:dyDescent="0.2">
      <c r="A333" s="133" t="s">
        <v>933</v>
      </c>
      <c r="B333" s="133" t="s">
        <v>565</v>
      </c>
      <c r="C333" s="133" t="s">
        <v>244</v>
      </c>
      <c r="D333" s="133" t="s">
        <v>364</v>
      </c>
      <c r="E333" s="133" t="s">
        <v>566</v>
      </c>
      <c r="F333" s="133" t="s">
        <v>566</v>
      </c>
      <c r="G333" s="135">
        <v>0</v>
      </c>
      <c r="H333" s="135">
        <v>0</v>
      </c>
      <c r="I333" s="135">
        <v>0</v>
      </c>
      <c r="J333" s="135">
        <v>0</v>
      </c>
      <c r="K333" s="135">
        <v>19725659.73</v>
      </c>
      <c r="L333" s="135">
        <v>42405.1</v>
      </c>
      <c r="M333" s="135">
        <v>0</v>
      </c>
      <c r="N333" s="135">
        <v>0</v>
      </c>
      <c r="O333" s="147">
        <v>0</v>
      </c>
      <c r="P333" s="147">
        <v>0</v>
      </c>
      <c r="Q333" s="135">
        <v>19725659.73</v>
      </c>
      <c r="R333" s="135">
        <v>42405.1</v>
      </c>
      <c r="S333" s="136">
        <v>19725659.73</v>
      </c>
      <c r="T333" s="137">
        <v>42405.1</v>
      </c>
    </row>
    <row r="334" spans="1:20" ht="45" x14ac:dyDescent="0.2">
      <c r="A334" s="133" t="s">
        <v>933</v>
      </c>
      <c r="B334" s="133" t="s">
        <v>565</v>
      </c>
      <c r="C334" s="133" t="s">
        <v>244</v>
      </c>
      <c r="D334" s="133" t="s">
        <v>366</v>
      </c>
      <c r="E334" s="133" t="s">
        <v>567</v>
      </c>
      <c r="F334" s="133" t="s">
        <v>567</v>
      </c>
      <c r="G334" s="135">
        <v>41298520.210000001</v>
      </c>
      <c r="H334" s="135">
        <v>106115</v>
      </c>
      <c r="I334" s="135">
        <v>10652930.25</v>
      </c>
      <c r="J334" s="135">
        <v>31869.25</v>
      </c>
      <c r="K334" s="135">
        <v>65812235.600000001</v>
      </c>
      <c r="L334" s="135">
        <v>181682.14</v>
      </c>
      <c r="M334" s="135">
        <v>0</v>
      </c>
      <c r="N334" s="135">
        <v>0</v>
      </c>
      <c r="O334" s="147">
        <v>0</v>
      </c>
      <c r="P334" s="147">
        <v>0</v>
      </c>
      <c r="Q334" s="135">
        <v>76465165.849999994</v>
      </c>
      <c r="R334" s="135">
        <v>213551.39</v>
      </c>
      <c r="S334" s="136">
        <v>117763686.06</v>
      </c>
      <c r="T334" s="137">
        <v>319666.53999999998</v>
      </c>
    </row>
    <row r="335" spans="1:20" ht="22.5" x14ac:dyDescent="0.2">
      <c r="A335" s="133" t="s">
        <v>933</v>
      </c>
      <c r="B335" s="133" t="s">
        <v>565</v>
      </c>
      <c r="C335" s="133" t="s">
        <v>258</v>
      </c>
      <c r="D335" s="133" t="s">
        <v>258</v>
      </c>
      <c r="E335" s="133" t="s">
        <v>568</v>
      </c>
      <c r="F335" s="133" t="s">
        <v>568</v>
      </c>
      <c r="G335" s="135">
        <v>5896780.6699999999</v>
      </c>
      <c r="H335" s="135">
        <v>0</v>
      </c>
      <c r="I335" s="135">
        <v>28798757.190000001</v>
      </c>
      <c r="J335" s="135">
        <v>0</v>
      </c>
      <c r="K335" s="135">
        <v>0</v>
      </c>
      <c r="L335" s="135">
        <v>0</v>
      </c>
      <c r="M335" s="135">
        <v>0</v>
      </c>
      <c r="N335" s="135">
        <v>0</v>
      </c>
      <c r="O335" s="147">
        <v>0</v>
      </c>
      <c r="P335" s="147">
        <v>0</v>
      </c>
      <c r="Q335" s="135">
        <v>28798757.190000001</v>
      </c>
      <c r="R335" s="135">
        <v>0</v>
      </c>
      <c r="S335" s="136">
        <v>34695537.859999999</v>
      </c>
      <c r="T335" s="137">
        <v>0</v>
      </c>
    </row>
    <row r="336" spans="1:20" ht="22.5" x14ac:dyDescent="0.2">
      <c r="A336" s="133" t="s">
        <v>933</v>
      </c>
      <c r="B336" s="133" t="s">
        <v>565</v>
      </c>
      <c r="C336" s="133" t="s">
        <v>276</v>
      </c>
      <c r="D336" s="133" t="s">
        <v>276</v>
      </c>
      <c r="E336" s="133" t="s">
        <v>569</v>
      </c>
      <c r="F336" s="133" t="s">
        <v>569</v>
      </c>
      <c r="G336" s="135">
        <v>0</v>
      </c>
      <c r="H336" s="135">
        <v>0</v>
      </c>
      <c r="I336" s="135">
        <v>0</v>
      </c>
      <c r="J336" s="135">
        <v>0</v>
      </c>
      <c r="K336" s="135">
        <v>0</v>
      </c>
      <c r="L336" s="135">
        <v>0</v>
      </c>
      <c r="M336" s="135">
        <v>0</v>
      </c>
      <c r="N336" s="135">
        <v>0</v>
      </c>
      <c r="O336" s="147">
        <v>75373728</v>
      </c>
      <c r="P336" s="147">
        <v>142771.09375</v>
      </c>
      <c r="Q336" s="135">
        <v>0</v>
      </c>
      <c r="R336" s="135">
        <v>0</v>
      </c>
      <c r="S336" s="136">
        <v>0</v>
      </c>
      <c r="T336" s="137">
        <v>0</v>
      </c>
    </row>
    <row r="337" spans="1:20" ht="22.5" x14ac:dyDescent="0.2">
      <c r="A337" s="133" t="s">
        <v>933</v>
      </c>
      <c r="B337" s="133" t="s">
        <v>565</v>
      </c>
      <c r="C337" s="133" t="s">
        <v>278</v>
      </c>
      <c r="D337" s="133" t="s">
        <v>278</v>
      </c>
      <c r="E337" s="133" t="s">
        <v>570</v>
      </c>
      <c r="F337" s="133" t="s">
        <v>570</v>
      </c>
      <c r="G337" s="135">
        <v>2611524.98</v>
      </c>
      <c r="H337" s="135">
        <v>0</v>
      </c>
      <c r="I337" s="135">
        <v>72900307.920000002</v>
      </c>
      <c r="J337" s="135">
        <v>0</v>
      </c>
      <c r="K337" s="135">
        <v>0</v>
      </c>
      <c r="L337" s="135">
        <v>0</v>
      </c>
      <c r="M337" s="135">
        <v>0</v>
      </c>
      <c r="N337" s="135">
        <v>0</v>
      </c>
      <c r="O337" s="147">
        <v>0</v>
      </c>
      <c r="P337" s="147">
        <v>0</v>
      </c>
      <c r="Q337" s="135">
        <v>72900307.920000002</v>
      </c>
      <c r="R337" s="135">
        <v>0</v>
      </c>
      <c r="S337" s="136">
        <v>75511832.900000006</v>
      </c>
      <c r="T337" s="137">
        <v>0</v>
      </c>
    </row>
    <row r="338" spans="1:20" ht="33.75" x14ac:dyDescent="0.2">
      <c r="A338" s="133" t="s">
        <v>933</v>
      </c>
      <c r="B338" s="133" t="s">
        <v>565</v>
      </c>
      <c r="C338" s="133" t="s">
        <v>286</v>
      </c>
      <c r="D338" s="133" t="s">
        <v>332</v>
      </c>
      <c r="E338" s="133" t="s">
        <v>571</v>
      </c>
      <c r="F338" s="133" t="s">
        <v>571</v>
      </c>
      <c r="G338" s="135">
        <v>6066.24</v>
      </c>
      <c r="H338" s="135">
        <v>16</v>
      </c>
      <c r="I338" s="135">
        <v>38741.160000000003</v>
      </c>
      <c r="J338" s="135">
        <v>107.6</v>
      </c>
      <c r="K338" s="135">
        <v>0</v>
      </c>
      <c r="L338" s="135">
        <v>0</v>
      </c>
      <c r="M338" s="135">
        <v>0</v>
      </c>
      <c r="N338" s="135">
        <v>0</v>
      </c>
      <c r="O338" s="147">
        <v>0</v>
      </c>
      <c r="P338" s="147">
        <v>0</v>
      </c>
      <c r="Q338" s="135">
        <v>38741.160000000003</v>
      </c>
      <c r="R338" s="135">
        <v>107.6</v>
      </c>
      <c r="S338" s="136">
        <v>44807.4</v>
      </c>
      <c r="T338" s="137">
        <v>124.45</v>
      </c>
    </row>
    <row r="339" spans="1:20" ht="22.5" x14ac:dyDescent="0.2">
      <c r="A339" s="133" t="s">
        <v>933</v>
      </c>
      <c r="B339" s="133" t="s">
        <v>565</v>
      </c>
      <c r="C339" s="133" t="s">
        <v>290</v>
      </c>
      <c r="D339" s="133" t="s">
        <v>313</v>
      </c>
      <c r="E339" s="133" t="s">
        <v>572</v>
      </c>
      <c r="F339" s="133" t="s">
        <v>572</v>
      </c>
      <c r="G339" s="135">
        <v>116016.03</v>
      </c>
      <c r="H339" s="135">
        <v>314</v>
      </c>
      <c r="I339" s="135">
        <v>0</v>
      </c>
      <c r="J339" s="135">
        <v>0</v>
      </c>
      <c r="K339" s="135">
        <v>961248.3</v>
      </c>
      <c r="L339" s="135">
        <v>2607.9</v>
      </c>
      <c r="M339" s="135">
        <v>0</v>
      </c>
      <c r="N339" s="135">
        <v>0</v>
      </c>
      <c r="O339" s="147">
        <v>0</v>
      </c>
      <c r="P339" s="147">
        <v>0</v>
      </c>
      <c r="Q339" s="135">
        <v>961248.3</v>
      </c>
      <c r="R339" s="135">
        <v>2607.9</v>
      </c>
      <c r="S339" s="136">
        <v>1077264.33</v>
      </c>
      <c r="T339" s="137">
        <v>2922.66</v>
      </c>
    </row>
    <row r="340" spans="1:20" ht="33.75" x14ac:dyDescent="0.2">
      <c r="A340" s="133" t="s">
        <v>933</v>
      </c>
      <c r="B340" s="133" t="s">
        <v>565</v>
      </c>
      <c r="C340" s="133" t="s">
        <v>298</v>
      </c>
      <c r="D340" s="133" t="s">
        <v>335</v>
      </c>
      <c r="E340" s="133" t="s">
        <v>573</v>
      </c>
      <c r="F340" s="133" t="s">
        <v>573</v>
      </c>
      <c r="G340" s="135">
        <v>38852.07</v>
      </c>
      <c r="H340" s="135">
        <v>0</v>
      </c>
      <c r="I340" s="135">
        <v>567791.35</v>
      </c>
      <c r="J340" s="135">
        <v>0</v>
      </c>
      <c r="K340" s="135">
        <v>9778</v>
      </c>
      <c r="L340" s="135">
        <v>0</v>
      </c>
      <c r="M340" s="135">
        <v>0</v>
      </c>
      <c r="N340" s="135">
        <v>0</v>
      </c>
      <c r="O340" s="147">
        <v>0</v>
      </c>
      <c r="P340" s="147">
        <v>0</v>
      </c>
      <c r="Q340" s="135">
        <v>577569.35</v>
      </c>
      <c r="R340" s="135">
        <v>0</v>
      </c>
      <c r="S340" s="136">
        <v>616421.42000000004</v>
      </c>
      <c r="T340" s="137">
        <v>0</v>
      </c>
    </row>
    <row r="341" spans="1:20" ht="45" x14ac:dyDescent="0.2">
      <c r="A341" s="133" t="s">
        <v>933</v>
      </c>
      <c r="B341" s="133" t="s">
        <v>574</v>
      </c>
      <c r="C341" s="133" t="s">
        <v>244</v>
      </c>
      <c r="D341" s="133" t="s">
        <v>316</v>
      </c>
      <c r="E341" s="133" t="s">
        <v>1083</v>
      </c>
      <c r="F341" s="133" t="s">
        <v>1083</v>
      </c>
      <c r="G341" s="135">
        <v>11525749.369999999</v>
      </c>
      <c r="H341" s="135">
        <v>30985</v>
      </c>
      <c r="I341" s="135">
        <v>1370347.98</v>
      </c>
      <c r="J341" s="135">
        <v>3664.59</v>
      </c>
      <c r="K341" s="135">
        <v>75848481.709999993</v>
      </c>
      <c r="L341" s="135">
        <v>181724.88</v>
      </c>
      <c r="M341" s="135">
        <v>0</v>
      </c>
      <c r="N341" s="135">
        <v>0</v>
      </c>
      <c r="O341" s="147">
        <v>0</v>
      </c>
      <c r="P341" s="147">
        <v>0</v>
      </c>
      <c r="Q341" s="135">
        <v>77218829.689999998</v>
      </c>
      <c r="R341" s="135">
        <v>185389.47</v>
      </c>
      <c r="S341" s="136">
        <v>88744579.060000002</v>
      </c>
      <c r="T341" s="137">
        <v>216374.47</v>
      </c>
    </row>
    <row r="342" spans="1:20" ht="45" x14ac:dyDescent="0.2">
      <c r="A342" s="133" t="s">
        <v>933</v>
      </c>
      <c r="B342" s="133" t="s">
        <v>574</v>
      </c>
      <c r="C342" s="133" t="s">
        <v>244</v>
      </c>
      <c r="D342" s="133" t="s">
        <v>575</v>
      </c>
      <c r="E342" s="134" t="s">
        <v>1084</v>
      </c>
      <c r="F342" s="134" t="s">
        <v>1084</v>
      </c>
      <c r="G342" s="135">
        <v>9827143.5899999999</v>
      </c>
      <c r="H342" s="135">
        <v>20817</v>
      </c>
      <c r="I342" s="135">
        <v>3456027.31</v>
      </c>
      <c r="J342" s="135">
        <v>8451.32</v>
      </c>
      <c r="K342" s="135">
        <v>16195539.869999999</v>
      </c>
      <c r="L342" s="135">
        <v>40427.279999999999</v>
      </c>
      <c r="M342" s="135">
        <v>0</v>
      </c>
      <c r="N342" s="135">
        <v>0</v>
      </c>
      <c r="O342" s="147">
        <v>0</v>
      </c>
      <c r="P342" s="147">
        <v>0</v>
      </c>
      <c r="Q342" s="135">
        <v>19651567.18</v>
      </c>
      <c r="R342" s="135">
        <v>48878.6</v>
      </c>
      <c r="S342" s="136">
        <v>29478710.77</v>
      </c>
      <c r="T342" s="137">
        <v>69696.52</v>
      </c>
    </row>
    <row r="343" spans="1:20" ht="22.5" x14ac:dyDescent="0.2">
      <c r="A343" s="133" t="s">
        <v>933</v>
      </c>
      <c r="B343" s="133" t="s">
        <v>574</v>
      </c>
      <c r="C343" s="133" t="s">
        <v>258</v>
      </c>
      <c r="D343" s="133" t="s">
        <v>258</v>
      </c>
      <c r="E343" s="133" t="s">
        <v>1085</v>
      </c>
      <c r="F343" s="133" t="s">
        <v>1085</v>
      </c>
      <c r="G343" s="135">
        <v>6829775.1299999999</v>
      </c>
      <c r="H343" s="135">
        <v>0</v>
      </c>
      <c r="I343" s="135">
        <v>35249226.789999999</v>
      </c>
      <c r="J343" s="135">
        <v>0</v>
      </c>
      <c r="K343" s="135">
        <v>0</v>
      </c>
      <c r="L343" s="135">
        <v>0</v>
      </c>
      <c r="M343" s="135">
        <v>0</v>
      </c>
      <c r="N343" s="135">
        <v>0</v>
      </c>
      <c r="O343" s="147">
        <v>0</v>
      </c>
      <c r="P343" s="147">
        <v>0</v>
      </c>
      <c r="Q343" s="135">
        <v>35249226.789999999</v>
      </c>
      <c r="R343" s="135">
        <v>0</v>
      </c>
      <c r="S343" s="136">
        <v>42079001.920000002</v>
      </c>
      <c r="T343" s="137">
        <v>0</v>
      </c>
    </row>
    <row r="344" spans="1:20" ht="33.75" x14ac:dyDescent="0.2">
      <c r="A344" s="133" t="s">
        <v>933</v>
      </c>
      <c r="B344" s="133" t="s">
        <v>574</v>
      </c>
      <c r="C344" s="133" t="s">
        <v>258</v>
      </c>
      <c r="D344" s="133" t="s">
        <v>576</v>
      </c>
      <c r="E344" s="134" t="s">
        <v>1086</v>
      </c>
      <c r="F344" s="134" t="s">
        <v>1086</v>
      </c>
      <c r="G344" s="135">
        <v>2556412.79</v>
      </c>
      <c r="H344" s="135">
        <v>0</v>
      </c>
      <c r="I344" s="135">
        <v>15141090.220000001</v>
      </c>
      <c r="J344" s="135">
        <v>0</v>
      </c>
      <c r="K344" s="135">
        <v>0</v>
      </c>
      <c r="L344" s="135">
        <v>0</v>
      </c>
      <c r="M344" s="135">
        <v>0</v>
      </c>
      <c r="N344" s="135">
        <v>0</v>
      </c>
      <c r="O344" s="147">
        <v>0</v>
      </c>
      <c r="P344" s="147">
        <v>0</v>
      </c>
      <c r="Q344" s="135">
        <v>15141090.220000001</v>
      </c>
      <c r="R344" s="135">
        <v>0</v>
      </c>
      <c r="S344" s="136">
        <v>17697503.010000002</v>
      </c>
      <c r="T344" s="137">
        <v>0</v>
      </c>
    </row>
    <row r="345" spans="1:20" ht="22.5" x14ac:dyDescent="0.2">
      <c r="A345" s="133" t="s">
        <v>933</v>
      </c>
      <c r="B345" s="133" t="s">
        <v>574</v>
      </c>
      <c r="C345" s="133" t="s">
        <v>276</v>
      </c>
      <c r="D345" s="133" t="s">
        <v>276</v>
      </c>
      <c r="E345" s="133" t="s">
        <v>577</v>
      </c>
      <c r="F345" s="133" t="s">
        <v>577</v>
      </c>
      <c r="G345" s="135">
        <v>0</v>
      </c>
      <c r="H345" s="135">
        <v>0</v>
      </c>
      <c r="I345" s="135">
        <v>0</v>
      </c>
      <c r="J345" s="135">
        <v>0</v>
      </c>
      <c r="K345" s="135">
        <v>0</v>
      </c>
      <c r="L345" s="135">
        <v>0</v>
      </c>
      <c r="M345" s="135">
        <v>0</v>
      </c>
      <c r="N345" s="135">
        <v>0</v>
      </c>
      <c r="O345" s="147">
        <v>42961260</v>
      </c>
      <c r="P345" s="147">
        <v>92945.4375</v>
      </c>
      <c r="Q345" s="135">
        <v>0</v>
      </c>
      <c r="R345" s="135">
        <v>0</v>
      </c>
      <c r="S345" s="136">
        <v>0</v>
      </c>
      <c r="T345" s="137">
        <v>0</v>
      </c>
    </row>
    <row r="346" spans="1:20" ht="22.5" x14ac:dyDescent="0.2">
      <c r="A346" s="133" t="s">
        <v>933</v>
      </c>
      <c r="B346" s="133" t="s">
        <v>574</v>
      </c>
      <c r="C346" s="133" t="s">
        <v>278</v>
      </c>
      <c r="D346" s="133" t="s">
        <v>578</v>
      </c>
      <c r="E346" s="134" t="s">
        <v>1087</v>
      </c>
      <c r="F346" s="134" t="s">
        <v>1087</v>
      </c>
      <c r="G346" s="135">
        <v>647124.41</v>
      </c>
      <c r="H346" s="135">
        <v>0</v>
      </c>
      <c r="I346" s="135">
        <v>29353530.100000001</v>
      </c>
      <c r="J346" s="135">
        <v>0</v>
      </c>
      <c r="K346" s="135">
        <v>0</v>
      </c>
      <c r="L346" s="135">
        <v>0</v>
      </c>
      <c r="M346" s="135">
        <v>0</v>
      </c>
      <c r="N346" s="135">
        <v>0</v>
      </c>
      <c r="O346" s="147">
        <v>0</v>
      </c>
      <c r="P346" s="147">
        <v>0</v>
      </c>
      <c r="Q346" s="135">
        <v>29353530.100000001</v>
      </c>
      <c r="R346" s="135">
        <v>0</v>
      </c>
      <c r="S346" s="136">
        <v>30000654.510000002</v>
      </c>
      <c r="T346" s="137">
        <v>0</v>
      </c>
    </row>
    <row r="347" spans="1:20" ht="22.5" x14ac:dyDescent="0.2">
      <c r="A347" s="133" t="s">
        <v>933</v>
      </c>
      <c r="B347" s="133" t="s">
        <v>574</v>
      </c>
      <c r="C347" s="133" t="s">
        <v>278</v>
      </c>
      <c r="D347" s="133" t="s">
        <v>278</v>
      </c>
      <c r="E347" s="133" t="s">
        <v>1088</v>
      </c>
      <c r="F347" s="133" t="s">
        <v>1088</v>
      </c>
      <c r="G347" s="135">
        <v>2185365.42</v>
      </c>
      <c r="H347" s="135">
        <v>0</v>
      </c>
      <c r="I347" s="135">
        <v>77229480.390000001</v>
      </c>
      <c r="J347" s="135">
        <v>0</v>
      </c>
      <c r="K347" s="135">
        <v>0</v>
      </c>
      <c r="L347" s="135">
        <v>0</v>
      </c>
      <c r="M347" s="135">
        <v>0</v>
      </c>
      <c r="N347" s="135">
        <v>0</v>
      </c>
      <c r="O347" s="147">
        <v>0</v>
      </c>
      <c r="P347" s="147">
        <v>0</v>
      </c>
      <c r="Q347" s="135">
        <v>77229480.390000001</v>
      </c>
      <c r="R347" s="135">
        <v>0</v>
      </c>
      <c r="S347" s="136">
        <v>79414845.810000002</v>
      </c>
      <c r="T347" s="137">
        <v>0</v>
      </c>
    </row>
    <row r="348" spans="1:20" ht="33.75" x14ac:dyDescent="0.2">
      <c r="A348" s="133" t="s">
        <v>933</v>
      </c>
      <c r="B348" s="133" t="s">
        <v>574</v>
      </c>
      <c r="C348" s="133" t="s">
        <v>286</v>
      </c>
      <c r="D348" s="133" t="s">
        <v>579</v>
      </c>
      <c r="E348" s="134" t="s">
        <v>1089</v>
      </c>
      <c r="F348" s="134" t="s">
        <v>1089</v>
      </c>
      <c r="G348" s="135">
        <v>0</v>
      </c>
      <c r="H348" s="135">
        <v>0</v>
      </c>
      <c r="I348" s="135">
        <v>5205.6000000000004</v>
      </c>
      <c r="J348" s="135">
        <v>14.46</v>
      </c>
      <c r="K348" s="135">
        <v>0</v>
      </c>
      <c r="L348" s="135">
        <v>0</v>
      </c>
      <c r="M348" s="135">
        <v>0</v>
      </c>
      <c r="N348" s="135">
        <v>0</v>
      </c>
      <c r="O348" s="147">
        <v>0</v>
      </c>
      <c r="P348" s="147">
        <v>0</v>
      </c>
      <c r="Q348" s="135">
        <v>5205.6000000000004</v>
      </c>
      <c r="R348" s="135">
        <v>14.46</v>
      </c>
      <c r="S348" s="136">
        <v>5205.6000000000004</v>
      </c>
      <c r="T348" s="137">
        <v>14.46</v>
      </c>
    </row>
    <row r="349" spans="1:20" ht="33.75" x14ac:dyDescent="0.2">
      <c r="A349" s="133" t="s">
        <v>933</v>
      </c>
      <c r="B349" s="133" t="s">
        <v>574</v>
      </c>
      <c r="C349" s="133" t="s">
        <v>286</v>
      </c>
      <c r="D349" s="133" t="s">
        <v>332</v>
      </c>
      <c r="E349" s="133" t="s">
        <v>1090</v>
      </c>
      <c r="F349" s="133" t="s">
        <v>1090</v>
      </c>
      <c r="G349" s="135">
        <v>0</v>
      </c>
      <c r="H349" s="135">
        <v>0</v>
      </c>
      <c r="I349" s="135">
        <v>35657.379999999997</v>
      </c>
      <c r="J349" s="135">
        <v>99.14</v>
      </c>
      <c r="K349" s="135">
        <v>0</v>
      </c>
      <c r="L349" s="135">
        <v>0</v>
      </c>
      <c r="M349" s="135">
        <v>0</v>
      </c>
      <c r="N349" s="135">
        <v>0</v>
      </c>
      <c r="O349" s="147">
        <v>0</v>
      </c>
      <c r="P349" s="147">
        <v>0</v>
      </c>
      <c r="Q349" s="135">
        <v>35657.379999999997</v>
      </c>
      <c r="R349" s="135">
        <v>99.14</v>
      </c>
      <c r="S349" s="136">
        <v>35657.379999999997</v>
      </c>
      <c r="T349" s="137">
        <v>99.14</v>
      </c>
    </row>
    <row r="350" spans="1:20" ht="33.75" x14ac:dyDescent="0.2">
      <c r="A350" s="133" t="s">
        <v>933</v>
      </c>
      <c r="B350" s="133" t="s">
        <v>574</v>
      </c>
      <c r="C350" s="133" t="s">
        <v>290</v>
      </c>
      <c r="D350" s="133" t="s">
        <v>580</v>
      </c>
      <c r="E350" s="134" t="s">
        <v>1091</v>
      </c>
      <c r="F350" s="134" t="s">
        <v>1091</v>
      </c>
      <c r="G350" s="135">
        <v>0</v>
      </c>
      <c r="H350" s="135">
        <v>0</v>
      </c>
      <c r="I350" s="135">
        <v>0</v>
      </c>
      <c r="J350" s="135">
        <v>0</v>
      </c>
      <c r="K350" s="135">
        <v>344233.52</v>
      </c>
      <c r="L350" s="135">
        <v>995.42</v>
      </c>
      <c r="M350" s="135">
        <v>0</v>
      </c>
      <c r="N350" s="135">
        <v>0</v>
      </c>
      <c r="O350" s="147">
        <v>0</v>
      </c>
      <c r="P350" s="147">
        <v>0</v>
      </c>
      <c r="Q350" s="135">
        <v>344233.52</v>
      </c>
      <c r="R350" s="135">
        <v>995.42</v>
      </c>
      <c r="S350" s="136">
        <v>344233.52</v>
      </c>
      <c r="T350" s="137">
        <v>995.42</v>
      </c>
    </row>
    <row r="351" spans="1:20" ht="22.5" x14ac:dyDescent="0.2">
      <c r="A351" s="133" t="s">
        <v>933</v>
      </c>
      <c r="B351" s="133" t="s">
        <v>574</v>
      </c>
      <c r="C351" s="133" t="s">
        <v>290</v>
      </c>
      <c r="D351" s="133" t="s">
        <v>313</v>
      </c>
      <c r="E351" s="133" t="s">
        <v>1092</v>
      </c>
      <c r="F351" s="133" t="s">
        <v>1092</v>
      </c>
      <c r="G351" s="135">
        <v>137516.23000000001</v>
      </c>
      <c r="H351" s="135">
        <v>373</v>
      </c>
      <c r="I351" s="135">
        <v>632280.82999999996</v>
      </c>
      <c r="J351" s="135">
        <v>1719.92</v>
      </c>
      <c r="K351" s="135">
        <v>0</v>
      </c>
      <c r="L351" s="135">
        <v>0</v>
      </c>
      <c r="M351" s="135">
        <v>0</v>
      </c>
      <c r="N351" s="135">
        <v>0</v>
      </c>
      <c r="O351" s="147">
        <v>0</v>
      </c>
      <c r="P351" s="147">
        <v>0</v>
      </c>
      <c r="Q351" s="135">
        <v>632280.82999999996</v>
      </c>
      <c r="R351" s="135">
        <v>1719.92</v>
      </c>
      <c r="S351" s="136">
        <v>769797.06</v>
      </c>
      <c r="T351" s="137">
        <v>2093.12</v>
      </c>
    </row>
    <row r="352" spans="1:20" ht="33.75" x14ac:dyDescent="0.2">
      <c r="A352" s="133" t="s">
        <v>933</v>
      </c>
      <c r="B352" s="133" t="s">
        <v>574</v>
      </c>
      <c r="C352" s="133" t="s">
        <v>298</v>
      </c>
      <c r="D352" s="133" t="s">
        <v>581</v>
      </c>
      <c r="E352" s="134" t="s">
        <v>1093</v>
      </c>
      <c r="F352" s="134" t="s">
        <v>1093</v>
      </c>
      <c r="G352" s="135">
        <v>0</v>
      </c>
      <c r="H352" s="135">
        <v>0</v>
      </c>
      <c r="I352" s="135">
        <v>56154.48</v>
      </c>
      <c r="J352" s="135">
        <v>0</v>
      </c>
      <c r="K352" s="135">
        <v>0</v>
      </c>
      <c r="L352" s="135">
        <v>0</v>
      </c>
      <c r="M352" s="135">
        <v>0</v>
      </c>
      <c r="N352" s="135">
        <v>0</v>
      </c>
      <c r="O352" s="147">
        <v>0</v>
      </c>
      <c r="P352" s="147">
        <v>0</v>
      </c>
      <c r="Q352" s="135">
        <v>56154.48</v>
      </c>
      <c r="R352" s="135">
        <v>0</v>
      </c>
      <c r="S352" s="136">
        <v>56154.48</v>
      </c>
      <c r="T352" s="137">
        <v>0</v>
      </c>
    </row>
    <row r="353" spans="1:20" ht="33.75" x14ac:dyDescent="0.2">
      <c r="A353" s="133" t="s">
        <v>933</v>
      </c>
      <c r="B353" s="133" t="s">
        <v>574</v>
      </c>
      <c r="C353" s="133" t="s">
        <v>298</v>
      </c>
      <c r="D353" s="133" t="s">
        <v>335</v>
      </c>
      <c r="E353" s="133" t="s">
        <v>1094</v>
      </c>
      <c r="F353" s="133" t="s">
        <v>1094</v>
      </c>
      <c r="G353" s="135">
        <v>600.05999999999995</v>
      </c>
      <c r="H353" s="135">
        <v>0</v>
      </c>
      <c r="I353" s="135">
        <v>109932.13</v>
      </c>
      <c r="J353" s="135">
        <v>0</v>
      </c>
      <c r="K353" s="135">
        <v>0</v>
      </c>
      <c r="L353" s="135">
        <v>0</v>
      </c>
      <c r="M353" s="135">
        <v>0</v>
      </c>
      <c r="N353" s="135">
        <v>0</v>
      </c>
      <c r="O353" s="147">
        <v>0</v>
      </c>
      <c r="P353" s="147">
        <v>0</v>
      </c>
      <c r="Q353" s="135">
        <v>109932.13</v>
      </c>
      <c r="R353" s="135">
        <v>0</v>
      </c>
      <c r="S353" s="136">
        <v>110532.19</v>
      </c>
      <c r="T353" s="137">
        <v>0</v>
      </c>
    </row>
    <row r="354" spans="1:20" ht="45" x14ac:dyDescent="0.2">
      <c r="A354" s="133" t="s">
        <v>933</v>
      </c>
      <c r="B354" s="133" t="s">
        <v>582</v>
      </c>
      <c r="C354" s="133" t="s">
        <v>244</v>
      </c>
      <c r="D354" s="133" t="s">
        <v>316</v>
      </c>
      <c r="E354" s="133" t="s">
        <v>583</v>
      </c>
      <c r="F354" s="133" t="s">
        <v>583</v>
      </c>
      <c r="G354" s="135">
        <v>195773148.09999999</v>
      </c>
      <c r="H354" s="135">
        <v>512910</v>
      </c>
      <c r="I354" s="135">
        <v>147081049</v>
      </c>
      <c r="J354" s="135">
        <v>367837.98</v>
      </c>
      <c r="K354" s="135">
        <v>1139219853</v>
      </c>
      <c r="L354" s="135">
        <v>2849098.05</v>
      </c>
      <c r="M354" s="135">
        <v>0</v>
      </c>
      <c r="N354" s="135">
        <v>28511.5</v>
      </c>
      <c r="O354" s="147">
        <v>0</v>
      </c>
      <c r="P354" s="147">
        <v>0</v>
      </c>
      <c r="Q354" s="135">
        <v>1286300902</v>
      </c>
      <c r="R354" s="135">
        <v>3245447.53</v>
      </c>
      <c r="S354" s="136">
        <v>1482074050.0999999</v>
      </c>
      <c r="T354" s="137">
        <v>3758358.43</v>
      </c>
    </row>
    <row r="355" spans="1:20" ht="45" x14ac:dyDescent="0.2">
      <c r="A355" s="133" t="s">
        <v>933</v>
      </c>
      <c r="B355" s="133" t="s">
        <v>582</v>
      </c>
      <c r="C355" s="133" t="s">
        <v>244</v>
      </c>
      <c r="D355" s="133" t="s">
        <v>584</v>
      </c>
      <c r="E355" s="133" t="s">
        <v>585</v>
      </c>
      <c r="F355" s="133" t="s">
        <v>1190</v>
      </c>
      <c r="G355" s="135">
        <v>0</v>
      </c>
      <c r="H355" s="135">
        <v>0</v>
      </c>
      <c r="I355" s="135">
        <v>0</v>
      </c>
      <c r="J355" s="135">
        <v>0</v>
      </c>
      <c r="K355" s="135">
        <v>48833253</v>
      </c>
      <c r="L355" s="135">
        <v>265044.87</v>
      </c>
      <c r="M355" s="135">
        <v>0</v>
      </c>
      <c r="N355" s="135">
        <v>0</v>
      </c>
      <c r="O355" s="147">
        <v>0</v>
      </c>
      <c r="P355" s="147">
        <v>0</v>
      </c>
      <c r="Q355" s="135">
        <v>48833253</v>
      </c>
      <c r="R355" s="135">
        <v>265044.87</v>
      </c>
      <c r="S355" s="136">
        <v>48833253</v>
      </c>
      <c r="T355" s="137">
        <v>265044.87</v>
      </c>
    </row>
    <row r="356" spans="1:20" ht="22.5" x14ac:dyDescent="0.2">
      <c r="A356" s="133" t="s">
        <v>933</v>
      </c>
      <c r="B356" s="133" t="s">
        <v>582</v>
      </c>
      <c r="C356" s="133" t="s">
        <v>258</v>
      </c>
      <c r="D356" s="133" t="s">
        <v>258</v>
      </c>
      <c r="E356" s="133" t="s">
        <v>586</v>
      </c>
      <c r="F356" s="133" t="s">
        <v>586</v>
      </c>
      <c r="G356" s="135">
        <v>54723349.700000003</v>
      </c>
      <c r="H356" s="135">
        <v>0</v>
      </c>
      <c r="I356" s="135">
        <v>339018679</v>
      </c>
      <c r="J356" s="135">
        <v>0</v>
      </c>
      <c r="K356" s="135">
        <v>3194079</v>
      </c>
      <c r="L356" s="135">
        <v>0</v>
      </c>
      <c r="M356" s="135">
        <v>0</v>
      </c>
      <c r="N356" s="135">
        <v>0</v>
      </c>
      <c r="O356" s="147">
        <v>0</v>
      </c>
      <c r="P356" s="147">
        <v>0</v>
      </c>
      <c r="Q356" s="135">
        <v>342212758</v>
      </c>
      <c r="R356" s="135">
        <v>0</v>
      </c>
      <c r="S356" s="136">
        <v>396936107.69999999</v>
      </c>
      <c r="T356" s="137">
        <v>0</v>
      </c>
    </row>
    <row r="357" spans="1:20" ht="22.5" x14ac:dyDescent="0.2">
      <c r="A357" s="133" t="s">
        <v>933</v>
      </c>
      <c r="B357" s="133" t="s">
        <v>582</v>
      </c>
      <c r="C357" s="133" t="s">
        <v>267</v>
      </c>
      <c r="D357" s="133" t="s">
        <v>328</v>
      </c>
      <c r="E357" s="133" t="s">
        <v>587</v>
      </c>
      <c r="F357" s="133" t="s">
        <v>587</v>
      </c>
      <c r="G357" s="135">
        <v>0</v>
      </c>
      <c r="H357" s="135">
        <v>0</v>
      </c>
      <c r="I357" s="135">
        <v>0</v>
      </c>
      <c r="J357" s="135">
        <v>0</v>
      </c>
      <c r="K357" s="135">
        <v>116791074</v>
      </c>
      <c r="L357" s="135">
        <v>221495.1</v>
      </c>
      <c r="M357" s="135">
        <v>0</v>
      </c>
      <c r="N357" s="135">
        <v>0</v>
      </c>
      <c r="O357" s="147">
        <v>0</v>
      </c>
      <c r="P357" s="147">
        <v>0</v>
      </c>
      <c r="Q357" s="135">
        <v>116791074</v>
      </c>
      <c r="R357" s="135">
        <v>221495.1</v>
      </c>
      <c r="S357" s="136">
        <v>116791074</v>
      </c>
      <c r="T357" s="137">
        <v>221495.1</v>
      </c>
    </row>
    <row r="358" spans="1:20" ht="22.5" x14ac:dyDescent="0.2">
      <c r="A358" s="133" t="s">
        <v>933</v>
      </c>
      <c r="B358" s="133" t="s">
        <v>582</v>
      </c>
      <c r="C358" s="133" t="s">
        <v>276</v>
      </c>
      <c r="D358" s="133" t="s">
        <v>276</v>
      </c>
      <c r="E358" s="133" t="s">
        <v>588</v>
      </c>
      <c r="F358" s="133" t="s">
        <v>588</v>
      </c>
      <c r="G358" s="135">
        <v>0</v>
      </c>
      <c r="H358" s="135">
        <v>0</v>
      </c>
      <c r="I358" s="135">
        <v>0</v>
      </c>
      <c r="J358" s="135">
        <v>0</v>
      </c>
      <c r="K358" s="135">
        <v>0</v>
      </c>
      <c r="L358" s="135">
        <v>0</v>
      </c>
      <c r="M358" s="135">
        <v>0</v>
      </c>
      <c r="N358" s="135">
        <v>0</v>
      </c>
      <c r="O358" s="147">
        <v>560302656</v>
      </c>
      <c r="P358" s="147">
        <v>1321732.25</v>
      </c>
      <c r="Q358" s="135">
        <v>0</v>
      </c>
      <c r="R358" s="135">
        <v>0</v>
      </c>
      <c r="S358" s="136">
        <v>0</v>
      </c>
      <c r="T358" s="137">
        <v>0</v>
      </c>
    </row>
    <row r="359" spans="1:20" ht="22.5" x14ac:dyDescent="0.2">
      <c r="A359" s="133" t="s">
        <v>933</v>
      </c>
      <c r="B359" s="133" t="s">
        <v>582</v>
      </c>
      <c r="C359" s="133" t="s">
        <v>278</v>
      </c>
      <c r="D359" s="133" t="s">
        <v>278</v>
      </c>
      <c r="E359" s="133" t="s">
        <v>589</v>
      </c>
      <c r="F359" s="133" t="s">
        <v>589</v>
      </c>
      <c r="G359" s="135">
        <v>32973197.699999999</v>
      </c>
      <c r="H359" s="135">
        <v>0</v>
      </c>
      <c r="I359" s="135">
        <v>1101197037</v>
      </c>
      <c r="J359" s="135">
        <v>0</v>
      </c>
      <c r="K359" s="135">
        <v>103192</v>
      </c>
      <c r="L359" s="135">
        <v>0</v>
      </c>
      <c r="M359" s="135">
        <v>0</v>
      </c>
      <c r="N359" s="135">
        <v>0</v>
      </c>
      <c r="O359" s="147">
        <v>0</v>
      </c>
      <c r="P359" s="147">
        <v>0</v>
      </c>
      <c r="Q359" s="135">
        <v>1101300229</v>
      </c>
      <c r="R359" s="135">
        <v>0</v>
      </c>
      <c r="S359" s="136">
        <v>1134273426.7</v>
      </c>
      <c r="T359" s="137">
        <v>0</v>
      </c>
    </row>
    <row r="360" spans="1:20" ht="33.75" x14ac:dyDescent="0.2">
      <c r="A360" s="133" t="s">
        <v>933</v>
      </c>
      <c r="B360" s="133" t="s">
        <v>582</v>
      </c>
      <c r="C360" s="133" t="s">
        <v>286</v>
      </c>
      <c r="D360" s="133" t="s">
        <v>332</v>
      </c>
      <c r="E360" s="133" t="s">
        <v>590</v>
      </c>
      <c r="F360" s="133" t="s">
        <v>590</v>
      </c>
      <c r="G360" s="135">
        <v>6160.4</v>
      </c>
      <c r="H360" s="135">
        <v>16</v>
      </c>
      <c r="I360" s="135">
        <v>546450</v>
      </c>
      <c r="J360" s="135">
        <v>1485.91</v>
      </c>
      <c r="K360" s="135">
        <v>-2014</v>
      </c>
      <c r="L360" s="135">
        <v>-5.48</v>
      </c>
      <c r="M360" s="135">
        <v>0</v>
      </c>
      <c r="N360" s="135">
        <v>0</v>
      </c>
      <c r="O360" s="147">
        <v>0</v>
      </c>
      <c r="P360" s="147">
        <v>0</v>
      </c>
      <c r="Q360" s="135">
        <v>544436</v>
      </c>
      <c r="R360" s="135">
        <v>1480.43</v>
      </c>
      <c r="S360" s="136">
        <v>550596.4</v>
      </c>
      <c r="T360" s="137">
        <v>1497.23</v>
      </c>
    </row>
    <row r="361" spans="1:20" ht="22.5" x14ac:dyDescent="0.2">
      <c r="A361" s="133" t="s">
        <v>933</v>
      </c>
      <c r="B361" s="133" t="s">
        <v>582</v>
      </c>
      <c r="C361" s="133" t="s">
        <v>290</v>
      </c>
      <c r="D361" s="133" t="s">
        <v>313</v>
      </c>
      <c r="E361" s="133" t="s">
        <v>591</v>
      </c>
      <c r="F361" s="133" t="s">
        <v>591</v>
      </c>
      <c r="G361" s="135">
        <v>0</v>
      </c>
      <c r="H361" s="135">
        <v>0</v>
      </c>
      <c r="I361" s="135">
        <v>0</v>
      </c>
      <c r="J361" s="135">
        <v>0</v>
      </c>
      <c r="K361" s="135">
        <v>15903208</v>
      </c>
      <c r="L361" s="135">
        <v>44445.9</v>
      </c>
      <c r="M361" s="135">
        <v>0</v>
      </c>
      <c r="N361" s="135">
        <v>0</v>
      </c>
      <c r="O361" s="147">
        <v>0</v>
      </c>
      <c r="P361" s="147">
        <v>0</v>
      </c>
      <c r="Q361" s="135">
        <v>15903208</v>
      </c>
      <c r="R361" s="135">
        <v>44445.9</v>
      </c>
      <c r="S361" s="136">
        <v>15903208</v>
      </c>
      <c r="T361" s="137">
        <v>44445.9</v>
      </c>
    </row>
    <row r="362" spans="1:20" ht="33.75" x14ac:dyDescent="0.2">
      <c r="A362" s="133" t="s">
        <v>933</v>
      </c>
      <c r="B362" s="133" t="s">
        <v>582</v>
      </c>
      <c r="C362" s="133" t="s">
        <v>298</v>
      </c>
      <c r="D362" s="133" t="s">
        <v>335</v>
      </c>
      <c r="E362" s="133" t="s">
        <v>592</v>
      </c>
      <c r="F362" s="133" t="s">
        <v>592</v>
      </c>
      <c r="G362" s="135">
        <v>0</v>
      </c>
      <c r="H362" s="135">
        <v>0</v>
      </c>
      <c r="I362" s="135">
        <v>5496547</v>
      </c>
      <c r="J362" s="135">
        <v>0</v>
      </c>
      <c r="K362" s="135">
        <v>0</v>
      </c>
      <c r="L362" s="135">
        <v>0</v>
      </c>
      <c r="M362" s="135">
        <v>0</v>
      </c>
      <c r="N362" s="135">
        <v>0</v>
      </c>
      <c r="O362" s="147">
        <v>0</v>
      </c>
      <c r="P362" s="147">
        <v>0</v>
      </c>
      <c r="Q362" s="135">
        <v>5496547</v>
      </c>
      <c r="R362" s="135">
        <v>0</v>
      </c>
      <c r="S362" s="136">
        <v>5496547</v>
      </c>
      <c r="T362" s="137">
        <v>0</v>
      </c>
    </row>
    <row r="363" spans="1:20" ht="45" x14ac:dyDescent="0.2">
      <c r="A363" s="133" t="s">
        <v>933</v>
      </c>
      <c r="B363" s="133" t="s">
        <v>593</v>
      </c>
      <c r="C363" s="133" t="s">
        <v>244</v>
      </c>
      <c r="D363" s="133" t="s">
        <v>323</v>
      </c>
      <c r="E363" s="133" t="s">
        <v>594</v>
      </c>
      <c r="F363" s="133" t="s">
        <v>594</v>
      </c>
      <c r="G363" s="135">
        <v>12288588</v>
      </c>
      <c r="H363" s="135">
        <v>26126</v>
      </c>
      <c r="I363" s="135">
        <v>26956334</v>
      </c>
      <c r="J363" s="135">
        <v>15057</v>
      </c>
      <c r="K363" s="135">
        <v>109486103</v>
      </c>
      <c r="L363" s="135">
        <v>248622</v>
      </c>
      <c r="M363" s="135">
        <v>0</v>
      </c>
      <c r="N363" s="135">
        <v>0</v>
      </c>
      <c r="O363" s="147">
        <v>0</v>
      </c>
      <c r="P363" s="147">
        <v>0</v>
      </c>
      <c r="Q363" s="135">
        <v>136442437</v>
      </c>
      <c r="R363" s="135">
        <v>263679</v>
      </c>
      <c r="S363" s="136">
        <v>148731025</v>
      </c>
      <c r="T363" s="137">
        <v>289805</v>
      </c>
    </row>
    <row r="364" spans="1:20" ht="45" x14ac:dyDescent="0.2">
      <c r="A364" s="133" t="s">
        <v>933</v>
      </c>
      <c r="B364" s="133" t="s">
        <v>593</v>
      </c>
      <c r="C364" s="133" t="s">
        <v>244</v>
      </c>
      <c r="D364" s="133" t="s">
        <v>325</v>
      </c>
      <c r="E364" s="133" t="s">
        <v>595</v>
      </c>
      <c r="F364" s="133" t="s">
        <v>595</v>
      </c>
      <c r="G364" s="135">
        <v>21937387</v>
      </c>
      <c r="H364" s="135">
        <v>63544</v>
      </c>
      <c r="I364" s="135">
        <v>7991161</v>
      </c>
      <c r="J364" s="135">
        <v>88644</v>
      </c>
      <c r="K364" s="135">
        <v>173094585</v>
      </c>
      <c r="L364" s="135">
        <v>436745</v>
      </c>
      <c r="M364" s="135">
        <v>4331691</v>
      </c>
      <c r="N364" s="135">
        <v>9327</v>
      </c>
      <c r="O364" s="147">
        <v>0</v>
      </c>
      <c r="P364" s="147">
        <v>0</v>
      </c>
      <c r="Q364" s="135">
        <v>185417437</v>
      </c>
      <c r="R364" s="135">
        <v>534716</v>
      </c>
      <c r="S364" s="136">
        <v>207354824</v>
      </c>
      <c r="T364" s="137">
        <v>598260</v>
      </c>
    </row>
    <row r="365" spans="1:20" ht="22.5" x14ac:dyDescent="0.2">
      <c r="A365" s="133" t="s">
        <v>933</v>
      </c>
      <c r="B365" s="133" t="s">
        <v>593</v>
      </c>
      <c r="C365" s="133" t="s">
        <v>258</v>
      </c>
      <c r="D365" s="133" t="s">
        <v>258</v>
      </c>
      <c r="E365" s="133" t="s">
        <v>596</v>
      </c>
      <c r="F365" s="133" t="s">
        <v>596</v>
      </c>
      <c r="G365" s="135">
        <v>13319730</v>
      </c>
      <c r="H365" s="135">
        <v>0</v>
      </c>
      <c r="I365" s="135">
        <v>71964588</v>
      </c>
      <c r="J365" s="135">
        <v>0</v>
      </c>
      <c r="K365" s="135">
        <v>679164</v>
      </c>
      <c r="L365" s="135">
        <v>0</v>
      </c>
      <c r="M365" s="135">
        <v>0</v>
      </c>
      <c r="N365" s="135">
        <v>0</v>
      </c>
      <c r="O365" s="147">
        <v>0</v>
      </c>
      <c r="P365" s="147">
        <v>0</v>
      </c>
      <c r="Q365" s="135">
        <v>72643752</v>
      </c>
      <c r="R365" s="135">
        <v>0</v>
      </c>
      <c r="S365" s="136">
        <v>85963482</v>
      </c>
      <c r="T365" s="137">
        <v>0</v>
      </c>
    </row>
    <row r="366" spans="1:20" ht="22.5" x14ac:dyDescent="0.2">
      <c r="A366" s="133" t="s">
        <v>933</v>
      </c>
      <c r="B366" s="133" t="s">
        <v>593</v>
      </c>
      <c r="C366" s="133" t="s">
        <v>267</v>
      </c>
      <c r="D366" s="133" t="s">
        <v>328</v>
      </c>
      <c r="E366" s="133" t="s">
        <v>597</v>
      </c>
      <c r="F366" s="133" t="s">
        <v>597</v>
      </c>
      <c r="G366" s="135">
        <v>0</v>
      </c>
      <c r="H366" s="135">
        <v>0</v>
      </c>
      <c r="I366" s="135">
        <v>0</v>
      </c>
      <c r="J366" s="135">
        <v>0</v>
      </c>
      <c r="K366" s="135">
        <v>137135098</v>
      </c>
      <c r="L366" s="135">
        <v>268937</v>
      </c>
      <c r="M366" s="135">
        <v>0</v>
      </c>
      <c r="N366" s="135">
        <v>0</v>
      </c>
      <c r="O366" s="147">
        <v>0</v>
      </c>
      <c r="P366" s="147">
        <v>0</v>
      </c>
      <c r="Q366" s="135">
        <v>137135098</v>
      </c>
      <c r="R366" s="135">
        <v>268937</v>
      </c>
      <c r="S366" s="136">
        <v>137135098</v>
      </c>
      <c r="T366" s="137">
        <v>268937</v>
      </c>
    </row>
    <row r="367" spans="1:20" ht="22.5" x14ac:dyDescent="0.2">
      <c r="A367" s="133" t="s">
        <v>933</v>
      </c>
      <c r="B367" s="133" t="s">
        <v>593</v>
      </c>
      <c r="C367" s="133" t="s">
        <v>276</v>
      </c>
      <c r="D367" s="133" t="s">
        <v>276</v>
      </c>
      <c r="E367" s="133" t="s">
        <v>598</v>
      </c>
      <c r="F367" s="133" t="s">
        <v>598</v>
      </c>
      <c r="G367" s="135">
        <v>0</v>
      </c>
      <c r="H367" s="135">
        <v>0</v>
      </c>
      <c r="I367" s="135">
        <v>0</v>
      </c>
      <c r="J367" s="135">
        <v>0</v>
      </c>
      <c r="K367" s="135">
        <v>0</v>
      </c>
      <c r="L367" s="135">
        <v>0</v>
      </c>
      <c r="M367" s="135">
        <v>0</v>
      </c>
      <c r="N367" s="135">
        <v>0</v>
      </c>
      <c r="O367" s="147">
        <v>243610960</v>
      </c>
      <c r="P367" s="147">
        <v>481341</v>
      </c>
      <c r="Q367" s="135">
        <v>0</v>
      </c>
      <c r="R367" s="135">
        <v>0</v>
      </c>
      <c r="S367" s="136">
        <v>0</v>
      </c>
      <c r="T367" s="137">
        <v>0</v>
      </c>
    </row>
    <row r="368" spans="1:20" ht="22.5" x14ac:dyDescent="0.2">
      <c r="A368" s="133" t="s">
        <v>933</v>
      </c>
      <c r="B368" s="133" t="s">
        <v>593</v>
      </c>
      <c r="C368" s="133" t="s">
        <v>278</v>
      </c>
      <c r="D368" s="133" t="s">
        <v>278</v>
      </c>
      <c r="E368" s="133" t="s">
        <v>599</v>
      </c>
      <c r="F368" s="133" t="s">
        <v>599</v>
      </c>
      <c r="G368" s="135">
        <v>8195575</v>
      </c>
      <c r="H368" s="135">
        <v>0</v>
      </c>
      <c r="I368" s="135">
        <v>315501367</v>
      </c>
      <c r="J368" s="135">
        <v>0</v>
      </c>
      <c r="K368" s="135">
        <v>18382</v>
      </c>
      <c r="L368" s="135">
        <v>0</v>
      </c>
      <c r="M368" s="135">
        <v>0</v>
      </c>
      <c r="N368" s="135">
        <v>0</v>
      </c>
      <c r="O368" s="147">
        <v>0</v>
      </c>
      <c r="P368" s="147">
        <v>0</v>
      </c>
      <c r="Q368" s="135">
        <v>315519749</v>
      </c>
      <c r="R368" s="135">
        <v>0</v>
      </c>
      <c r="S368" s="136">
        <v>323715324</v>
      </c>
      <c r="T368" s="137">
        <v>0</v>
      </c>
    </row>
    <row r="369" spans="1:20" ht="33.75" x14ac:dyDescent="0.2">
      <c r="A369" s="133" t="s">
        <v>933</v>
      </c>
      <c r="B369" s="133" t="s">
        <v>593</v>
      </c>
      <c r="C369" s="133" t="s">
        <v>286</v>
      </c>
      <c r="D369" s="133" t="s">
        <v>332</v>
      </c>
      <c r="E369" s="133" t="s">
        <v>600</v>
      </c>
      <c r="F369" s="133" t="s">
        <v>600</v>
      </c>
      <c r="G369" s="135">
        <v>0</v>
      </c>
      <c r="H369" s="135">
        <v>0</v>
      </c>
      <c r="I369" s="135">
        <v>145023</v>
      </c>
      <c r="J369" s="135">
        <v>403</v>
      </c>
      <c r="K369" s="135">
        <v>0</v>
      </c>
      <c r="L369" s="135">
        <v>0</v>
      </c>
      <c r="M369" s="135">
        <v>0</v>
      </c>
      <c r="N369" s="135">
        <v>0</v>
      </c>
      <c r="O369" s="147">
        <v>0</v>
      </c>
      <c r="P369" s="147">
        <v>0</v>
      </c>
      <c r="Q369" s="135">
        <v>145023</v>
      </c>
      <c r="R369" s="135">
        <v>403</v>
      </c>
      <c r="S369" s="136">
        <v>145023</v>
      </c>
      <c r="T369" s="137">
        <v>403</v>
      </c>
    </row>
    <row r="370" spans="1:20" ht="22.5" x14ac:dyDescent="0.2">
      <c r="A370" s="133" t="s">
        <v>933</v>
      </c>
      <c r="B370" s="133" t="s">
        <v>593</v>
      </c>
      <c r="C370" s="133" t="s">
        <v>290</v>
      </c>
      <c r="D370" s="133" t="s">
        <v>313</v>
      </c>
      <c r="E370" s="133" t="s">
        <v>601</v>
      </c>
      <c r="F370" s="133" t="s">
        <v>601</v>
      </c>
      <c r="G370" s="135">
        <v>0</v>
      </c>
      <c r="H370" s="135">
        <v>0</v>
      </c>
      <c r="I370" s="135">
        <v>0</v>
      </c>
      <c r="J370" s="135">
        <v>0</v>
      </c>
      <c r="K370" s="135">
        <v>7837155</v>
      </c>
      <c r="L370" s="135">
        <v>21867</v>
      </c>
      <c r="M370" s="135">
        <v>0</v>
      </c>
      <c r="N370" s="135">
        <v>0</v>
      </c>
      <c r="O370" s="147">
        <v>0</v>
      </c>
      <c r="P370" s="147">
        <v>0</v>
      </c>
      <c r="Q370" s="135">
        <v>7837155</v>
      </c>
      <c r="R370" s="135">
        <v>21867</v>
      </c>
      <c r="S370" s="136">
        <v>7837155</v>
      </c>
      <c r="T370" s="137">
        <v>21867</v>
      </c>
    </row>
    <row r="371" spans="1:20" ht="33.75" x14ac:dyDescent="0.2">
      <c r="A371" s="133" t="s">
        <v>933</v>
      </c>
      <c r="B371" s="133" t="s">
        <v>593</v>
      </c>
      <c r="C371" s="133" t="s">
        <v>298</v>
      </c>
      <c r="D371" s="133" t="s">
        <v>335</v>
      </c>
      <c r="E371" s="133" t="s">
        <v>602</v>
      </c>
      <c r="F371" s="133" t="s">
        <v>602</v>
      </c>
      <c r="G371" s="135">
        <v>90405</v>
      </c>
      <c r="H371" s="135">
        <v>0</v>
      </c>
      <c r="I371" s="135">
        <v>1003218</v>
      </c>
      <c r="J371" s="135">
        <v>0</v>
      </c>
      <c r="K371" s="135">
        <v>0</v>
      </c>
      <c r="L371" s="135">
        <v>0</v>
      </c>
      <c r="M371" s="135">
        <v>0</v>
      </c>
      <c r="N371" s="135">
        <v>0</v>
      </c>
      <c r="O371" s="147">
        <v>0</v>
      </c>
      <c r="P371" s="147">
        <v>0</v>
      </c>
      <c r="Q371" s="135">
        <v>1003218</v>
      </c>
      <c r="R371" s="135">
        <v>0</v>
      </c>
      <c r="S371" s="136">
        <v>1093623</v>
      </c>
      <c r="T371" s="137">
        <v>0</v>
      </c>
    </row>
    <row r="372" spans="1:20" ht="45" x14ac:dyDescent="0.2">
      <c r="A372" s="133" t="s">
        <v>933</v>
      </c>
      <c r="B372" s="133" t="s">
        <v>603</v>
      </c>
      <c r="C372" s="133" t="s">
        <v>244</v>
      </c>
      <c r="D372" s="133" t="s">
        <v>1095</v>
      </c>
      <c r="E372" s="134" t="s">
        <v>1096</v>
      </c>
      <c r="F372" s="134" t="s">
        <v>1191</v>
      </c>
      <c r="G372" s="135">
        <v>31889883</v>
      </c>
      <c r="H372" s="135">
        <v>62705</v>
      </c>
      <c r="I372" s="135">
        <v>3619868</v>
      </c>
      <c r="J372" s="135">
        <v>0</v>
      </c>
      <c r="K372" s="135">
        <v>140131723</v>
      </c>
      <c r="L372" s="135">
        <v>332044</v>
      </c>
      <c r="M372" s="135">
        <v>0</v>
      </c>
      <c r="N372" s="135">
        <v>8611</v>
      </c>
      <c r="O372" s="147">
        <v>0</v>
      </c>
      <c r="P372" s="147">
        <v>0</v>
      </c>
      <c r="Q372" s="135">
        <v>143751591</v>
      </c>
      <c r="R372" s="135">
        <v>340655</v>
      </c>
      <c r="S372" s="136">
        <v>175641474</v>
      </c>
      <c r="T372" s="137">
        <v>403360</v>
      </c>
    </row>
    <row r="373" spans="1:20" ht="45" x14ac:dyDescent="0.2">
      <c r="A373" s="133" t="s">
        <v>933</v>
      </c>
      <c r="B373" s="133" t="s">
        <v>603</v>
      </c>
      <c r="C373" s="133" t="s">
        <v>244</v>
      </c>
      <c r="D373" s="133" t="s">
        <v>1097</v>
      </c>
      <c r="E373" s="134" t="s">
        <v>1098</v>
      </c>
      <c r="F373" s="134" t="s">
        <v>1192</v>
      </c>
      <c r="G373" s="135">
        <v>23717294</v>
      </c>
      <c r="H373" s="135">
        <v>63485</v>
      </c>
      <c r="I373" s="135">
        <v>10673474</v>
      </c>
      <c r="J373" s="135">
        <v>27977</v>
      </c>
      <c r="K373" s="135">
        <v>75501364</v>
      </c>
      <c r="L373" s="135">
        <v>183979</v>
      </c>
      <c r="M373" s="135">
        <v>3726295</v>
      </c>
      <c r="N373" s="135">
        <v>7087</v>
      </c>
      <c r="O373" s="147">
        <v>0</v>
      </c>
      <c r="P373" s="147">
        <v>0</v>
      </c>
      <c r="Q373" s="135">
        <v>89901133</v>
      </c>
      <c r="R373" s="135">
        <v>219043</v>
      </c>
      <c r="S373" s="136">
        <v>113618427</v>
      </c>
      <c r="T373" s="137">
        <v>282528</v>
      </c>
    </row>
    <row r="374" spans="1:20" ht="45" x14ac:dyDescent="0.2">
      <c r="A374" s="133" t="s">
        <v>933</v>
      </c>
      <c r="B374" s="133" t="s">
        <v>603</v>
      </c>
      <c r="C374" s="133" t="s">
        <v>244</v>
      </c>
      <c r="D374" s="133" t="s">
        <v>1099</v>
      </c>
      <c r="E374" s="134" t="s">
        <v>1100</v>
      </c>
      <c r="F374" s="134" t="s">
        <v>1193</v>
      </c>
      <c r="G374" s="135">
        <v>20625428</v>
      </c>
      <c r="H374" s="135">
        <v>40556</v>
      </c>
      <c r="I374" s="135">
        <v>21410580</v>
      </c>
      <c r="J374" s="135">
        <v>0</v>
      </c>
      <c r="K374" s="135">
        <v>61147771</v>
      </c>
      <c r="L374" s="135">
        <v>177890</v>
      </c>
      <c r="M374" s="135">
        <v>0</v>
      </c>
      <c r="N374" s="135">
        <v>0</v>
      </c>
      <c r="O374" s="147">
        <v>0</v>
      </c>
      <c r="P374" s="147">
        <v>0</v>
      </c>
      <c r="Q374" s="135">
        <v>82558351</v>
      </c>
      <c r="R374" s="135">
        <v>177890</v>
      </c>
      <c r="S374" s="136">
        <v>103183779</v>
      </c>
      <c r="T374" s="137">
        <v>218446</v>
      </c>
    </row>
    <row r="375" spans="1:20" ht="45" x14ac:dyDescent="0.2">
      <c r="A375" s="138" t="s">
        <v>933</v>
      </c>
      <c r="B375" s="138" t="s">
        <v>603</v>
      </c>
      <c r="C375" s="138" t="s">
        <v>244</v>
      </c>
      <c r="D375" s="138" t="s">
        <v>1101</v>
      </c>
      <c r="E375" s="138" t="s">
        <v>1102</v>
      </c>
      <c r="F375" s="138" t="s">
        <v>1194</v>
      </c>
      <c r="G375" s="139">
        <v>52515311</v>
      </c>
      <c r="H375" s="139">
        <v>103261</v>
      </c>
      <c r="I375" s="139">
        <v>25030448</v>
      </c>
      <c r="J375" s="139">
        <v>0</v>
      </c>
      <c r="K375" s="139">
        <v>201279494</v>
      </c>
      <c r="L375" s="139">
        <v>509934</v>
      </c>
      <c r="M375" s="139">
        <v>0</v>
      </c>
      <c r="N375" s="139">
        <v>8611</v>
      </c>
      <c r="O375" s="139">
        <v>0</v>
      </c>
      <c r="P375" s="139">
        <v>0</v>
      </c>
      <c r="Q375" s="139">
        <v>226309942</v>
      </c>
      <c r="R375" s="139">
        <v>518545</v>
      </c>
      <c r="S375" s="139">
        <v>278825253</v>
      </c>
      <c r="T375" s="146">
        <v>621806</v>
      </c>
    </row>
    <row r="376" spans="1:20" ht="45" x14ac:dyDescent="0.2">
      <c r="A376" s="133" t="s">
        <v>933</v>
      </c>
      <c r="B376" s="133" t="s">
        <v>603</v>
      </c>
      <c r="C376" s="133" t="s">
        <v>258</v>
      </c>
      <c r="D376" s="133" t="s">
        <v>1103</v>
      </c>
      <c r="E376" s="134" t="s">
        <v>1104</v>
      </c>
      <c r="F376" s="134" t="s">
        <v>1195</v>
      </c>
      <c r="G376" s="135">
        <v>4698262</v>
      </c>
      <c r="H376" s="135">
        <v>0</v>
      </c>
      <c r="I376" s="135">
        <v>19675019</v>
      </c>
      <c r="J376" s="135">
        <v>0</v>
      </c>
      <c r="K376" s="135">
        <v>965</v>
      </c>
      <c r="L376" s="135">
        <v>0</v>
      </c>
      <c r="M376" s="135">
        <v>0</v>
      </c>
      <c r="N376" s="135">
        <v>0</v>
      </c>
      <c r="O376" s="147">
        <v>0</v>
      </c>
      <c r="P376" s="147">
        <v>0</v>
      </c>
      <c r="Q376" s="135">
        <v>19675984</v>
      </c>
      <c r="R376" s="135">
        <v>0</v>
      </c>
      <c r="S376" s="136">
        <v>24374246</v>
      </c>
      <c r="T376" s="137">
        <v>0</v>
      </c>
    </row>
    <row r="377" spans="1:20" ht="33.75" x14ac:dyDescent="0.2">
      <c r="A377" s="133" t="s">
        <v>933</v>
      </c>
      <c r="B377" s="133" t="s">
        <v>603</v>
      </c>
      <c r="C377" s="133" t="s">
        <v>258</v>
      </c>
      <c r="D377" s="133" t="s">
        <v>1105</v>
      </c>
      <c r="E377" s="134" t="s">
        <v>1106</v>
      </c>
      <c r="F377" s="134" t="s">
        <v>1196</v>
      </c>
      <c r="G377" s="135">
        <v>15121826</v>
      </c>
      <c r="H377" s="135">
        <v>0</v>
      </c>
      <c r="I377" s="135">
        <v>76060964</v>
      </c>
      <c r="J377" s="135">
        <v>0</v>
      </c>
      <c r="K377" s="135">
        <v>366192</v>
      </c>
      <c r="L377" s="135">
        <v>0</v>
      </c>
      <c r="M377" s="135">
        <v>0</v>
      </c>
      <c r="N377" s="135">
        <v>0</v>
      </c>
      <c r="O377" s="147">
        <v>0</v>
      </c>
      <c r="P377" s="147">
        <v>0</v>
      </c>
      <c r="Q377" s="135">
        <v>76427156</v>
      </c>
      <c r="R377" s="135">
        <v>0</v>
      </c>
      <c r="S377" s="136">
        <v>91548982</v>
      </c>
      <c r="T377" s="137">
        <v>0</v>
      </c>
    </row>
    <row r="378" spans="1:20" ht="33.75" x14ac:dyDescent="0.2">
      <c r="A378" s="133" t="s">
        <v>933</v>
      </c>
      <c r="B378" s="133" t="s">
        <v>603</v>
      </c>
      <c r="C378" s="133" t="s">
        <v>276</v>
      </c>
      <c r="D378" s="133" t="s">
        <v>276</v>
      </c>
      <c r="E378" s="134" t="s">
        <v>1107</v>
      </c>
      <c r="F378" s="134" t="s">
        <v>1197</v>
      </c>
      <c r="G378" s="135">
        <v>0</v>
      </c>
      <c r="H378" s="135">
        <v>0</v>
      </c>
      <c r="I378" s="135">
        <v>0</v>
      </c>
      <c r="J378" s="135">
        <v>0</v>
      </c>
      <c r="K378" s="135">
        <v>0</v>
      </c>
      <c r="L378" s="135">
        <v>0</v>
      </c>
      <c r="M378" s="135">
        <v>0</v>
      </c>
      <c r="N378" s="135">
        <v>0</v>
      </c>
      <c r="O378" s="147">
        <v>115174312</v>
      </c>
      <c r="P378" s="147">
        <v>235949</v>
      </c>
      <c r="Q378" s="135">
        <v>0</v>
      </c>
      <c r="R378" s="135">
        <v>0</v>
      </c>
      <c r="S378" s="136">
        <v>0</v>
      </c>
      <c r="T378" s="137">
        <v>0</v>
      </c>
    </row>
    <row r="379" spans="1:20" ht="33.75" x14ac:dyDescent="0.2">
      <c r="A379" s="133" t="s">
        <v>933</v>
      </c>
      <c r="B379" s="133" t="s">
        <v>603</v>
      </c>
      <c r="C379" s="133" t="s">
        <v>278</v>
      </c>
      <c r="D379" s="133" t="s">
        <v>1108</v>
      </c>
      <c r="E379" s="134" t="s">
        <v>1109</v>
      </c>
      <c r="F379" s="134" t="s">
        <v>1198</v>
      </c>
      <c r="G379" s="135">
        <v>2802908</v>
      </c>
      <c r="H379" s="135">
        <v>0</v>
      </c>
      <c r="I379" s="135">
        <v>47881650</v>
      </c>
      <c r="J379" s="135">
        <v>0</v>
      </c>
      <c r="K379" s="135">
        <v>0</v>
      </c>
      <c r="L379" s="135">
        <v>0</v>
      </c>
      <c r="M379" s="135">
        <v>0</v>
      </c>
      <c r="N379" s="135">
        <v>0</v>
      </c>
      <c r="O379" s="147">
        <v>0</v>
      </c>
      <c r="P379" s="147">
        <v>0</v>
      </c>
      <c r="Q379" s="135">
        <v>47881650</v>
      </c>
      <c r="R379" s="135">
        <v>0</v>
      </c>
      <c r="S379" s="136">
        <v>50684558</v>
      </c>
      <c r="T379" s="137">
        <v>0</v>
      </c>
    </row>
    <row r="380" spans="1:20" ht="33.75" x14ac:dyDescent="0.2">
      <c r="A380" s="133" t="s">
        <v>933</v>
      </c>
      <c r="B380" s="133" t="s">
        <v>603</v>
      </c>
      <c r="C380" s="133" t="s">
        <v>278</v>
      </c>
      <c r="D380" s="133" t="s">
        <v>1110</v>
      </c>
      <c r="E380" s="134" t="s">
        <v>1111</v>
      </c>
      <c r="F380" s="134" t="s">
        <v>1199</v>
      </c>
      <c r="G380" s="135">
        <v>8998926</v>
      </c>
      <c r="H380" s="135">
        <v>0</v>
      </c>
      <c r="I380" s="135">
        <v>273131781</v>
      </c>
      <c r="J380" s="135">
        <v>0</v>
      </c>
      <c r="K380" s="135">
        <v>9056</v>
      </c>
      <c r="L380" s="135">
        <v>0</v>
      </c>
      <c r="M380" s="135">
        <v>0</v>
      </c>
      <c r="N380" s="135">
        <v>0</v>
      </c>
      <c r="O380" s="147">
        <v>0</v>
      </c>
      <c r="P380" s="147">
        <v>0</v>
      </c>
      <c r="Q380" s="135">
        <v>273140837</v>
      </c>
      <c r="R380" s="135">
        <v>0</v>
      </c>
      <c r="S380" s="136">
        <v>282139763</v>
      </c>
      <c r="T380" s="137">
        <v>0</v>
      </c>
    </row>
    <row r="381" spans="1:20" ht="33.75" x14ac:dyDescent="0.2">
      <c r="A381" s="133" t="s">
        <v>933</v>
      </c>
      <c r="B381" s="133" t="s">
        <v>603</v>
      </c>
      <c r="C381" s="133" t="s">
        <v>286</v>
      </c>
      <c r="D381" s="133" t="s">
        <v>1112</v>
      </c>
      <c r="E381" s="134" t="s">
        <v>1113</v>
      </c>
      <c r="F381" s="134" t="s">
        <v>1200</v>
      </c>
      <c r="G381" s="135">
        <v>0</v>
      </c>
      <c r="H381" s="135">
        <v>0</v>
      </c>
      <c r="I381" s="135">
        <v>275116</v>
      </c>
      <c r="J381" s="135">
        <v>764</v>
      </c>
      <c r="K381" s="135">
        <v>0</v>
      </c>
      <c r="L381" s="135">
        <v>0</v>
      </c>
      <c r="M381" s="135">
        <v>0</v>
      </c>
      <c r="N381" s="135">
        <v>0</v>
      </c>
      <c r="O381" s="147">
        <v>0</v>
      </c>
      <c r="P381" s="147">
        <v>0</v>
      </c>
      <c r="Q381" s="135">
        <v>275116</v>
      </c>
      <c r="R381" s="135">
        <v>764</v>
      </c>
      <c r="S381" s="136">
        <v>275116</v>
      </c>
      <c r="T381" s="137">
        <v>764</v>
      </c>
    </row>
    <row r="382" spans="1:20" ht="33.75" x14ac:dyDescent="0.2">
      <c r="A382" s="133" t="s">
        <v>933</v>
      </c>
      <c r="B382" s="133" t="s">
        <v>603</v>
      </c>
      <c r="C382" s="133" t="s">
        <v>290</v>
      </c>
      <c r="D382" s="133" t="s">
        <v>1114</v>
      </c>
      <c r="E382" s="134" t="s">
        <v>1115</v>
      </c>
      <c r="F382" s="134" t="s">
        <v>1201</v>
      </c>
      <c r="G382" s="135">
        <v>485645</v>
      </c>
      <c r="H382" s="135">
        <v>1318</v>
      </c>
      <c r="I382" s="135">
        <v>12133</v>
      </c>
      <c r="J382" s="135">
        <v>31</v>
      </c>
      <c r="K382" s="135">
        <v>22102</v>
      </c>
      <c r="L382" s="135">
        <v>62</v>
      </c>
      <c r="M382" s="135">
        <v>0</v>
      </c>
      <c r="N382" s="135">
        <v>0</v>
      </c>
      <c r="O382" s="147">
        <v>0</v>
      </c>
      <c r="P382" s="147">
        <v>0</v>
      </c>
      <c r="Q382" s="135">
        <v>34235</v>
      </c>
      <c r="R382" s="135">
        <v>93</v>
      </c>
      <c r="S382" s="136">
        <v>519880</v>
      </c>
      <c r="T382" s="137">
        <v>1411</v>
      </c>
    </row>
    <row r="383" spans="1:20" ht="33.75" x14ac:dyDescent="0.2">
      <c r="A383" s="133" t="s">
        <v>933</v>
      </c>
      <c r="B383" s="133" t="s">
        <v>603</v>
      </c>
      <c r="C383" s="133" t="s">
        <v>290</v>
      </c>
      <c r="D383" s="133" t="s">
        <v>1116</v>
      </c>
      <c r="E383" s="134" t="s">
        <v>1117</v>
      </c>
      <c r="F383" s="134" t="s">
        <v>1202</v>
      </c>
      <c r="G383" s="135">
        <v>0</v>
      </c>
      <c r="H383" s="135">
        <v>0</v>
      </c>
      <c r="I383" s="135">
        <v>83968</v>
      </c>
      <c r="J383" s="135">
        <v>0</v>
      </c>
      <c r="K383" s="135">
        <v>2481206</v>
      </c>
      <c r="L383" s="135">
        <v>0</v>
      </c>
      <c r="M383" s="135">
        <v>0</v>
      </c>
      <c r="N383" s="135">
        <v>0</v>
      </c>
      <c r="O383" s="147">
        <v>0</v>
      </c>
      <c r="P383" s="147">
        <v>0</v>
      </c>
      <c r="Q383" s="135">
        <v>2565174</v>
      </c>
      <c r="R383" s="135">
        <v>0</v>
      </c>
      <c r="S383" s="136">
        <v>2565174</v>
      </c>
      <c r="T383" s="137">
        <v>0</v>
      </c>
    </row>
    <row r="384" spans="1:20" ht="45" x14ac:dyDescent="0.2">
      <c r="A384" s="133" t="s">
        <v>933</v>
      </c>
      <c r="B384" s="133" t="s">
        <v>603</v>
      </c>
      <c r="C384" s="133" t="s">
        <v>298</v>
      </c>
      <c r="D384" s="133" t="s">
        <v>1118</v>
      </c>
      <c r="E384" s="134" t="s">
        <v>1119</v>
      </c>
      <c r="F384" s="134" t="s">
        <v>1203</v>
      </c>
      <c r="G384" s="135">
        <v>0</v>
      </c>
      <c r="H384" s="135">
        <v>0</v>
      </c>
      <c r="I384" s="135">
        <v>552037</v>
      </c>
      <c r="J384" s="135">
        <v>0</v>
      </c>
      <c r="K384" s="135">
        <v>0</v>
      </c>
      <c r="L384" s="135">
        <v>0</v>
      </c>
      <c r="M384" s="135">
        <v>0</v>
      </c>
      <c r="N384" s="135">
        <v>0</v>
      </c>
      <c r="O384" s="147">
        <v>0</v>
      </c>
      <c r="P384" s="147">
        <v>0</v>
      </c>
      <c r="Q384" s="135">
        <v>552037</v>
      </c>
      <c r="R384" s="135">
        <v>0</v>
      </c>
      <c r="S384" s="136">
        <v>552037</v>
      </c>
      <c r="T384" s="137">
        <v>0</v>
      </c>
    </row>
    <row r="385" spans="1:20" ht="45" x14ac:dyDescent="0.2">
      <c r="A385" s="133" t="s">
        <v>933</v>
      </c>
      <c r="B385" s="133" t="s">
        <v>603</v>
      </c>
      <c r="C385" s="133" t="s">
        <v>298</v>
      </c>
      <c r="D385" s="133" t="s">
        <v>1120</v>
      </c>
      <c r="E385" s="134" t="s">
        <v>1121</v>
      </c>
      <c r="F385" s="134" t="s">
        <v>1204</v>
      </c>
      <c r="G385" s="135">
        <v>94320</v>
      </c>
      <c r="H385" s="135">
        <v>0</v>
      </c>
      <c r="I385" s="135">
        <v>300689</v>
      </c>
      <c r="J385" s="135">
        <v>0</v>
      </c>
      <c r="K385" s="135">
        <v>0</v>
      </c>
      <c r="L385" s="135">
        <v>0</v>
      </c>
      <c r="M385" s="135">
        <v>0</v>
      </c>
      <c r="N385" s="135">
        <v>0</v>
      </c>
      <c r="O385" s="147">
        <v>0</v>
      </c>
      <c r="P385" s="147">
        <v>0</v>
      </c>
      <c r="Q385" s="135">
        <v>300689</v>
      </c>
      <c r="R385" s="135">
        <v>0</v>
      </c>
      <c r="S385" s="136">
        <v>395009</v>
      </c>
      <c r="T385" s="137">
        <v>0</v>
      </c>
    </row>
    <row r="386" spans="1:20" ht="45" x14ac:dyDescent="0.2">
      <c r="A386" s="133" t="s">
        <v>933</v>
      </c>
      <c r="B386" s="133" t="s">
        <v>604</v>
      </c>
      <c r="C386" s="133" t="s">
        <v>244</v>
      </c>
      <c r="D386" s="133" t="s">
        <v>316</v>
      </c>
      <c r="E386" s="133" t="s">
        <v>605</v>
      </c>
      <c r="F386" s="133" t="s">
        <v>605</v>
      </c>
      <c r="G386" s="135">
        <v>62994721</v>
      </c>
      <c r="H386" s="135">
        <v>160249</v>
      </c>
      <c r="I386" s="135">
        <v>26842526</v>
      </c>
      <c r="J386" s="135">
        <v>68283</v>
      </c>
      <c r="K386" s="135">
        <v>543989698</v>
      </c>
      <c r="L386" s="135">
        <v>1383824</v>
      </c>
      <c r="M386" s="135">
        <v>3166943</v>
      </c>
      <c r="N386" s="135">
        <v>6075</v>
      </c>
      <c r="O386" s="147">
        <v>0</v>
      </c>
      <c r="P386" s="147">
        <v>0</v>
      </c>
      <c r="Q386" s="135">
        <v>573999167</v>
      </c>
      <c r="R386" s="135">
        <v>1458182</v>
      </c>
      <c r="S386" s="136">
        <v>636993888</v>
      </c>
      <c r="T386" s="137">
        <v>1618431</v>
      </c>
    </row>
    <row r="387" spans="1:20" ht="22.5" x14ac:dyDescent="0.2">
      <c r="A387" s="133" t="s">
        <v>933</v>
      </c>
      <c r="B387" s="133" t="s">
        <v>604</v>
      </c>
      <c r="C387" s="133" t="s">
        <v>258</v>
      </c>
      <c r="D387" s="133" t="s">
        <v>258</v>
      </c>
      <c r="E387" s="133" t="s">
        <v>606</v>
      </c>
      <c r="F387" s="133" t="s">
        <v>606</v>
      </c>
      <c r="G387" s="135">
        <v>18866395</v>
      </c>
      <c r="H387" s="135">
        <v>0</v>
      </c>
      <c r="I387" s="135">
        <v>107287502</v>
      </c>
      <c r="J387" s="135">
        <v>0</v>
      </c>
      <c r="K387" s="135">
        <v>4386271</v>
      </c>
      <c r="L387" s="135">
        <v>0</v>
      </c>
      <c r="M387" s="135">
        <v>0</v>
      </c>
      <c r="N387" s="135">
        <v>0</v>
      </c>
      <c r="O387" s="147">
        <v>0</v>
      </c>
      <c r="P387" s="147">
        <v>0</v>
      </c>
      <c r="Q387" s="135">
        <v>111673773</v>
      </c>
      <c r="R387" s="135">
        <v>0</v>
      </c>
      <c r="S387" s="136">
        <v>130540168</v>
      </c>
      <c r="T387" s="137">
        <v>0</v>
      </c>
    </row>
    <row r="388" spans="1:20" ht="22.5" x14ac:dyDescent="0.2">
      <c r="A388" s="133" t="s">
        <v>933</v>
      </c>
      <c r="B388" s="133" t="s">
        <v>604</v>
      </c>
      <c r="C388" s="133" t="s">
        <v>276</v>
      </c>
      <c r="D388" s="133" t="s">
        <v>276</v>
      </c>
      <c r="E388" s="133" t="s">
        <v>607</v>
      </c>
      <c r="F388" s="133" t="s">
        <v>607</v>
      </c>
      <c r="G388" s="135">
        <v>0</v>
      </c>
      <c r="H388" s="135">
        <v>0</v>
      </c>
      <c r="I388" s="135">
        <v>0</v>
      </c>
      <c r="J388" s="135">
        <v>0</v>
      </c>
      <c r="K388" s="135">
        <v>0</v>
      </c>
      <c r="L388" s="135">
        <v>0</v>
      </c>
      <c r="M388" s="135">
        <v>0</v>
      </c>
      <c r="N388" s="135">
        <v>0</v>
      </c>
      <c r="O388" s="147">
        <v>154666016</v>
      </c>
      <c r="P388" s="147">
        <v>346570</v>
      </c>
      <c r="Q388" s="135">
        <v>0</v>
      </c>
      <c r="R388" s="135">
        <v>0</v>
      </c>
      <c r="S388" s="136">
        <v>0</v>
      </c>
      <c r="T388" s="137">
        <v>0</v>
      </c>
    </row>
    <row r="389" spans="1:20" ht="22.5" x14ac:dyDescent="0.2">
      <c r="A389" s="133" t="s">
        <v>933</v>
      </c>
      <c r="B389" s="133" t="s">
        <v>604</v>
      </c>
      <c r="C389" s="133" t="s">
        <v>278</v>
      </c>
      <c r="D389" s="133" t="s">
        <v>278</v>
      </c>
      <c r="E389" s="133" t="s">
        <v>608</v>
      </c>
      <c r="F389" s="133" t="s">
        <v>608</v>
      </c>
      <c r="G389" s="135">
        <v>16229967</v>
      </c>
      <c r="H389" s="135">
        <v>0</v>
      </c>
      <c r="I389" s="135">
        <v>433712793</v>
      </c>
      <c r="J389" s="135">
        <v>0</v>
      </c>
      <c r="K389" s="135">
        <v>0</v>
      </c>
      <c r="L389" s="135">
        <v>0</v>
      </c>
      <c r="M389" s="135">
        <v>0</v>
      </c>
      <c r="N389" s="135">
        <v>0</v>
      </c>
      <c r="O389" s="147">
        <v>0</v>
      </c>
      <c r="P389" s="147">
        <v>0</v>
      </c>
      <c r="Q389" s="135">
        <v>433712793</v>
      </c>
      <c r="R389" s="135">
        <v>0</v>
      </c>
      <c r="S389" s="136">
        <v>449942760</v>
      </c>
      <c r="T389" s="137">
        <v>0</v>
      </c>
    </row>
    <row r="390" spans="1:20" ht="33.75" x14ac:dyDescent="0.2">
      <c r="A390" s="133" t="s">
        <v>933</v>
      </c>
      <c r="B390" s="133" t="s">
        <v>604</v>
      </c>
      <c r="C390" s="133" t="s">
        <v>286</v>
      </c>
      <c r="D390" s="133" t="s">
        <v>332</v>
      </c>
      <c r="E390" s="133" t="s">
        <v>609</v>
      </c>
      <c r="F390" s="133" t="s">
        <v>609</v>
      </c>
      <c r="G390" s="135">
        <v>0</v>
      </c>
      <c r="H390" s="135">
        <v>0</v>
      </c>
      <c r="I390" s="135">
        <v>220524</v>
      </c>
      <c r="J390" s="135">
        <v>650</v>
      </c>
      <c r="K390" s="135">
        <v>0</v>
      </c>
      <c r="L390" s="135">
        <v>0</v>
      </c>
      <c r="M390" s="135">
        <v>0</v>
      </c>
      <c r="N390" s="135">
        <v>0</v>
      </c>
      <c r="O390" s="147">
        <v>0</v>
      </c>
      <c r="P390" s="147">
        <v>0</v>
      </c>
      <c r="Q390" s="135">
        <v>220524</v>
      </c>
      <c r="R390" s="135">
        <v>650</v>
      </c>
      <c r="S390" s="136">
        <v>220524</v>
      </c>
      <c r="T390" s="137">
        <v>650</v>
      </c>
    </row>
    <row r="391" spans="1:20" ht="22.5" x14ac:dyDescent="0.2">
      <c r="A391" s="133" t="s">
        <v>933</v>
      </c>
      <c r="B391" s="133" t="s">
        <v>604</v>
      </c>
      <c r="C391" s="133" t="s">
        <v>290</v>
      </c>
      <c r="D391" s="133" t="s">
        <v>313</v>
      </c>
      <c r="E391" s="133" t="s">
        <v>610</v>
      </c>
      <c r="F391" s="133" t="s">
        <v>610</v>
      </c>
      <c r="G391" s="135">
        <v>0</v>
      </c>
      <c r="H391" s="135">
        <v>0</v>
      </c>
      <c r="I391" s="135">
        <v>0</v>
      </c>
      <c r="J391" s="135">
        <v>0</v>
      </c>
      <c r="K391" s="135">
        <v>4494762</v>
      </c>
      <c r="L391" s="135">
        <v>12519</v>
      </c>
      <c r="M391" s="135">
        <v>0</v>
      </c>
      <c r="N391" s="135">
        <v>0</v>
      </c>
      <c r="O391" s="147">
        <v>0</v>
      </c>
      <c r="P391" s="147">
        <v>0</v>
      </c>
      <c r="Q391" s="135">
        <v>4494762</v>
      </c>
      <c r="R391" s="135">
        <v>12519</v>
      </c>
      <c r="S391" s="136">
        <v>4494762</v>
      </c>
      <c r="T391" s="137">
        <v>12519</v>
      </c>
    </row>
    <row r="392" spans="1:20" ht="33.75" x14ac:dyDescent="0.2">
      <c r="A392" s="133" t="s">
        <v>933</v>
      </c>
      <c r="B392" s="133" t="s">
        <v>604</v>
      </c>
      <c r="C392" s="133" t="s">
        <v>298</v>
      </c>
      <c r="D392" s="133" t="s">
        <v>335</v>
      </c>
      <c r="E392" s="133" t="s">
        <v>611</v>
      </c>
      <c r="F392" s="133" t="s">
        <v>611</v>
      </c>
      <c r="G392" s="135">
        <v>0</v>
      </c>
      <c r="H392" s="135">
        <v>0</v>
      </c>
      <c r="I392" s="135">
        <v>1530550</v>
      </c>
      <c r="J392" s="135">
        <v>0</v>
      </c>
      <c r="K392" s="135">
        <v>0</v>
      </c>
      <c r="L392" s="135">
        <v>0</v>
      </c>
      <c r="M392" s="135">
        <v>0</v>
      </c>
      <c r="N392" s="135">
        <v>0</v>
      </c>
      <c r="O392" s="147">
        <v>0</v>
      </c>
      <c r="P392" s="147">
        <v>0</v>
      </c>
      <c r="Q392" s="135">
        <v>1530550</v>
      </c>
      <c r="R392" s="135">
        <v>0</v>
      </c>
      <c r="S392" s="136">
        <v>1530550</v>
      </c>
      <c r="T392" s="137">
        <v>0</v>
      </c>
    </row>
    <row r="393" spans="1:20" ht="45" x14ac:dyDescent="0.2">
      <c r="A393" s="133" t="s">
        <v>933</v>
      </c>
      <c r="B393" s="133" t="s">
        <v>612</v>
      </c>
      <c r="C393" s="133" t="s">
        <v>244</v>
      </c>
      <c r="D393" s="133" t="s">
        <v>316</v>
      </c>
      <c r="E393" s="133" t="s">
        <v>613</v>
      </c>
      <c r="F393" s="133" t="s">
        <v>1205</v>
      </c>
      <c r="G393" s="135">
        <v>11661806.52</v>
      </c>
      <c r="H393" s="135">
        <v>36126</v>
      </c>
      <c r="I393" s="135">
        <v>6526849</v>
      </c>
      <c r="J393" s="135">
        <v>18246</v>
      </c>
      <c r="K393" s="135">
        <v>78603165.560000002</v>
      </c>
      <c r="L393" s="135">
        <v>189338.67</v>
      </c>
      <c r="M393" s="135">
        <v>0</v>
      </c>
      <c r="N393" s="135">
        <v>0</v>
      </c>
      <c r="O393" s="147">
        <v>0</v>
      </c>
      <c r="P393" s="147">
        <v>0</v>
      </c>
      <c r="Q393" s="135">
        <v>85130014.560000002</v>
      </c>
      <c r="R393" s="135">
        <v>207584.67</v>
      </c>
      <c r="S393" s="136">
        <v>96791821.079999998</v>
      </c>
      <c r="T393" s="137">
        <v>243710.8</v>
      </c>
    </row>
    <row r="394" spans="1:20" ht="22.5" x14ac:dyDescent="0.2">
      <c r="A394" s="133" t="s">
        <v>933</v>
      </c>
      <c r="B394" s="133" t="s">
        <v>612</v>
      </c>
      <c r="C394" s="133" t="s">
        <v>258</v>
      </c>
      <c r="D394" s="133" t="s">
        <v>258</v>
      </c>
      <c r="E394" s="133" t="s">
        <v>614</v>
      </c>
      <c r="F394" s="133" t="s">
        <v>1206</v>
      </c>
      <c r="G394" s="135">
        <v>5355270.1900000004</v>
      </c>
      <c r="H394" s="135">
        <v>0</v>
      </c>
      <c r="I394" s="135">
        <v>37264682.259999998</v>
      </c>
      <c r="J394" s="135">
        <v>0</v>
      </c>
      <c r="K394" s="135">
        <v>0</v>
      </c>
      <c r="L394" s="135">
        <v>0</v>
      </c>
      <c r="M394" s="135">
        <v>0</v>
      </c>
      <c r="N394" s="135">
        <v>0</v>
      </c>
      <c r="O394" s="147">
        <v>0</v>
      </c>
      <c r="P394" s="147">
        <v>0</v>
      </c>
      <c r="Q394" s="135">
        <v>37264682.259999998</v>
      </c>
      <c r="R394" s="135">
        <v>0</v>
      </c>
      <c r="S394" s="136">
        <v>42619952.450000003</v>
      </c>
      <c r="T394" s="137">
        <v>0</v>
      </c>
    </row>
    <row r="395" spans="1:20" ht="22.5" x14ac:dyDescent="0.2">
      <c r="A395" s="133" t="s">
        <v>933</v>
      </c>
      <c r="B395" s="133" t="s">
        <v>612</v>
      </c>
      <c r="C395" s="133" t="s">
        <v>276</v>
      </c>
      <c r="D395" s="133" t="s">
        <v>276</v>
      </c>
      <c r="E395" s="133" t="s">
        <v>615</v>
      </c>
      <c r="F395" s="133" t="s">
        <v>1207</v>
      </c>
      <c r="G395" s="135">
        <v>0</v>
      </c>
      <c r="H395" s="135">
        <v>0</v>
      </c>
      <c r="I395" s="135">
        <v>0</v>
      </c>
      <c r="J395" s="135">
        <v>0</v>
      </c>
      <c r="K395" s="135">
        <v>0</v>
      </c>
      <c r="L395" s="135">
        <v>0</v>
      </c>
      <c r="M395" s="135">
        <v>0</v>
      </c>
      <c r="N395" s="135">
        <v>0</v>
      </c>
      <c r="O395" s="147">
        <v>18134724</v>
      </c>
      <c r="P395" s="147">
        <v>47569.0390625</v>
      </c>
      <c r="Q395" s="135">
        <v>0</v>
      </c>
      <c r="R395" s="135">
        <v>0</v>
      </c>
      <c r="S395" s="136">
        <v>0</v>
      </c>
      <c r="T395" s="137">
        <v>0</v>
      </c>
    </row>
    <row r="396" spans="1:20" ht="22.5" x14ac:dyDescent="0.2">
      <c r="A396" s="133" t="s">
        <v>933</v>
      </c>
      <c r="B396" s="133" t="s">
        <v>612</v>
      </c>
      <c r="C396" s="133" t="s">
        <v>278</v>
      </c>
      <c r="D396" s="133" t="s">
        <v>278</v>
      </c>
      <c r="E396" s="133" t="s">
        <v>616</v>
      </c>
      <c r="F396" s="133" t="s">
        <v>1208</v>
      </c>
      <c r="G396" s="135">
        <v>1614200.61</v>
      </c>
      <c r="H396" s="135">
        <v>0</v>
      </c>
      <c r="I396" s="135">
        <v>75383969.590000004</v>
      </c>
      <c r="J396" s="135">
        <v>0</v>
      </c>
      <c r="K396" s="135">
        <v>0</v>
      </c>
      <c r="L396" s="135">
        <v>0</v>
      </c>
      <c r="M396" s="135">
        <v>0</v>
      </c>
      <c r="N396" s="135">
        <v>0</v>
      </c>
      <c r="O396" s="147">
        <v>0</v>
      </c>
      <c r="P396" s="147">
        <v>0</v>
      </c>
      <c r="Q396" s="135">
        <v>75383969.590000004</v>
      </c>
      <c r="R396" s="135">
        <v>0</v>
      </c>
      <c r="S396" s="136">
        <v>76998170.200000003</v>
      </c>
      <c r="T396" s="137">
        <v>0</v>
      </c>
    </row>
    <row r="397" spans="1:20" ht="22.5" x14ac:dyDescent="0.2">
      <c r="A397" s="133" t="s">
        <v>933</v>
      </c>
      <c r="B397" s="133" t="s">
        <v>612</v>
      </c>
      <c r="C397" s="133" t="s">
        <v>290</v>
      </c>
      <c r="D397" s="133" t="s">
        <v>313</v>
      </c>
      <c r="E397" s="133" t="s">
        <v>617</v>
      </c>
      <c r="F397" s="133" t="s">
        <v>1209</v>
      </c>
      <c r="G397" s="135">
        <v>0</v>
      </c>
      <c r="H397" s="135">
        <v>0</v>
      </c>
      <c r="I397" s="135">
        <v>100263.48</v>
      </c>
      <c r="J397" s="135">
        <v>279.8</v>
      </c>
      <c r="K397" s="135">
        <v>756661.89</v>
      </c>
      <c r="L397" s="135">
        <v>2109</v>
      </c>
      <c r="M397" s="135">
        <v>0</v>
      </c>
      <c r="N397" s="135">
        <v>0</v>
      </c>
      <c r="O397" s="147">
        <v>0</v>
      </c>
      <c r="P397" s="147">
        <v>0</v>
      </c>
      <c r="Q397" s="135">
        <v>856925.37</v>
      </c>
      <c r="R397" s="135">
        <v>2388.8000000000002</v>
      </c>
      <c r="S397" s="136">
        <v>856925.37</v>
      </c>
      <c r="T397" s="137">
        <v>2388.8000000000002</v>
      </c>
    </row>
    <row r="398" spans="1:20" ht="33.75" x14ac:dyDescent="0.2">
      <c r="A398" s="133" t="s">
        <v>933</v>
      </c>
      <c r="B398" s="133" t="s">
        <v>612</v>
      </c>
      <c r="C398" s="133" t="s">
        <v>298</v>
      </c>
      <c r="D398" s="133" t="s">
        <v>335</v>
      </c>
      <c r="E398" s="133" t="s">
        <v>618</v>
      </c>
      <c r="F398" s="133" t="s">
        <v>1210</v>
      </c>
      <c r="G398" s="135">
        <v>61128.18</v>
      </c>
      <c r="H398" s="135">
        <v>0</v>
      </c>
      <c r="I398" s="135">
        <v>203864.41</v>
      </c>
      <c r="J398" s="135">
        <v>0</v>
      </c>
      <c r="K398" s="135">
        <v>0</v>
      </c>
      <c r="L398" s="135">
        <v>0</v>
      </c>
      <c r="M398" s="135">
        <v>0</v>
      </c>
      <c r="N398" s="135">
        <v>0</v>
      </c>
      <c r="O398" s="147">
        <v>0</v>
      </c>
      <c r="P398" s="147">
        <v>0</v>
      </c>
      <c r="Q398" s="135">
        <v>203864.41</v>
      </c>
      <c r="R398" s="135">
        <v>0</v>
      </c>
      <c r="S398" s="136">
        <v>264992.59000000003</v>
      </c>
      <c r="T398" s="137">
        <v>0</v>
      </c>
    </row>
    <row r="399" spans="1:20" ht="45" x14ac:dyDescent="0.2">
      <c r="A399" s="133" t="s">
        <v>933</v>
      </c>
      <c r="B399" s="133" t="s">
        <v>619</v>
      </c>
      <c r="C399" s="133" t="s">
        <v>244</v>
      </c>
      <c r="D399" s="133" t="s">
        <v>364</v>
      </c>
      <c r="E399" s="133" t="s">
        <v>620</v>
      </c>
      <c r="F399" s="133" t="s">
        <v>620</v>
      </c>
      <c r="G399" s="135">
        <v>0</v>
      </c>
      <c r="H399" s="135">
        <v>0</v>
      </c>
      <c r="I399" s="135">
        <v>0</v>
      </c>
      <c r="J399" s="135">
        <v>0</v>
      </c>
      <c r="K399" s="135">
        <v>16185719.91</v>
      </c>
      <c r="L399" s="135">
        <v>27679.19</v>
      </c>
      <c r="M399" s="135">
        <v>0</v>
      </c>
      <c r="N399" s="135">
        <v>0</v>
      </c>
      <c r="O399" s="147">
        <v>0</v>
      </c>
      <c r="P399" s="147">
        <v>0</v>
      </c>
      <c r="Q399" s="135">
        <v>16185719.91</v>
      </c>
      <c r="R399" s="135">
        <v>27679.19</v>
      </c>
      <c r="S399" s="136">
        <v>16185719.91</v>
      </c>
      <c r="T399" s="137">
        <v>27679.19</v>
      </c>
    </row>
    <row r="400" spans="1:20" ht="45" x14ac:dyDescent="0.2">
      <c r="A400" s="133" t="s">
        <v>933</v>
      </c>
      <c r="B400" s="133" t="s">
        <v>619</v>
      </c>
      <c r="C400" s="133" t="s">
        <v>244</v>
      </c>
      <c r="D400" s="133" t="s">
        <v>366</v>
      </c>
      <c r="E400" s="133" t="s">
        <v>621</v>
      </c>
      <c r="F400" s="133" t="s">
        <v>621</v>
      </c>
      <c r="G400" s="135">
        <v>30912114.510000002</v>
      </c>
      <c r="H400" s="135">
        <v>90241</v>
      </c>
      <c r="I400" s="135">
        <v>14049550.74</v>
      </c>
      <c r="J400" s="135">
        <v>39278.22</v>
      </c>
      <c r="K400" s="135">
        <v>155037002.87</v>
      </c>
      <c r="L400" s="135">
        <v>390134.78</v>
      </c>
      <c r="M400" s="135">
        <v>0</v>
      </c>
      <c r="N400" s="135">
        <v>0</v>
      </c>
      <c r="O400" s="147">
        <v>0</v>
      </c>
      <c r="P400" s="147">
        <v>0</v>
      </c>
      <c r="Q400" s="135">
        <v>169086553.61000001</v>
      </c>
      <c r="R400" s="135">
        <v>429413</v>
      </c>
      <c r="S400" s="136">
        <v>199998668.12</v>
      </c>
      <c r="T400" s="137">
        <v>519654.58</v>
      </c>
    </row>
    <row r="401" spans="1:20" ht="22.5" x14ac:dyDescent="0.2">
      <c r="A401" s="133" t="s">
        <v>933</v>
      </c>
      <c r="B401" s="133" t="s">
        <v>619</v>
      </c>
      <c r="C401" s="133" t="s">
        <v>258</v>
      </c>
      <c r="D401" s="133" t="s">
        <v>258</v>
      </c>
      <c r="E401" s="133" t="s">
        <v>622</v>
      </c>
      <c r="F401" s="133" t="s">
        <v>622</v>
      </c>
      <c r="G401" s="135">
        <v>13215780.550000001</v>
      </c>
      <c r="H401" s="135">
        <v>0</v>
      </c>
      <c r="I401" s="135">
        <v>68273475.579999998</v>
      </c>
      <c r="J401" s="135">
        <v>0</v>
      </c>
      <c r="K401" s="135">
        <v>324825.87</v>
      </c>
      <c r="L401" s="135">
        <v>0</v>
      </c>
      <c r="M401" s="135">
        <v>0</v>
      </c>
      <c r="N401" s="135">
        <v>0</v>
      </c>
      <c r="O401" s="147">
        <v>0</v>
      </c>
      <c r="P401" s="147">
        <v>0</v>
      </c>
      <c r="Q401" s="135">
        <v>68598301.450000003</v>
      </c>
      <c r="R401" s="135">
        <v>0</v>
      </c>
      <c r="S401" s="136">
        <v>81814082</v>
      </c>
      <c r="T401" s="137">
        <v>0</v>
      </c>
    </row>
    <row r="402" spans="1:20" ht="22.5" x14ac:dyDescent="0.2">
      <c r="A402" s="133" t="s">
        <v>933</v>
      </c>
      <c r="B402" s="133" t="s">
        <v>619</v>
      </c>
      <c r="C402" s="133" t="s">
        <v>276</v>
      </c>
      <c r="D402" s="133" t="s">
        <v>276</v>
      </c>
      <c r="E402" s="133" t="s">
        <v>623</v>
      </c>
      <c r="F402" s="133" t="s">
        <v>623</v>
      </c>
      <c r="G402" s="135">
        <v>0</v>
      </c>
      <c r="H402" s="135">
        <v>0</v>
      </c>
      <c r="I402" s="135">
        <v>0</v>
      </c>
      <c r="J402" s="135">
        <v>0</v>
      </c>
      <c r="K402" s="135">
        <v>0</v>
      </c>
      <c r="L402" s="135">
        <v>0</v>
      </c>
      <c r="M402" s="135">
        <v>0</v>
      </c>
      <c r="N402" s="135">
        <v>0</v>
      </c>
      <c r="O402" s="147">
        <v>42947476</v>
      </c>
      <c r="P402" s="147">
        <v>97139.0625</v>
      </c>
      <c r="Q402" s="135">
        <v>0</v>
      </c>
      <c r="R402" s="135">
        <v>0</v>
      </c>
      <c r="S402" s="136">
        <v>0</v>
      </c>
      <c r="T402" s="137">
        <v>0</v>
      </c>
    </row>
    <row r="403" spans="1:20" ht="22.5" x14ac:dyDescent="0.2">
      <c r="A403" s="133" t="s">
        <v>933</v>
      </c>
      <c r="B403" s="133" t="s">
        <v>619</v>
      </c>
      <c r="C403" s="133" t="s">
        <v>278</v>
      </c>
      <c r="D403" s="133" t="s">
        <v>278</v>
      </c>
      <c r="E403" s="133" t="s">
        <v>624</v>
      </c>
      <c r="F403" s="133" t="s">
        <v>624</v>
      </c>
      <c r="G403" s="135">
        <v>6110964.0700000003</v>
      </c>
      <c r="H403" s="135">
        <v>0</v>
      </c>
      <c r="I403" s="135">
        <v>190673165.88</v>
      </c>
      <c r="J403" s="135">
        <v>0</v>
      </c>
      <c r="K403" s="135">
        <v>0</v>
      </c>
      <c r="L403" s="135">
        <v>0</v>
      </c>
      <c r="M403" s="135">
        <v>0</v>
      </c>
      <c r="N403" s="135">
        <v>0</v>
      </c>
      <c r="O403" s="147">
        <v>0</v>
      </c>
      <c r="P403" s="147">
        <v>0</v>
      </c>
      <c r="Q403" s="135">
        <v>190673165.88</v>
      </c>
      <c r="R403" s="135">
        <v>0</v>
      </c>
      <c r="S403" s="136">
        <v>196784129.94999999</v>
      </c>
      <c r="T403" s="137">
        <v>0</v>
      </c>
    </row>
    <row r="404" spans="1:20" ht="33.75" x14ac:dyDescent="0.2">
      <c r="A404" s="133" t="s">
        <v>933</v>
      </c>
      <c r="B404" s="133" t="s">
        <v>619</v>
      </c>
      <c r="C404" s="133" t="s">
        <v>286</v>
      </c>
      <c r="D404" s="133" t="s">
        <v>332</v>
      </c>
      <c r="E404" s="133" t="s">
        <v>625</v>
      </c>
      <c r="F404" s="133" t="s">
        <v>625</v>
      </c>
      <c r="G404" s="135">
        <v>11161.78</v>
      </c>
      <c r="H404" s="135">
        <v>29</v>
      </c>
      <c r="I404" s="135">
        <v>113541.55</v>
      </c>
      <c r="J404" s="135">
        <v>287.02</v>
      </c>
      <c r="K404" s="135">
        <v>0</v>
      </c>
      <c r="L404" s="135">
        <v>0</v>
      </c>
      <c r="M404" s="135">
        <v>0</v>
      </c>
      <c r="N404" s="135">
        <v>0</v>
      </c>
      <c r="O404" s="147">
        <v>0</v>
      </c>
      <c r="P404" s="147">
        <v>0</v>
      </c>
      <c r="Q404" s="135">
        <v>113541.55</v>
      </c>
      <c r="R404" s="135">
        <v>287.02</v>
      </c>
      <c r="S404" s="136">
        <v>124703.33</v>
      </c>
      <c r="T404" s="137">
        <v>316.63</v>
      </c>
    </row>
    <row r="405" spans="1:20" ht="22.5" x14ac:dyDescent="0.2">
      <c r="A405" s="133" t="s">
        <v>933</v>
      </c>
      <c r="B405" s="133" t="s">
        <v>619</v>
      </c>
      <c r="C405" s="133" t="s">
        <v>290</v>
      </c>
      <c r="D405" s="133" t="s">
        <v>313</v>
      </c>
      <c r="E405" s="133" t="s">
        <v>626</v>
      </c>
      <c r="F405" s="133" t="s">
        <v>626</v>
      </c>
      <c r="G405" s="135">
        <v>0</v>
      </c>
      <c r="H405" s="135">
        <v>0</v>
      </c>
      <c r="I405" s="135">
        <v>0</v>
      </c>
      <c r="J405" s="135">
        <v>0</v>
      </c>
      <c r="K405" s="135">
        <v>2031595.18</v>
      </c>
      <c r="L405" s="135">
        <v>5690.28</v>
      </c>
      <c r="M405" s="135">
        <v>0</v>
      </c>
      <c r="N405" s="135">
        <v>0</v>
      </c>
      <c r="O405" s="147">
        <v>0</v>
      </c>
      <c r="P405" s="147">
        <v>0</v>
      </c>
      <c r="Q405" s="135">
        <v>2031595.18</v>
      </c>
      <c r="R405" s="135">
        <v>5690.28</v>
      </c>
      <c r="S405" s="136">
        <v>2031595.18</v>
      </c>
      <c r="T405" s="137">
        <v>5690.28</v>
      </c>
    </row>
    <row r="406" spans="1:20" ht="33.75" x14ac:dyDescent="0.2">
      <c r="A406" s="133" t="s">
        <v>933</v>
      </c>
      <c r="B406" s="133" t="s">
        <v>619</v>
      </c>
      <c r="C406" s="133" t="s">
        <v>298</v>
      </c>
      <c r="D406" s="133" t="s">
        <v>335</v>
      </c>
      <c r="E406" s="133" t="s">
        <v>627</v>
      </c>
      <c r="F406" s="133" t="s">
        <v>627</v>
      </c>
      <c r="G406" s="135">
        <v>0</v>
      </c>
      <c r="H406" s="135">
        <v>0</v>
      </c>
      <c r="I406" s="135">
        <v>42072.62</v>
      </c>
      <c r="J406" s="135">
        <v>0</v>
      </c>
      <c r="K406" s="135">
        <v>0</v>
      </c>
      <c r="L406" s="135">
        <v>0</v>
      </c>
      <c r="M406" s="135">
        <v>0</v>
      </c>
      <c r="N406" s="135">
        <v>0</v>
      </c>
      <c r="O406" s="147">
        <v>0</v>
      </c>
      <c r="P406" s="147">
        <v>0</v>
      </c>
      <c r="Q406" s="135">
        <v>42072.62</v>
      </c>
      <c r="R406" s="135">
        <v>0</v>
      </c>
      <c r="S406" s="136">
        <v>42072.62</v>
      </c>
      <c r="T406" s="137">
        <v>0</v>
      </c>
    </row>
    <row r="407" spans="1:20" ht="45" x14ac:dyDescent="0.2">
      <c r="A407" s="133" t="s">
        <v>933</v>
      </c>
      <c r="B407" s="133" t="s">
        <v>628</v>
      </c>
      <c r="C407" s="133" t="s">
        <v>244</v>
      </c>
      <c r="D407" s="133" t="s">
        <v>316</v>
      </c>
      <c r="E407" s="133" t="s">
        <v>629</v>
      </c>
      <c r="F407" s="133" t="s">
        <v>629</v>
      </c>
      <c r="G407" s="135">
        <v>12216823</v>
      </c>
      <c r="H407" s="135">
        <v>33682</v>
      </c>
      <c r="I407" s="135">
        <v>0</v>
      </c>
      <c r="J407" s="135">
        <v>0</v>
      </c>
      <c r="K407" s="135">
        <v>47310018</v>
      </c>
      <c r="L407" s="135">
        <v>151059</v>
      </c>
      <c r="M407" s="135">
        <v>0</v>
      </c>
      <c r="N407" s="135">
        <v>0</v>
      </c>
      <c r="O407" s="147">
        <v>0</v>
      </c>
      <c r="P407" s="147">
        <v>0</v>
      </c>
      <c r="Q407" s="135">
        <v>47310018</v>
      </c>
      <c r="R407" s="135">
        <v>151059</v>
      </c>
      <c r="S407" s="136">
        <v>59526841</v>
      </c>
      <c r="T407" s="137">
        <v>184741</v>
      </c>
    </row>
    <row r="408" spans="1:20" ht="22.5" x14ac:dyDescent="0.2">
      <c r="A408" s="133" t="s">
        <v>933</v>
      </c>
      <c r="B408" s="133" t="s">
        <v>628</v>
      </c>
      <c r="C408" s="133" t="s">
        <v>258</v>
      </c>
      <c r="D408" s="133" t="s">
        <v>258</v>
      </c>
      <c r="E408" s="133" t="s">
        <v>630</v>
      </c>
      <c r="F408" s="133" t="s">
        <v>630</v>
      </c>
      <c r="G408" s="135">
        <v>2805957</v>
      </c>
      <c r="H408" s="135">
        <v>0</v>
      </c>
      <c r="I408" s="135">
        <v>15134868</v>
      </c>
      <c r="J408" s="135">
        <v>0</v>
      </c>
      <c r="K408" s="135">
        <v>0</v>
      </c>
      <c r="L408" s="135">
        <v>0</v>
      </c>
      <c r="M408" s="135">
        <v>0</v>
      </c>
      <c r="N408" s="135">
        <v>0</v>
      </c>
      <c r="O408" s="147">
        <v>0</v>
      </c>
      <c r="P408" s="147">
        <v>0</v>
      </c>
      <c r="Q408" s="135">
        <v>15134868</v>
      </c>
      <c r="R408" s="135">
        <v>0</v>
      </c>
      <c r="S408" s="136">
        <v>17940825</v>
      </c>
      <c r="T408" s="137">
        <v>0</v>
      </c>
    </row>
    <row r="409" spans="1:20" ht="22.5" x14ac:dyDescent="0.2">
      <c r="A409" s="133" t="s">
        <v>933</v>
      </c>
      <c r="B409" s="133" t="s">
        <v>628</v>
      </c>
      <c r="C409" s="133" t="s">
        <v>276</v>
      </c>
      <c r="D409" s="133" t="s">
        <v>276</v>
      </c>
      <c r="E409" s="133" t="s">
        <v>631</v>
      </c>
      <c r="F409" s="133" t="s">
        <v>631</v>
      </c>
      <c r="G409" s="135">
        <v>0</v>
      </c>
      <c r="H409" s="135">
        <v>0</v>
      </c>
      <c r="I409" s="135">
        <v>0</v>
      </c>
      <c r="J409" s="135">
        <v>0</v>
      </c>
      <c r="K409" s="135">
        <v>0</v>
      </c>
      <c r="L409" s="135">
        <v>0</v>
      </c>
      <c r="M409" s="135">
        <v>0</v>
      </c>
      <c r="N409" s="135">
        <v>0</v>
      </c>
      <c r="O409" s="147">
        <v>16061836</v>
      </c>
      <c r="P409" s="147">
        <v>70915</v>
      </c>
      <c r="Q409" s="135">
        <v>0</v>
      </c>
      <c r="R409" s="135">
        <v>0</v>
      </c>
      <c r="S409" s="136">
        <v>0</v>
      </c>
      <c r="T409" s="137">
        <v>0</v>
      </c>
    </row>
    <row r="410" spans="1:20" ht="22.5" x14ac:dyDescent="0.2">
      <c r="A410" s="133" t="s">
        <v>933</v>
      </c>
      <c r="B410" s="133" t="s">
        <v>628</v>
      </c>
      <c r="C410" s="133" t="s">
        <v>278</v>
      </c>
      <c r="D410" s="133" t="s">
        <v>278</v>
      </c>
      <c r="E410" s="133" t="s">
        <v>632</v>
      </c>
      <c r="F410" s="133" t="s">
        <v>632</v>
      </c>
      <c r="G410" s="135">
        <v>840514</v>
      </c>
      <c r="H410" s="135">
        <v>0</v>
      </c>
      <c r="I410" s="135">
        <v>38038217</v>
      </c>
      <c r="J410" s="135">
        <v>0</v>
      </c>
      <c r="K410" s="135">
        <v>0</v>
      </c>
      <c r="L410" s="135">
        <v>0</v>
      </c>
      <c r="M410" s="135">
        <v>0</v>
      </c>
      <c r="N410" s="135">
        <v>0</v>
      </c>
      <c r="O410" s="147">
        <v>0</v>
      </c>
      <c r="P410" s="147">
        <v>0</v>
      </c>
      <c r="Q410" s="135">
        <v>38038217</v>
      </c>
      <c r="R410" s="135">
        <v>0</v>
      </c>
      <c r="S410" s="136">
        <v>38878731</v>
      </c>
      <c r="T410" s="137">
        <v>0</v>
      </c>
    </row>
    <row r="411" spans="1:20" ht="22.5" x14ac:dyDescent="0.2">
      <c r="A411" s="133" t="s">
        <v>933</v>
      </c>
      <c r="B411" s="133" t="s">
        <v>628</v>
      </c>
      <c r="C411" s="133" t="s">
        <v>290</v>
      </c>
      <c r="D411" s="133" t="s">
        <v>313</v>
      </c>
      <c r="E411" s="133" t="s">
        <v>633</v>
      </c>
      <c r="F411" s="133" t="s">
        <v>633</v>
      </c>
      <c r="G411" s="135">
        <v>517432</v>
      </c>
      <c r="H411" s="135">
        <v>1421</v>
      </c>
      <c r="I411" s="135">
        <v>0</v>
      </c>
      <c r="J411" s="135">
        <v>0</v>
      </c>
      <c r="K411" s="135">
        <v>0</v>
      </c>
      <c r="L411" s="135">
        <v>0</v>
      </c>
      <c r="M411" s="135">
        <v>0</v>
      </c>
      <c r="N411" s="135">
        <v>0</v>
      </c>
      <c r="O411" s="147">
        <v>0</v>
      </c>
      <c r="P411" s="147">
        <v>0</v>
      </c>
      <c r="Q411" s="135">
        <v>0</v>
      </c>
      <c r="R411" s="135">
        <v>0</v>
      </c>
      <c r="S411" s="136">
        <v>517432</v>
      </c>
      <c r="T411" s="137">
        <v>1421</v>
      </c>
    </row>
    <row r="412" spans="1:20" ht="33.75" x14ac:dyDescent="0.2">
      <c r="A412" s="133" t="s">
        <v>933</v>
      </c>
      <c r="B412" s="133" t="s">
        <v>628</v>
      </c>
      <c r="C412" s="133" t="s">
        <v>298</v>
      </c>
      <c r="D412" s="133" t="s">
        <v>335</v>
      </c>
      <c r="E412" s="133" t="s">
        <v>634</v>
      </c>
      <c r="F412" s="133" t="s">
        <v>634</v>
      </c>
      <c r="G412" s="135">
        <v>19637</v>
      </c>
      <c r="H412" s="135">
        <v>0</v>
      </c>
      <c r="I412" s="135">
        <v>144541</v>
      </c>
      <c r="J412" s="135">
        <v>0</v>
      </c>
      <c r="K412" s="135">
        <v>0</v>
      </c>
      <c r="L412" s="135">
        <v>0</v>
      </c>
      <c r="M412" s="135">
        <v>0</v>
      </c>
      <c r="N412" s="135">
        <v>0</v>
      </c>
      <c r="O412" s="147">
        <v>0</v>
      </c>
      <c r="P412" s="147">
        <v>0</v>
      </c>
      <c r="Q412" s="135">
        <v>144541</v>
      </c>
      <c r="R412" s="135">
        <v>0</v>
      </c>
      <c r="S412" s="136">
        <v>164178</v>
      </c>
      <c r="T412" s="137">
        <v>0</v>
      </c>
    </row>
    <row r="413" spans="1:20" ht="33.75" x14ac:dyDescent="0.2">
      <c r="A413" s="133" t="s">
        <v>933</v>
      </c>
      <c r="B413" s="133" t="s">
        <v>635</v>
      </c>
      <c r="C413" s="133" t="s">
        <v>241</v>
      </c>
      <c r="D413" s="133" t="s">
        <v>338</v>
      </c>
      <c r="E413" s="133" t="s">
        <v>636</v>
      </c>
      <c r="F413" s="133" t="s">
        <v>636</v>
      </c>
      <c r="G413" s="135">
        <v>0</v>
      </c>
      <c r="H413" s="135">
        <v>0</v>
      </c>
      <c r="I413" s="135">
        <v>0</v>
      </c>
      <c r="J413" s="135">
        <v>0</v>
      </c>
      <c r="K413" s="135">
        <v>49737762.789999999</v>
      </c>
      <c r="L413" s="135">
        <v>109070.55</v>
      </c>
      <c r="M413" s="135">
        <v>0</v>
      </c>
      <c r="N413" s="135">
        <v>0</v>
      </c>
      <c r="O413" s="147">
        <v>0</v>
      </c>
      <c r="P413" s="147">
        <v>0</v>
      </c>
      <c r="Q413" s="135">
        <v>49737762.789999999</v>
      </c>
      <c r="R413" s="135">
        <v>109070.55</v>
      </c>
      <c r="S413" s="136">
        <v>49737762.789999999</v>
      </c>
      <c r="T413" s="137">
        <v>109070.55</v>
      </c>
    </row>
    <row r="414" spans="1:20" ht="45" x14ac:dyDescent="0.2">
      <c r="A414" s="133" t="s">
        <v>933</v>
      </c>
      <c r="B414" s="133" t="s">
        <v>635</v>
      </c>
      <c r="C414" s="133" t="s">
        <v>244</v>
      </c>
      <c r="D414" s="133" t="s">
        <v>637</v>
      </c>
      <c r="E414" s="133" t="s">
        <v>638</v>
      </c>
      <c r="F414" s="133" t="s">
        <v>638</v>
      </c>
      <c r="G414" s="135">
        <v>51003610.210000001</v>
      </c>
      <c r="H414" s="135">
        <v>111604</v>
      </c>
      <c r="I414" s="135">
        <v>0</v>
      </c>
      <c r="J414" s="135">
        <v>0</v>
      </c>
      <c r="K414" s="135">
        <v>165010351.13</v>
      </c>
      <c r="L414" s="135">
        <v>365340.45</v>
      </c>
      <c r="M414" s="135">
        <v>0</v>
      </c>
      <c r="N414" s="135">
        <v>0</v>
      </c>
      <c r="O414" s="147">
        <v>0</v>
      </c>
      <c r="P414" s="147">
        <v>0</v>
      </c>
      <c r="Q414" s="135">
        <v>165010351.13</v>
      </c>
      <c r="R414" s="135">
        <v>365340.45</v>
      </c>
      <c r="S414" s="136">
        <v>216013961.34</v>
      </c>
      <c r="T414" s="137">
        <v>476944.88</v>
      </c>
    </row>
    <row r="415" spans="1:20" ht="45" x14ac:dyDescent="0.2">
      <c r="A415" s="133" t="s">
        <v>933</v>
      </c>
      <c r="B415" s="133" t="s">
        <v>635</v>
      </c>
      <c r="C415" s="133" t="s">
        <v>244</v>
      </c>
      <c r="D415" s="133" t="s">
        <v>325</v>
      </c>
      <c r="E415" s="133" t="s">
        <v>639</v>
      </c>
      <c r="F415" s="133" t="s">
        <v>639</v>
      </c>
      <c r="G415" s="135">
        <v>107026012</v>
      </c>
      <c r="H415" s="135">
        <v>276886</v>
      </c>
      <c r="I415" s="135">
        <v>78984752.849999994</v>
      </c>
      <c r="J415" s="135">
        <v>206042.26</v>
      </c>
      <c r="K415" s="135">
        <v>386193670.52999997</v>
      </c>
      <c r="L415" s="135">
        <v>1067750.82</v>
      </c>
      <c r="M415" s="135">
        <v>4255917.5</v>
      </c>
      <c r="N415" s="135">
        <v>8394.58984375</v>
      </c>
      <c r="O415" s="147">
        <v>0</v>
      </c>
      <c r="P415" s="147">
        <v>0</v>
      </c>
      <c r="Q415" s="135">
        <v>469434341.08999997</v>
      </c>
      <c r="R415" s="135">
        <v>1282187.67</v>
      </c>
      <c r="S415" s="136">
        <v>576460353.09000003</v>
      </c>
      <c r="T415" s="137">
        <v>1559074.32</v>
      </c>
    </row>
    <row r="416" spans="1:20" ht="33.75" x14ac:dyDescent="0.2">
      <c r="A416" s="133" t="s">
        <v>933</v>
      </c>
      <c r="B416" s="133" t="s">
        <v>635</v>
      </c>
      <c r="C416" s="133" t="s">
        <v>258</v>
      </c>
      <c r="D416" s="133" t="s">
        <v>258</v>
      </c>
      <c r="E416" s="133" t="s">
        <v>640</v>
      </c>
      <c r="F416" s="133" t="s">
        <v>640</v>
      </c>
      <c r="G416" s="135">
        <v>24965365</v>
      </c>
      <c r="H416" s="135">
        <v>0</v>
      </c>
      <c r="I416" s="135">
        <v>148904659.37</v>
      </c>
      <c r="J416" s="135">
        <v>0</v>
      </c>
      <c r="K416" s="135">
        <v>0</v>
      </c>
      <c r="L416" s="135">
        <v>0</v>
      </c>
      <c r="M416" s="135">
        <v>0</v>
      </c>
      <c r="N416" s="135">
        <v>0</v>
      </c>
      <c r="O416" s="147">
        <v>0</v>
      </c>
      <c r="P416" s="147">
        <v>0</v>
      </c>
      <c r="Q416" s="135">
        <v>148904659.37</v>
      </c>
      <c r="R416" s="135">
        <v>0</v>
      </c>
      <c r="S416" s="136">
        <v>173870024.37</v>
      </c>
      <c r="T416" s="137">
        <v>0</v>
      </c>
    </row>
    <row r="417" spans="1:20" ht="33.75" x14ac:dyDescent="0.2">
      <c r="A417" s="133" t="s">
        <v>933</v>
      </c>
      <c r="B417" s="133" t="s">
        <v>635</v>
      </c>
      <c r="C417" s="133" t="s">
        <v>276</v>
      </c>
      <c r="D417" s="133" t="s">
        <v>276</v>
      </c>
      <c r="E417" s="133" t="s">
        <v>641</v>
      </c>
      <c r="F417" s="133" t="s">
        <v>641</v>
      </c>
      <c r="G417" s="135">
        <v>0</v>
      </c>
      <c r="H417" s="135">
        <v>0</v>
      </c>
      <c r="I417" s="135">
        <v>0</v>
      </c>
      <c r="J417" s="135">
        <v>0</v>
      </c>
      <c r="K417" s="135">
        <v>0</v>
      </c>
      <c r="L417" s="135">
        <v>0</v>
      </c>
      <c r="M417" s="135">
        <v>0</v>
      </c>
      <c r="N417" s="135">
        <v>0</v>
      </c>
      <c r="O417" s="147">
        <v>177344128</v>
      </c>
      <c r="P417" s="147">
        <v>376812</v>
      </c>
      <c r="Q417" s="135">
        <v>0</v>
      </c>
      <c r="R417" s="135">
        <v>0</v>
      </c>
      <c r="S417" s="136">
        <v>0</v>
      </c>
      <c r="T417" s="137">
        <v>0</v>
      </c>
    </row>
    <row r="418" spans="1:20" ht="33.75" x14ac:dyDescent="0.2">
      <c r="A418" s="133" t="s">
        <v>933</v>
      </c>
      <c r="B418" s="133" t="s">
        <v>635</v>
      </c>
      <c r="C418" s="133" t="s">
        <v>278</v>
      </c>
      <c r="D418" s="133" t="s">
        <v>278</v>
      </c>
      <c r="E418" s="133" t="s">
        <v>642</v>
      </c>
      <c r="F418" s="133" t="s">
        <v>642</v>
      </c>
      <c r="G418" s="135">
        <v>8990733.7100000009</v>
      </c>
      <c r="H418" s="135">
        <v>0</v>
      </c>
      <c r="I418" s="135">
        <v>582707940.51999998</v>
      </c>
      <c r="J418" s="135">
        <v>0</v>
      </c>
      <c r="K418" s="135">
        <v>0</v>
      </c>
      <c r="L418" s="135">
        <v>0</v>
      </c>
      <c r="M418" s="135">
        <v>0</v>
      </c>
      <c r="N418" s="135">
        <v>0</v>
      </c>
      <c r="O418" s="147">
        <v>0</v>
      </c>
      <c r="P418" s="147">
        <v>0</v>
      </c>
      <c r="Q418" s="135">
        <v>582707940.51999998</v>
      </c>
      <c r="R418" s="135">
        <v>0</v>
      </c>
      <c r="S418" s="136">
        <v>591698674.23000002</v>
      </c>
      <c r="T418" s="137">
        <v>0</v>
      </c>
    </row>
    <row r="419" spans="1:20" ht="33.75" x14ac:dyDescent="0.2">
      <c r="A419" s="133" t="s">
        <v>933</v>
      </c>
      <c r="B419" s="133" t="s">
        <v>635</v>
      </c>
      <c r="C419" s="133" t="s">
        <v>286</v>
      </c>
      <c r="D419" s="133" t="s">
        <v>332</v>
      </c>
      <c r="E419" s="133" t="s">
        <v>643</v>
      </c>
      <c r="F419" s="133" t="s">
        <v>643</v>
      </c>
      <c r="G419" s="135">
        <v>0</v>
      </c>
      <c r="H419" s="135">
        <v>0</v>
      </c>
      <c r="I419" s="135">
        <v>97107.72</v>
      </c>
      <c r="J419" s="135">
        <v>269.74</v>
      </c>
      <c r="K419" s="135">
        <v>0</v>
      </c>
      <c r="L419" s="135">
        <v>0</v>
      </c>
      <c r="M419" s="135">
        <v>0</v>
      </c>
      <c r="N419" s="135">
        <v>0</v>
      </c>
      <c r="O419" s="147">
        <v>0</v>
      </c>
      <c r="P419" s="147">
        <v>0</v>
      </c>
      <c r="Q419" s="135">
        <v>97107.72</v>
      </c>
      <c r="R419" s="135">
        <v>269.74</v>
      </c>
      <c r="S419" s="136">
        <v>97107.72</v>
      </c>
      <c r="T419" s="137">
        <v>269.74</v>
      </c>
    </row>
    <row r="420" spans="1:20" ht="33.75" x14ac:dyDescent="0.2">
      <c r="A420" s="133" t="s">
        <v>933</v>
      </c>
      <c r="B420" s="133" t="s">
        <v>635</v>
      </c>
      <c r="C420" s="133" t="s">
        <v>290</v>
      </c>
      <c r="D420" s="133" t="s">
        <v>313</v>
      </c>
      <c r="E420" s="133" t="s">
        <v>644</v>
      </c>
      <c r="F420" s="133" t="s">
        <v>644</v>
      </c>
      <c r="G420" s="135">
        <v>3960021.43</v>
      </c>
      <c r="H420" s="135">
        <v>11038</v>
      </c>
      <c r="I420" s="135">
        <v>0</v>
      </c>
      <c r="J420" s="135">
        <v>0</v>
      </c>
      <c r="K420" s="135">
        <v>1601812.81</v>
      </c>
      <c r="L420" s="135">
        <v>6236</v>
      </c>
      <c r="M420" s="135">
        <v>0</v>
      </c>
      <c r="N420" s="135">
        <v>0</v>
      </c>
      <c r="O420" s="147">
        <v>0</v>
      </c>
      <c r="P420" s="147">
        <v>0</v>
      </c>
      <c r="Q420" s="135">
        <v>1601812.81</v>
      </c>
      <c r="R420" s="135">
        <v>6236</v>
      </c>
      <c r="S420" s="136">
        <v>5561834.2400000002</v>
      </c>
      <c r="T420" s="137">
        <v>17274.28</v>
      </c>
    </row>
    <row r="421" spans="1:20" ht="33.75" x14ac:dyDescent="0.2">
      <c r="A421" s="133" t="s">
        <v>933</v>
      </c>
      <c r="B421" s="133" t="s">
        <v>635</v>
      </c>
      <c r="C421" s="133" t="s">
        <v>298</v>
      </c>
      <c r="D421" s="133" t="s">
        <v>335</v>
      </c>
      <c r="E421" s="133" t="s">
        <v>645</v>
      </c>
      <c r="F421" s="133" t="s">
        <v>645</v>
      </c>
      <c r="G421" s="135">
        <v>0</v>
      </c>
      <c r="H421" s="135">
        <v>0</v>
      </c>
      <c r="I421" s="135">
        <v>4343401</v>
      </c>
      <c r="J421" s="135">
        <v>0</v>
      </c>
      <c r="K421" s="135">
        <v>0</v>
      </c>
      <c r="L421" s="135">
        <v>0</v>
      </c>
      <c r="M421" s="135">
        <v>0</v>
      </c>
      <c r="N421" s="135">
        <v>0</v>
      </c>
      <c r="O421" s="147">
        <v>0</v>
      </c>
      <c r="P421" s="147">
        <v>0</v>
      </c>
      <c r="Q421" s="135">
        <v>4343401</v>
      </c>
      <c r="R421" s="135">
        <v>0</v>
      </c>
      <c r="S421" s="136">
        <v>4343401</v>
      </c>
      <c r="T421" s="137">
        <v>0</v>
      </c>
    </row>
    <row r="422" spans="1:20" ht="45" x14ac:dyDescent="0.2">
      <c r="A422" s="133" t="s">
        <v>933</v>
      </c>
      <c r="B422" s="133" t="s">
        <v>646</v>
      </c>
      <c r="C422" s="133" t="s">
        <v>244</v>
      </c>
      <c r="D422" s="133" t="s">
        <v>316</v>
      </c>
      <c r="E422" s="133" t="s">
        <v>647</v>
      </c>
      <c r="F422" s="133" t="s">
        <v>647</v>
      </c>
      <c r="G422" s="135">
        <v>26841295</v>
      </c>
      <c r="H422" s="135">
        <v>67115</v>
      </c>
      <c r="I422" s="135">
        <v>9811121.7200000007</v>
      </c>
      <c r="J422" s="135">
        <v>23846.7</v>
      </c>
      <c r="K422" s="135">
        <v>86324871.040000007</v>
      </c>
      <c r="L422" s="135">
        <v>207008.22</v>
      </c>
      <c r="M422" s="135">
        <v>3013333.25</v>
      </c>
      <c r="N422" s="135">
        <v>5683.77001953125</v>
      </c>
      <c r="O422" s="147">
        <v>0</v>
      </c>
      <c r="P422" s="147">
        <v>0</v>
      </c>
      <c r="Q422" s="135">
        <v>99149325.959999993</v>
      </c>
      <c r="R422" s="135">
        <v>236538.69</v>
      </c>
      <c r="S422" s="136">
        <v>125990620.95999999</v>
      </c>
      <c r="T422" s="137">
        <v>303653.69</v>
      </c>
    </row>
    <row r="423" spans="1:20" ht="22.5" x14ac:dyDescent="0.2">
      <c r="A423" s="133" t="s">
        <v>933</v>
      </c>
      <c r="B423" s="133" t="s">
        <v>646</v>
      </c>
      <c r="C423" s="133" t="s">
        <v>258</v>
      </c>
      <c r="D423" s="133" t="s">
        <v>258</v>
      </c>
      <c r="E423" s="133" t="s">
        <v>648</v>
      </c>
      <c r="F423" s="133" t="s">
        <v>648</v>
      </c>
      <c r="G423" s="135">
        <v>5376454</v>
      </c>
      <c r="H423" s="135">
        <v>0</v>
      </c>
      <c r="I423" s="135">
        <v>30343574.719999999</v>
      </c>
      <c r="J423" s="135">
        <v>0</v>
      </c>
      <c r="K423" s="135">
        <v>0</v>
      </c>
      <c r="L423" s="135">
        <v>0</v>
      </c>
      <c r="M423" s="135">
        <v>0</v>
      </c>
      <c r="N423" s="135">
        <v>0</v>
      </c>
      <c r="O423" s="147">
        <v>0</v>
      </c>
      <c r="P423" s="147">
        <v>0</v>
      </c>
      <c r="Q423" s="135">
        <v>30343574.719999999</v>
      </c>
      <c r="R423" s="135">
        <v>0</v>
      </c>
      <c r="S423" s="136">
        <v>35720028.719999999</v>
      </c>
      <c r="T423" s="137">
        <v>0</v>
      </c>
    </row>
    <row r="424" spans="1:20" ht="22.5" x14ac:dyDescent="0.2">
      <c r="A424" s="133" t="s">
        <v>933</v>
      </c>
      <c r="B424" s="133" t="s">
        <v>646</v>
      </c>
      <c r="C424" s="133" t="s">
        <v>276</v>
      </c>
      <c r="D424" s="133" t="s">
        <v>276</v>
      </c>
      <c r="E424" s="133" t="s">
        <v>649</v>
      </c>
      <c r="F424" s="133" t="s">
        <v>649</v>
      </c>
      <c r="G424" s="135">
        <v>0</v>
      </c>
      <c r="H424" s="135">
        <v>0</v>
      </c>
      <c r="I424" s="135">
        <v>0</v>
      </c>
      <c r="J424" s="135">
        <v>0</v>
      </c>
      <c r="K424" s="135">
        <v>0</v>
      </c>
      <c r="L424" s="135">
        <v>0</v>
      </c>
      <c r="M424" s="135">
        <v>0</v>
      </c>
      <c r="N424" s="135">
        <v>0</v>
      </c>
      <c r="O424" s="147">
        <v>39164592</v>
      </c>
      <c r="P424" s="147">
        <v>91113</v>
      </c>
      <c r="Q424" s="135">
        <v>0</v>
      </c>
      <c r="R424" s="135">
        <v>0</v>
      </c>
      <c r="S424" s="136">
        <v>0</v>
      </c>
      <c r="T424" s="137">
        <v>0</v>
      </c>
    </row>
    <row r="425" spans="1:20" ht="22.5" x14ac:dyDescent="0.2">
      <c r="A425" s="133" t="s">
        <v>933</v>
      </c>
      <c r="B425" s="133" t="s">
        <v>646</v>
      </c>
      <c r="C425" s="133" t="s">
        <v>278</v>
      </c>
      <c r="D425" s="133" t="s">
        <v>278</v>
      </c>
      <c r="E425" s="133" t="s">
        <v>650</v>
      </c>
      <c r="F425" s="133" t="s">
        <v>650</v>
      </c>
      <c r="G425" s="135">
        <v>2827268</v>
      </c>
      <c r="H425" s="135">
        <v>0</v>
      </c>
      <c r="I425" s="135">
        <v>88871070.840000004</v>
      </c>
      <c r="J425" s="135">
        <v>0</v>
      </c>
      <c r="K425" s="135">
        <v>0</v>
      </c>
      <c r="L425" s="135">
        <v>0</v>
      </c>
      <c r="M425" s="135">
        <v>0</v>
      </c>
      <c r="N425" s="135">
        <v>0</v>
      </c>
      <c r="O425" s="147">
        <v>0</v>
      </c>
      <c r="P425" s="147">
        <v>0</v>
      </c>
      <c r="Q425" s="135">
        <v>88871070.840000004</v>
      </c>
      <c r="R425" s="135">
        <v>0</v>
      </c>
      <c r="S425" s="136">
        <v>91698338.840000004</v>
      </c>
      <c r="T425" s="137">
        <v>0</v>
      </c>
    </row>
    <row r="426" spans="1:20" ht="33.75" x14ac:dyDescent="0.2">
      <c r="A426" s="133" t="s">
        <v>933</v>
      </c>
      <c r="B426" s="133" t="s">
        <v>646</v>
      </c>
      <c r="C426" s="133" t="s">
        <v>286</v>
      </c>
      <c r="D426" s="133" t="s">
        <v>332</v>
      </c>
      <c r="E426" s="133" t="s">
        <v>651</v>
      </c>
      <c r="F426" s="133" t="s">
        <v>651</v>
      </c>
      <c r="G426" s="135">
        <v>0</v>
      </c>
      <c r="H426" s="135">
        <v>0</v>
      </c>
      <c r="I426" s="135">
        <v>102422.26</v>
      </c>
      <c r="J426" s="135">
        <v>283.10000000000002</v>
      </c>
      <c r="K426" s="135">
        <v>0</v>
      </c>
      <c r="L426" s="135">
        <v>0</v>
      </c>
      <c r="M426" s="135">
        <v>0</v>
      </c>
      <c r="N426" s="135">
        <v>0</v>
      </c>
      <c r="O426" s="147">
        <v>0</v>
      </c>
      <c r="P426" s="147">
        <v>0</v>
      </c>
      <c r="Q426" s="135">
        <v>102422.26</v>
      </c>
      <c r="R426" s="135">
        <v>283.10000000000002</v>
      </c>
      <c r="S426" s="136">
        <v>102422.26</v>
      </c>
      <c r="T426" s="137">
        <v>283.10000000000002</v>
      </c>
    </row>
    <row r="427" spans="1:20" ht="22.5" x14ac:dyDescent="0.2">
      <c r="A427" s="133" t="s">
        <v>933</v>
      </c>
      <c r="B427" s="133" t="s">
        <v>646</v>
      </c>
      <c r="C427" s="133" t="s">
        <v>290</v>
      </c>
      <c r="D427" s="133" t="s">
        <v>313</v>
      </c>
      <c r="E427" s="133" t="s">
        <v>652</v>
      </c>
      <c r="F427" s="133" t="s">
        <v>652</v>
      </c>
      <c r="G427" s="135">
        <v>0</v>
      </c>
      <c r="H427" s="135">
        <v>0</v>
      </c>
      <c r="I427" s="135">
        <v>133765.43</v>
      </c>
      <c r="J427" s="135">
        <v>368.28</v>
      </c>
      <c r="K427" s="135">
        <v>737141.96</v>
      </c>
      <c r="L427" s="135">
        <v>2058.83</v>
      </c>
      <c r="M427" s="135">
        <v>0</v>
      </c>
      <c r="N427" s="135">
        <v>0</v>
      </c>
      <c r="O427" s="147">
        <v>0</v>
      </c>
      <c r="P427" s="147">
        <v>0</v>
      </c>
      <c r="Q427" s="135">
        <v>870907.39</v>
      </c>
      <c r="R427" s="135">
        <v>2427.11</v>
      </c>
      <c r="S427" s="136">
        <v>870907.39</v>
      </c>
      <c r="T427" s="137">
        <v>2427.11</v>
      </c>
    </row>
    <row r="428" spans="1:20" ht="33.75" x14ac:dyDescent="0.2">
      <c r="A428" s="133" t="s">
        <v>933</v>
      </c>
      <c r="B428" s="133" t="s">
        <v>646</v>
      </c>
      <c r="C428" s="133" t="s">
        <v>298</v>
      </c>
      <c r="D428" s="133" t="s">
        <v>335</v>
      </c>
      <c r="E428" s="133" t="s">
        <v>653</v>
      </c>
      <c r="F428" s="133" t="s">
        <v>653</v>
      </c>
      <c r="G428" s="135">
        <v>0</v>
      </c>
      <c r="H428" s="135">
        <v>0</v>
      </c>
      <c r="I428" s="135">
        <v>375336.58</v>
      </c>
      <c r="J428" s="135">
        <v>0</v>
      </c>
      <c r="K428" s="135">
        <v>0</v>
      </c>
      <c r="L428" s="135">
        <v>0</v>
      </c>
      <c r="M428" s="135">
        <v>0</v>
      </c>
      <c r="N428" s="135">
        <v>0</v>
      </c>
      <c r="O428" s="147">
        <v>0</v>
      </c>
      <c r="P428" s="147">
        <v>0</v>
      </c>
      <c r="Q428" s="135">
        <v>375336.58</v>
      </c>
      <c r="R428" s="135">
        <v>0</v>
      </c>
      <c r="S428" s="136">
        <v>375336.58</v>
      </c>
      <c r="T428" s="137">
        <v>0</v>
      </c>
    </row>
    <row r="429" spans="1:20" ht="45" x14ac:dyDescent="0.2">
      <c r="A429" s="133" t="s">
        <v>933</v>
      </c>
      <c r="B429" s="133" t="s">
        <v>654</v>
      </c>
      <c r="C429" s="133" t="s">
        <v>244</v>
      </c>
      <c r="D429" s="133" t="s">
        <v>316</v>
      </c>
      <c r="E429" s="133" t="s">
        <v>655</v>
      </c>
      <c r="F429" s="133" t="s">
        <v>655</v>
      </c>
      <c r="G429" s="135">
        <v>24472940</v>
      </c>
      <c r="H429" s="135">
        <v>59297</v>
      </c>
      <c r="I429" s="135">
        <v>19963105</v>
      </c>
      <c r="J429" s="135">
        <v>58454</v>
      </c>
      <c r="K429" s="135">
        <v>117092755</v>
      </c>
      <c r="L429" s="135">
        <v>295223</v>
      </c>
      <c r="M429" s="135">
        <v>2872560</v>
      </c>
      <c r="N429" s="135">
        <v>5624</v>
      </c>
      <c r="O429" s="147">
        <v>0</v>
      </c>
      <c r="P429" s="147">
        <v>0</v>
      </c>
      <c r="Q429" s="135">
        <v>139928420</v>
      </c>
      <c r="R429" s="135">
        <v>359301</v>
      </c>
      <c r="S429" s="136">
        <v>164401360</v>
      </c>
      <c r="T429" s="137">
        <v>418598</v>
      </c>
    </row>
    <row r="430" spans="1:20" ht="33.75" x14ac:dyDescent="0.2">
      <c r="A430" s="133" t="s">
        <v>933</v>
      </c>
      <c r="B430" s="133" t="s">
        <v>654</v>
      </c>
      <c r="C430" s="133" t="s">
        <v>258</v>
      </c>
      <c r="D430" s="133" t="s">
        <v>258</v>
      </c>
      <c r="E430" s="133" t="s">
        <v>656</v>
      </c>
      <c r="F430" s="133" t="s">
        <v>656</v>
      </c>
      <c r="G430" s="135">
        <v>8737260</v>
      </c>
      <c r="H430" s="135">
        <v>0</v>
      </c>
      <c r="I430" s="135">
        <v>35953975</v>
      </c>
      <c r="J430" s="135">
        <v>0</v>
      </c>
      <c r="K430" s="135">
        <v>0</v>
      </c>
      <c r="L430" s="135">
        <v>0</v>
      </c>
      <c r="M430" s="135">
        <v>0</v>
      </c>
      <c r="N430" s="135">
        <v>0</v>
      </c>
      <c r="O430" s="147">
        <v>0</v>
      </c>
      <c r="P430" s="147">
        <v>0</v>
      </c>
      <c r="Q430" s="135">
        <v>35953975</v>
      </c>
      <c r="R430" s="135">
        <v>0</v>
      </c>
      <c r="S430" s="136">
        <v>44691235</v>
      </c>
      <c r="T430" s="137">
        <v>0</v>
      </c>
    </row>
    <row r="431" spans="1:20" ht="33.75" x14ac:dyDescent="0.2">
      <c r="A431" s="133" t="s">
        <v>933</v>
      </c>
      <c r="B431" s="133" t="s">
        <v>654</v>
      </c>
      <c r="C431" s="133" t="s">
        <v>276</v>
      </c>
      <c r="D431" s="133" t="s">
        <v>276</v>
      </c>
      <c r="E431" s="133" t="s">
        <v>657</v>
      </c>
      <c r="F431" s="133" t="s">
        <v>657</v>
      </c>
      <c r="G431" s="135">
        <v>0</v>
      </c>
      <c r="H431" s="135">
        <v>0</v>
      </c>
      <c r="I431" s="135">
        <v>0</v>
      </c>
      <c r="J431" s="135">
        <v>0</v>
      </c>
      <c r="K431" s="135">
        <v>0</v>
      </c>
      <c r="L431" s="135">
        <v>0</v>
      </c>
      <c r="M431" s="135">
        <v>0</v>
      </c>
      <c r="N431" s="135">
        <v>0</v>
      </c>
      <c r="O431" s="147">
        <v>48922408</v>
      </c>
      <c r="P431" s="147">
        <v>125187</v>
      </c>
      <c r="Q431" s="135">
        <v>0</v>
      </c>
      <c r="R431" s="135">
        <v>0</v>
      </c>
      <c r="S431" s="136">
        <v>0</v>
      </c>
      <c r="T431" s="137">
        <v>0</v>
      </c>
    </row>
    <row r="432" spans="1:20" ht="33.75" x14ac:dyDescent="0.2">
      <c r="A432" s="133" t="s">
        <v>933</v>
      </c>
      <c r="B432" s="133" t="s">
        <v>654</v>
      </c>
      <c r="C432" s="133" t="s">
        <v>278</v>
      </c>
      <c r="D432" s="133" t="s">
        <v>278</v>
      </c>
      <c r="E432" s="133" t="s">
        <v>658</v>
      </c>
      <c r="F432" s="133" t="s">
        <v>658</v>
      </c>
      <c r="G432" s="135">
        <v>3419745</v>
      </c>
      <c r="H432" s="135">
        <v>0</v>
      </c>
      <c r="I432" s="135">
        <v>106936259</v>
      </c>
      <c r="J432" s="135">
        <v>0</v>
      </c>
      <c r="K432" s="135">
        <v>0</v>
      </c>
      <c r="L432" s="135">
        <v>0</v>
      </c>
      <c r="M432" s="135">
        <v>0</v>
      </c>
      <c r="N432" s="135">
        <v>0</v>
      </c>
      <c r="O432" s="147">
        <v>0</v>
      </c>
      <c r="P432" s="147">
        <v>0</v>
      </c>
      <c r="Q432" s="135">
        <v>106936259</v>
      </c>
      <c r="R432" s="135">
        <v>0</v>
      </c>
      <c r="S432" s="136">
        <v>110356004</v>
      </c>
      <c r="T432" s="137">
        <v>0</v>
      </c>
    </row>
    <row r="433" spans="1:20" ht="33.75" x14ac:dyDescent="0.2">
      <c r="A433" s="133" t="s">
        <v>933</v>
      </c>
      <c r="B433" s="133" t="s">
        <v>654</v>
      </c>
      <c r="C433" s="133" t="s">
        <v>286</v>
      </c>
      <c r="D433" s="133" t="s">
        <v>332</v>
      </c>
      <c r="E433" s="133" t="s">
        <v>659</v>
      </c>
      <c r="F433" s="133" t="s">
        <v>659</v>
      </c>
      <c r="G433" s="135">
        <v>23843</v>
      </c>
      <c r="H433" s="135">
        <v>66</v>
      </c>
      <c r="I433" s="135">
        <v>204031</v>
      </c>
      <c r="J433" s="135">
        <v>567</v>
      </c>
      <c r="K433" s="135">
        <v>0</v>
      </c>
      <c r="L433" s="135">
        <v>0</v>
      </c>
      <c r="M433" s="135">
        <v>0</v>
      </c>
      <c r="N433" s="135">
        <v>0</v>
      </c>
      <c r="O433" s="147">
        <v>0</v>
      </c>
      <c r="P433" s="147">
        <v>0</v>
      </c>
      <c r="Q433" s="135">
        <v>204031</v>
      </c>
      <c r="R433" s="135">
        <v>567</v>
      </c>
      <c r="S433" s="136">
        <v>227874</v>
      </c>
      <c r="T433" s="137">
        <v>633</v>
      </c>
    </row>
    <row r="434" spans="1:20" ht="33.75" x14ac:dyDescent="0.2">
      <c r="A434" s="133" t="s">
        <v>933</v>
      </c>
      <c r="B434" s="133" t="s">
        <v>654</v>
      </c>
      <c r="C434" s="133" t="s">
        <v>290</v>
      </c>
      <c r="D434" s="133" t="s">
        <v>313</v>
      </c>
      <c r="E434" s="133" t="s">
        <v>660</v>
      </c>
      <c r="F434" s="133" t="s">
        <v>660</v>
      </c>
      <c r="G434" s="135">
        <v>2654195</v>
      </c>
      <c r="H434" s="135">
        <v>7416</v>
      </c>
      <c r="I434" s="135">
        <v>0</v>
      </c>
      <c r="J434" s="135">
        <v>0</v>
      </c>
      <c r="K434" s="135">
        <v>0</v>
      </c>
      <c r="L434" s="135">
        <v>0</v>
      </c>
      <c r="M434" s="135">
        <v>0</v>
      </c>
      <c r="N434" s="135">
        <v>0</v>
      </c>
      <c r="O434" s="147">
        <v>0</v>
      </c>
      <c r="P434" s="147">
        <v>0</v>
      </c>
      <c r="Q434" s="135">
        <v>0</v>
      </c>
      <c r="R434" s="135">
        <v>0</v>
      </c>
      <c r="S434" s="136">
        <v>2654195</v>
      </c>
      <c r="T434" s="137">
        <v>7416</v>
      </c>
    </row>
    <row r="435" spans="1:20" ht="33.75" x14ac:dyDescent="0.2">
      <c r="A435" s="133" t="s">
        <v>933</v>
      </c>
      <c r="B435" s="133" t="s">
        <v>654</v>
      </c>
      <c r="C435" s="133" t="s">
        <v>298</v>
      </c>
      <c r="D435" s="133" t="s">
        <v>335</v>
      </c>
      <c r="E435" s="133" t="s">
        <v>661</v>
      </c>
      <c r="F435" s="133" t="s">
        <v>661</v>
      </c>
      <c r="G435" s="135">
        <v>96864</v>
      </c>
      <c r="H435" s="135">
        <v>0</v>
      </c>
      <c r="I435" s="135">
        <v>663093</v>
      </c>
      <c r="J435" s="135">
        <v>0</v>
      </c>
      <c r="K435" s="135">
        <v>0</v>
      </c>
      <c r="L435" s="135">
        <v>0</v>
      </c>
      <c r="M435" s="135">
        <v>0</v>
      </c>
      <c r="N435" s="135">
        <v>0</v>
      </c>
      <c r="O435" s="147">
        <v>0</v>
      </c>
      <c r="P435" s="147">
        <v>0</v>
      </c>
      <c r="Q435" s="135">
        <v>663093</v>
      </c>
      <c r="R435" s="135">
        <v>0</v>
      </c>
      <c r="S435" s="136">
        <v>759957</v>
      </c>
      <c r="T435" s="137">
        <v>0</v>
      </c>
    </row>
    <row r="436" spans="1:20" ht="45" x14ac:dyDescent="0.2">
      <c r="A436" s="133" t="s">
        <v>933</v>
      </c>
      <c r="B436" s="133" t="s">
        <v>662</v>
      </c>
      <c r="C436" s="133" t="s">
        <v>244</v>
      </c>
      <c r="D436" s="133" t="s">
        <v>323</v>
      </c>
      <c r="E436" s="133" t="s">
        <v>663</v>
      </c>
      <c r="F436" s="133" t="s">
        <v>663</v>
      </c>
      <c r="G436" s="135">
        <v>0</v>
      </c>
      <c r="H436" s="135">
        <v>0</v>
      </c>
      <c r="I436" s="135">
        <v>0</v>
      </c>
      <c r="J436" s="135">
        <v>0</v>
      </c>
      <c r="K436" s="135">
        <v>77975782</v>
      </c>
      <c r="L436" s="135">
        <v>188636</v>
      </c>
      <c r="M436" s="135">
        <v>0</v>
      </c>
      <c r="N436" s="135">
        <v>0</v>
      </c>
      <c r="O436" s="147">
        <v>0</v>
      </c>
      <c r="P436" s="147">
        <v>0</v>
      </c>
      <c r="Q436" s="135">
        <v>77975782</v>
      </c>
      <c r="R436" s="135">
        <v>188636</v>
      </c>
      <c r="S436" s="136">
        <v>77975782</v>
      </c>
      <c r="T436" s="137">
        <v>188636</v>
      </c>
    </row>
    <row r="437" spans="1:20" ht="45" x14ac:dyDescent="0.2">
      <c r="A437" s="133" t="s">
        <v>933</v>
      </c>
      <c r="B437" s="133" t="s">
        <v>662</v>
      </c>
      <c r="C437" s="133" t="s">
        <v>244</v>
      </c>
      <c r="D437" s="133" t="s">
        <v>325</v>
      </c>
      <c r="E437" s="133" t="s">
        <v>664</v>
      </c>
      <c r="F437" s="133" t="s">
        <v>664</v>
      </c>
      <c r="G437" s="135">
        <v>45771969</v>
      </c>
      <c r="H437" s="135">
        <v>134286</v>
      </c>
      <c r="I437" s="135">
        <v>106566502</v>
      </c>
      <c r="J437" s="135">
        <v>317881</v>
      </c>
      <c r="K437" s="135">
        <v>180643112</v>
      </c>
      <c r="L437" s="135">
        <v>495864</v>
      </c>
      <c r="M437" s="135">
        <v>6881329</v>
      </c>
      <c r="N437" s="135">
        <v>13219</v>
      </c>
      <c r="O437" s="147">
        <v>0</v>
      </c>
      <c r="P437" s="147">
        <v>0</v>
      </c>
      <c r="Q437" s="135">
        <v>294090943</v>
      </c>
      <c r="R437" s="135">
        <v>826964</v>
      </c>
      <c r="S437" s="136">
        <v>339862912</v>
      </c>
      <c r="T437" s="137">
        <v>961250</v>
      </c>
    </row>
    <row r="438" spans="1:20" ht="22.5" x14ac:dyDescent="0.2">
      <c r="A438" s="133" t="s">
        <v>933</v>
      </c>
      <c r="B438" s="133" t="s">
        <v>662</v>
      </c>
      <c r="C438" s="133" t="s">
        <v>258</v>
      </c>
      <c r="D438" s="133" t="s">
        <v>258</v>
      </c>
      <c r="E438" s="133" t="s">
        <v>665</v>
      </c>
      <c r="F438" s="133" t="s">
        <v>665</v>
      </c>
      <c r="G438" s="135">
        <v>21512552</v>
      </c>
      <c r="H438" s="135">
        <v>0</v>
      </c>
      <c r="I438" s="135">
        <v>112695041</v>
      </c>
      <c r="J438" s="135">
        <v>0</v>
      </c>
      <c r="K438" s="135">
        <v>0</v>
      </c>
      <c r="L438" s="135">
        <v>0</v>
      </c>
      <c r="M438" s="135">
        <v>0</v>
      </c>
      <c r="N438" s="135">
        <v>0</v>
      </c>
      <c r="O438" s="147">
        <v>0</v>
      </c>
      <c r="P438" s="147">
        <v>0</v>
      </c>
      <c r="Q438" s="135">
        <v>112695041</v>
      </c>
      <c r="R438" s="135">
        <v>0</v>
      </c>
      <c r="S438" s="136">
        <v>134207593</v>
      </c>
      <c r="T438" s="137">
        <v>0</v>
      </c>
    </row>
    <row r="439" spans="1:20" ht="22.5" x14ac:dyDescent="0.2">
      <c r="A439" s="133" t="s">
        <v>933</v>
      </c>
      <c r="B439" s="133" t="s">
        <v>662</v>
      </c>
      <c r="C439" s="133" t="s">
        <v>267</v>
      </c>
      <c r="D439" s="133" t="s">
        <v>328</v>
      </c>
      <c r="E439" s="133" t="s">
        <v>666</v>
      </c>
      <c r="F439" s="133" t="s">
        <v>666</v>
      </c>
      <c r="G439" s="135">
        <v>41521361</v>
      </c>
      <c r="H439" s="135">
        <v>100563</v>
      </c>
      <c r="I439" s="135">
        <v>0</v>
      </c>
      <c r="J439" s="135">
        <v>0</v>
      </c>
      <c r="K439" s="135">
        <v>3352059</v>
      </c>
      <c r="L439" s="135">
        <v>6580</v>
      </c>
      <c r="M439" s="135">
        <v>0</v>
      </c>
      <c r="N439" s="135">
        <v>0</v>
      </c>
      <c r="O439" s="147">
        <v>0</v>
      </c>
      <c r="P439" s="147">
        <v>0</v>
      </c>
      <c r="Q439" s="135">
        <v>3352059</v>
      </c>
      <c r="R439" s="135">
        <v>6580</v>
      </c>
      <c r="S439" s="136">
        <v>44873420</v>
      </c>
      <c r="T439" s="137">
        <v>107143</v>
      </c>
    </row>
    <row r="440" spans="1:20" ht="22.5" x14ac:dyDescent="0.2">
      <c r="A440" s="133" t="s">
        <v>933</v>
      </c>
      <c r="B440" s="133" t="s">
        <v>662</v>
      </c>
      <c r="C440" s="133" t="s">
        <v>276</v>
      </c>
      <c r="D440" s="133" t="s">
        <v>276</v>
      </c>
      <c r="E440" s="133" t="s">
        <v>667</v>
      </c>
      <c r="F440" s="133" t="s">
        <v>667</v>
      </c>
      <c r="G440" s="135">
        <v>0</v>
      </c>
      <c r="H440" s="135">
        <v>0</v>
      </c>
      <c r="I440" s="135">
        <v>0</v>
      </c>
      <c r="J440" s="135">
        <v>0</v>
      </c>
      <c r="K440" s="135">
        <v>0</v>
      </c>
      <c r="L440" s="135">
        <v>0</v>
      </c>
      <c r="M440" s="135">
        <v>0</v>
      </c>
      <c r="N440" s="135">
        <v>0</v>
      </c>
      <c r="O440" s="147">
        <v>92817184</v>
      </c>
      <c r="P440" s="147">
        <v>197198</v>
      </c>
      <c r="Q440" s="135">
        <v>0</v>
      </c>
      <c r="R440" s="135">
        <v>0</v>
      </c>
      <c r="S440" s="136">
        <v>0</v>
      </c>
      <c r="T440" s="137">
        <v>0</v>
      </c>
    </row>
    <row r="441" spans="1:20" ht="22.5" x14ac:dyDescent="0.2">
      <c r="A441" s="133" t="s">
        <v>933</v>
      </c>
      <c r="B441" s="133" t="s">
        <v>662</v>
      </c>
      <c r="C441" s="133" t="s">
        <v>278</v>
      </c>
      <c r="D441" s="133" t="s">
        <v>278</v>
      </c>
      <c r="E441" s="133" t="s">
        <v>668</v>
      </c>
      <c r="F441" s="133" t="s">
        <v>668</v>
      </c>
      <c r="G441" s="135">
        <v>18561506</v>
      </c>
      <c r="H441" s="135">
        <v>0</v>
      </c>
      <c r="I441" s="135">
        <v>477239561</v>
      </c>
      <c r="J441" s="135">
        <v>0</v>
      </c>
      <c r="K441" s="135">
        <v>0</v>
      </c>
      <c r="L441" s="135">
        <v>0</v>
      </c>
      <c r="M441" s="135">
        <v>0</v>
      </c>
      <c r="N441" s="135">
        <v>0</v>
      </c>
      <c r="O441" s="147">
        <v>0</v>
      </c>
      <c r="P441" s="147">
        <v>0</v>
      </c>
      <c r="Q441" s="135">
        <v>477239561</v>
      </c>
      <c r="R441" s="135">
        <v>0</v>
      </c>
      <c r="S441" s="136">
        <v>495801067</v>
      </c>
      <c r="T441" s="137">
        <v>0</v>
      </c>
    </row>
    <row r="442" spans="1:20" ht="33.75" x14ac:dyDescent="0.2">
      <c r="A442" s="133" t="s">
        <v>933</v>
      </c>
      <c r="B442" s="133" t="s">
        <v>662</v>
      </c>
      <c r="C442" s="133" t="s">
        <v>286</v>
      </c>
      <c r="D442" s="133" t="s">
        <v>332</v>
      </c>
      <c r="E442" s="133" t="s">
        <v>669</v>
      </c>
      <c r="F442" s="133" t="s">
        <v>669</v>
      </c>
      <c r="G442" s="135">
        <v>0</v>
      </c>
      <c r="H442" s="135">
        <v>0</v>
      </c>
      <c r="I442" s="135">
        <v>30312</v>
      </c>
      <c r="J442" s="135">
        <v>0</v>
      </c>
      <c r="K442" s="135">
        <v>0</v>
      </c>
      <c r="L442" s="135">
        <v>0</v>
      </c>
      <c r="M442" s="135">
        <v>0</v>
      </c>
      <c r="N442" s="135">
        <v>0</v>
      </c>
      <c r="O442" s="147">
        <v>0</v>
      </c>
      <c r="P442" s="147">
        <v>0</v>
      </c>
      <c r="Q442" s="135">
        <v>30312</v>
      </c>
      <c r="R442" s="135">
        <v>0</v>
      </c>
      <c r="S442" s="136">
        <v>30312</v>
      </c>
      <c r="T442" s="137">
        <v>0</v>
      </c>
    </row>
    <row r="443" spans="1:20" ht="22.5" x14ac:dyDescent="0.2">
      <c r="A443" s="133" t="s">
        <v>933</v>
      </c>
      <c r="B443" s="133" t="s">
        <v>662</v>
      </c>
      <c r="C443" s="133" t="s">
        <v>290</v>
      </c>
      <c r="D443" s="133" t="s">
        <v>313</v>
      </c>
      <c r="E443" s="133" t="s">
        <v>670</v>
      </c>
      <c r="F443" s="133" t="s">
        <v>670</v>
      </c>
      <c r="G443" s="135">
        <v>0</v>
      </c>
      <c r="H443" s="135">
        <v>0</v>
      </c>
      <c r="I443" s="135">
        <v>0</v>
      </c>
      <c r="J443" s="135">
        <v>0</v>
      </c>
      <c r="K443" s="135">
        <v>4221567</v>
      </c>
      <c r="L443" s="135">
        <v>12086</v>
      </c>
      <c r="M443" s="135">
        <v>0</v>
      </c>
      <c r="N443" s="135">
        <v>0</v>
      </c>
      <c r="O443" s="147">
        <v>0</v>
      </c>
      <c r="P443" s="147">
        <v>0</v>
      </c>
      <c r="Q443" s="135">
        <v>4221567</v>
      </c>
      <c r="R443" s="135">
        <v>12086</v>
      </c>
      <c r="S443" s="136">
        <v>4221567</v>
      </c>
      <c r="T443" s="137">
        <v>12086</v>
      </c>
    </row>
    <row r="444" spans="1:20" ht="33.75" x14ac:dyDescent="0.2">
      <c r="A444" s="133" t="s">
        <v>933</v>
      </c>
      <c r="B444" s="133" t="s">
        <v>662</v>
      </c>
      <c r="C444" s="133" t="s">
        <v>298</v>
      </c>
      <c r="D444" s="133" t="s">
        <v>335</v>
      </c>
      <c r="E444" s="133" t="s">
        <v>671</v>
      </c>
      <c r="F444" s="133" t="s">
        <v>671</v>
      </c>
      <c r="G444" s="135">
        <v>0</v>
      </c>
      <c r="H444" s="135">
        <v>0</v>
      </c>
      <c r="I444" s="135">
        <v>828497</v>
      </c>
      <c r="J444" s="135">
        <v>0</v>
      </c>
      <c r="K444" s="135">
        <v>0</v>
      </c>
      <c r="L444" s="135">
        <v>0</v>
      </c>
      <c r="M444" s="135">
        <v>0</v>
      </c>
      <c r="N444" s="135">
        <v>0</v>
      </c>
      <c r="O444" s="147">
        <v>0</v>
      </c>
      <c r="P444" s="147">
        <v>0</v>
      </c>
      <c r="Q444" s="135">
        <v>828497</v>
      </c>
      <c r="R444" s="135">
        <v>0</v>
      </c>
      <c r="S444" s="136">
        <v>828497</v>
      </c>
      <c r="T444" s="137">
        <v>0</v>
      </c>
    </row>
    <row r="445" spans="1:20" ht="45" x14ac:dyDescent="0.2">
      <c r="A445" s="133" t="s">
        <v>933</v>
      </c>
      <c r="B445" s="133" t="s">
        <v>672</v>
      </c>
      <c r="C445" s="133" t="s">
        <v>244</v>
      </c>
      <c r="D445" s="133" t="s">
        <v>316</v>
      </c>
      <c r="E445" s="133" t="s">
        <v>673</v>
      </c>
      <c r="F445" s="133" t="s">
        <v>673</v>
      </c>
      <c r="G445" s="135">
        <v>12669620</v>
      </c>
      <c r="H445" s="135">
        <v>35391</v>
      </c>
      <c r="I445" s="135">
        <v>14552838</v>
      </c>
      <c r="J445" s="135">
        <v>40067</v>
      </c>
      <c r="K445" s="135">
        <v>44279881</v>
      </c>
      <c r="L445" s="135">
        <v>153656</v>
      </c>
      <c r="M445" s="135">
        <v>0</v>
      </c>
      <c r="N445" s="135">
        <v>0</v>
      </c>
      <c r="O445" s="147">
        <v>0</v>
      </c>
      <c r="P445" s="147">
        <v>0</v>
      </c>
      <c r="Q445" s="135">
        <v>58832719</v>
      </c>
      <c r="R445" s="135">
        <v>193723</v>
      </c>
      <c r="S445" s="136">
        <v>71502339</v>
      </c>
      <c r="T445" s="137">
        <v>229114</v>
      </c>
    </row>
    <row r="446" spans="1:20" ht="22.5" x14ac:dyDescent="0.2">
      <c r="A446" s="133" t="s">
        <v>933</v>
      </c>
      <c r="B446" s="133" t="s">
        <v>672</v>
      </c>
      <c r="C446" s="133" t="s">
        <v>258</v>
      </c>
      <c r="D446" s="133" t="s">
        <v>258</v>
      </c>
      <c r="E446" s="133" t="s">
        <v>674</v>
      </c>
      <c r="F446" s="133" t="s">
        <v>674</v>
      </c>
      <c r="G446" s="135">
        <v>4954174</v>
      </c>
      <c r="H446" s="135">
        <v>0</v>
      </c>
      <c r="I446" s="135">
        <v>25105888</v>
      </c>
      <c r="J446" s="135">
        <v>0</v>
      </c>
      <c r="K446" s="135">
        <v>0</v>
      </c>
      <c r="L446" s="135">
        <v>0</v>
      </c>
      <c r="M446" s="135">
        <v>0</v>
      </c>
      <c r="N446" s="135">
        <v>0</v>
      </c>
      <c r="O446" s="147">
        <v>0</v>
      </c>
      <c r="P446" s="147">
        <v>0</v>
      </c>
      <c r="Q446" s="135">
        <v>25105888</v>
      </c>
      <c r="R446" s="135">
        <v>0</v>
      </c>
      <c r="S446" s="136">
        <v>30060062</v>
      </c>
      <c r="T446" s="137">
        <v>0</v>
      </c>
    </row>
    <row r="447" spans="1:20" ht="22.5" x14ac:dyDescent="0.2">
      <c r="A447" s="133" t="s">
        <v>933</v>
      </c>
      <c r="B447" s="133" t="s">
        <v>672</v>
      </c>
      <c r="C447" s="133" t="s">
        <v>276</v>
      </c>
      <c r="D447" s="133" t="s">
        <v>276</v>
      </c>
      <c r="E447" s="133" t="s">
        <v>675</v>
      </c>
      <c r="F447" s="133" t="s">
        <v>675</v>
      </c>
      <c r="G447" s="135">
        <v>0</v>
      </c>
      <c r="H447" s="135">
        <v>0</v>
      </c>
      <c r="I447" s="135">
        <v>0</v>
      </c>
      <c r="J447" s="135">
        <v>0</v>
      </c>
      <c r="K447" s="135">
        <v>0</v>
      </c>
      <c r="L447" s="135">
        <v>0</v>
      </c>
      <c r="M447" s="135">
        <v>0</v>
      </c>
      <c r="N447" s="135">
        <v>0</v>
      </c>
      <c r="O447" s="147">
        <v>0</v>
      </c>
      <c r="P447" s="147">
        <v>0</v>
      </c>
      <c r="Q447" s="135">
        <v>0</v>
      </c>
      <c r="R447" s="135">
        <v>0</v>
      </c>
      <c r="S447" s="136">
        <v>0</v>
      </c>
      <c r="T447" s="137">
        <v>0</v>
      </c>
    </row>
    <row r="448" spans="1:20" ht="22.5" x14ac:dyDescent="0.2">
      <c r="A448" s="133" t="s">
        <v>933</v>
      </c>
      <c r="B448" s="133" t="s">
        <v>672</v>
      </c>
      <c r="C448" s="133" t="s">
        <v>278</v>
      </c>
      <c r="D448" s="133" t="s">
        <v>278</v>
      </c>
      <c r="E448" s="133" t="s">
        <v>676</v>
      </c>
      <c r="F448" s="133" t="s">
        <v>676</v>
      </c>
      <c r="G448" s="135">
        <v>1782730</v>
      </c>
      <c r="H448" s="135">
        <v>0</v>
      </c>
      <c r="I448" s="135">
        <v>79933769</v>
      </c>
      <c r="J448" s="135">
        <v>0</v>
      </c>
      <c r="K448" s="135">
        <v>0</v>
      </c>
      <c r="L448" s="135">
        <v>0</v>
      </c>
      <c r="M448" s="135">
        <v>0</v>
      </c>
      <c r="N448" s="135">
        <v>0</v>
      </c>
      <c r="O448" s="147">
        <v>0</v>
      </c>
      <c r="P448" s="147">
        <v>0</v>
      </c>
      <c r="Q448" s="135">
        <v>79933769</v>
      </c>
      <c r="R448" s="135">
        <v>0</v>
      </c>
      <c r="S448" s="136">
        <v>81716499</v>
      </c>
      <c r="T448" s="137">
        <v>0</v>
      </c>
    </row>
    <row r="449" spans="1:20" ht="33.75" x14ac:dyDescent="0.2">
      <c r="A449" s="133" t="s">
        <v>933</v>
      </c>
      <c r="B449" s="133" t="s">
        <v>672</v>
      </c>
      <c r="C449" s="133" t="s">
        <v>286</v>
      </c>
      <c r="D449" s="133" t="s">
        <v>332</v>
      </c>
      <c r="E449" s="133" t="s">
        <v>677</v>
      </c>
      <c r="F449" s="133" t="s">
        <v>677</v>
      </c>
      <c r="G449" s="135">
        <v>0</v>
      </c>
      <c r="H449" s="135">
        <v>0</v>
      </c>
      <c r="I449" s="135">
        <v>203849</v>
      </c>
      <c r="J449" s="135">
        <v>529</v>
      </c>
      <c r="K449" s="135">
        <v>0</v>
      </c>
      <c r="L449" s="135">
        <v>0</v>
      </c>
      <c r="M449" s="135">
        <v>0</v>
      </c>
      <c r="N449" s="135">
        <v>0</v>
      </c>
      <c r="O449" s="147">
        <v>0</v>
      </c>
      <c r="P449" s="147">
        <v>0</v>
      </c>
      <c r="Q449" s="135">
        <v>203849</v>
      </c>
      <c r="R449" s="135">
        <v>529</v>
      </c>
      <c r="S449" s="136">
        <v>203849</v>
      </c>
      <c r="T449" s="137">
        <v>529</v>
      </c>
    </row>
    <row r="450" spans="1:20" ht="22.5" x14ac:dyDescent="0.2">
      <c r="A450" s="133" t="s">
        <v>933</v>
      </c>
      <c r="B450" s="133" t="s">
        <v>672</v>
      </c>
      <c r="C450" s="133" t="s">
        <v>290</v>
      </c>
      <c r="D450" s="133" t="s">
        <v>313</v>
      </c>
      <c r="E450" s="133" t="s">
        <v>678</v>
      </c>
      <c r="F450" s="133" t="s">
        <v>678</v>
      </c>
      <c r="G450" s="135">
        <v>268960</v>
      </c>
      <c r="H450" s="135">
        <v>721</v>
      </c>
      <c r="I450" s="135">
        <v>120218</v>
      </c>
      <c r="J450" s="135">
        <v>332</v>
      </c>
      <c r="K450" s="135">
        <v>721480</v>
      </c>
      <c r="L450" s="135">
        <v>2099</v>
      </c>
      <c r="M450" s="135">
        <v>0</v>
      </c>
      <c r="N450" s="135">
        <v>0</v>
      </c>
      <c r="O450" s="147">
        <v>0</v>
      </c>
      <c r="P450" s="147">
        <v>0</v>
      </c>
      <c r="Q450" s="135">
        <v>841698</v>
      </c>
      <c r="R450" s="135">
        <v>2431</v>
      </c>
      <c r="S450" s="136">
        <v>1110658</v>
      </c>
      <c r="T450" s="137">
        <v>3152</v>
      </c>
    </row>
    <row r="451" spans="1:20" ht="33.75" x14ac:dyDescent="0.2">
      <c r="A451" s="133" t="s">
        <v>933</v>
      </c>
      <c r="B451" s="133" t="s">
        <v>672</v>
      </c>
      <c r="C451" s="133" t="s">
        <v>298</v>
      </c>
      <c r="D451" s="133" t="s">
        <v>335</v>
      </c>
      <c r="E451" s="133" t="s">
        <v>679</v>
      </c>
      <c r="F451" s="133" t="s">
        <v>679</v>
      </c>
      <c r="G451" s="135">
        <v>182077</v>
      </c>
      <c r="H451" s="135">
        <v>0</v>
      </c>
      <c r="I451" s="135">
        <v>423221</v>
      </c>
      <c r="J451" s="135">
        <v>0</v>
      </c>
      <c r="K451" s="135">
        <v>0</v>
      </c>
      <c r="L451" s="135">
        <v>0</v>
      </c>
      <c r="M451" s="135">
        <v>0</v>
      </c>
      <c r="N451" s="135">
        <v>0</v>
      </c>
      <c r="O451" s="147">
        <v>0</v>
      </c>
      <c r="P451" s="147">
        <v>0</v>
      </c>
      <c r="Q451" s="135">
        <v>423221</v>
      </c>
      <c r="R451" s="135">
        <v>0</v>
      </c>
      <c r="S451" s="136">
        <v>605298</v>
      </c>
      <c r="T451" s="137">
        <v>0</v>
      </c>
    </row>
    <row r="452" spans="1:20" ht="45" x14ac:dyDescent="0.2">
      <c r="A452" s="133" t="s">
        <v>933</v>
      </c>
      <c r="B452" s="133" t="s">
        <v>680</v>
      </c>
      <c r="C452" s="133" t="s">
        <v>244</v>
      </c>
      <c r="D452" s="133" t="s">
        <v>316</v>
      </c>
      <c r="E452" s="133" t="s">
        <v>681</v>
      </c>
      <c r="F452" s="133" t="s">
        <v>681</v>
      </c>
      <c r="G452" s="135">
        <v>62974225</v>
      </c>
      <c r="H452" s="135">
        <v>153979</v>
      </c>
      <c r="I452" s="135">
        <v>75454844</v>
      </c>
      <c r="J452" s="135">
        <v>118272</v>
      </c>
      <c r="K452" s="135">
        <v>187670973</v>
      </c>
      <c r="L452" s="135">
        <v>525120</v>
      </c>
      <c r="M452" s="135">
        <v>0</v>
      </c>
      <c r="N452" s="135">
        <v>5438</v>
      </c>
      <c r="O452" s="147">
        <v>0</v>
      </c>
      <c r="P452" s="147">
        <v>0</v>
      </c>
      <c r="Q452" s="135">
        <v>263125817</v>
      </c>
      <c r="R452" s="135">
        <v>648830</v>
      </c>
      <c r="S452" s="136">
        <v>326100042</v>
      </c>
      <c r="T452" s="137">
        <v>802809</v>
      </c>
    </row>
    <row r="453" spans="1:20" ht="33.75" x14ac:dyDescent="0.2">
      <c r="A453" s="133" t="s">
        <v>933</v>
      </c>
      <c r="B453" s="133" t="s">
        <v>680</v>
      </c>
      <c r="C453" s="133" t="s">
        <v>258</v>
      </c>
      <c r="D453" s="133" t="s">
        <v>258</v>
      </c>
      <c r="E453" s="133" t="s">
        <v>682</v>
      </c>
      <c r="F453" s="133" t="s">
        <v>682</v>
      </c>
      <c r="G453" s="135">
        <v>16077817</v>
      </c>
      <c r="H453" s="135">
        <v>0</v>
      </c>
      <c r="I453" s="135">
        <v>100855015</v>
      </c>
      <c r="J453" s="135">
        <v>0</v>
      </c>
      <c r="K453" s="135">
        <v>1159336</v>
      </c>
      <c r="L453" s="135">
        <v>0</v>
      </c>
      <c r="M453" s="135">
        <v>0</v>
      </c>
      <c r="N453" s="135">
        <v>0</v>
      </c>
      <c r="O453" s="147">
        <v>0</v>
      </c>
      <c r="P453" s="147">
        <v>0</v>
      </c>
      <c r="Q453" s="135">
        <v>102014351</v>
      </c>
      <c r="R453" s="135">
        <v>0</v>
      </c>
      <c r="S453" s="136">
        <v>118092168</v>
      </c>
      <c r="T453" s="137">
        <v>0</v>
      </c>
    </row>
    <row r="454" spans="1:20" ht="33.75" x14ac:dyDescent="0.2">
      <c r="A454" s="133" t="s">
        <v>933</v>
      </c>
      <c r="B454" s="133" t="s">
        <v>680</v>
      </c>
      <c r="C454" s="133" t="s">
        <v>267</v>
      </c>
      <c r="D454" s="133" t="s">
        <v>328</v>
      </c>
      <c r="E454" s="133" t="s">
        <v>683</v>
      </c>
      <c r="F454" s="133" t="s">
        <v>683</v>
      </c>
      <c r="G454" s="135">
        <v>29631607</v>
      </c>
      <c r="H454" s="135">
        <v>58631</v>
      </c>
      <c r="I454" s="135">
        <v>0</v>
      </c>
      <c r="J454" s="135">
        <v>0</v>
      </c>
      <c r="K454" s="135">
        <v>19404389</v>
      </c>
      <c r="L454" s="135">
        <v>50827</v>
      </c>
      <c r="M454" s="135">
        <v>0</v>
      </c>
      <c r="N454" s="135">
        <v>0</v>
      </c>
      <c r="O454" s="147">
        <v>0</v>
      </c>
      <c r="P454" s="147">
        <v>0</v>
      </c>
      <c r="Q454" s="135">
        <v>19404389</v>
      </c>
      <c r="R454" s="135">
        <v>50827</v>
      </c>
      <c r="S454" s="136">
        <v>49035996</v>
      </c>
      <c r="T454" s="137">
        <v>109458</v>
      </c>
    </row>
    <row r="455" spans="1:20" ht="33.75" x14ac:dyDescent="0.2">
      <c r="A455" s="133" t="s">
        <v>933</v>
      </c>
      <c r="B455" s="133" t="s">
        <v>680</v>
      </c>
      <c r="C455" s="133" t="s">
        <v>276</v>
      </c>
      <c r="D455" s="133" t="s">
        <v>276</v>
      </c>
      <c r="E455" s="133" t="s">
        <v>684</v>
      </c>
      <c r="F455" s="133" t="s">
        <v>684</v>
      </c>
      <c r="G455" s="135">
        <v>0</v>
      </c>
      <c r="H455" s="135">
        <v>0</v>
      </c>
      <c r="I455" s="135">
        <v>0</v>
      </c>
      <c r="J455" s="135">
        <v>0</v>
      </c>
      <c r="K455" s="135">
        <v>0</v>
      </c>
      <c r="L455" s="135">
        <v>0</v>
      </c>
      <c r="M455" s="135">
        <v>0</v>
      </c>
      <c r="N455" s="135">
        <v>0</v>
      </c>
      <c r="O455" s="147">
        <v>137979424</v>
      </c>
      <c r="P455" s="147">
        <v>302762</v>
      </c>
      <c r="Q455" s="135">
        <v>0</v>
      </c>
      <c r="R455" s="135">
        <v>0</v>
      </c>
      <c r="S455" s="136">
        <v>0</v>
      </c>
      <c r="T455" s="137">
        <v>0</v>
      </c>
    </row>
    <row r="456" spans="1:20" ht="33.75" x14ac:dyDescent="0.2">
      <c r="A456" s="133" t="s">
        <v>933</v>
      </c>
      <c r="B456" s="133" t="s">
        <v>680</v>
      </c>
      <c r="C456" s="133" t="s">
        <v>278</v>
      </c>
      <c r="D456" s="133" t="s">
        <v>278</v>
      </c>
      <c r="E456" s="133" t="s">
        <v>685</v>
      </c>
      <c r="F456" s="133" t="s">
        <v>685</v>
      </c>
      <c r="G456" s="135">
        <v>6208450</v>
      </c>
      <c r="H456" s="135">
        <v>0</v>
      </c>
      <c r="I456" s="135">
        <v>286611919</v>
      </c>
      <c r="J456" s="135">
        <v>0</v>
      </c>
      <c r="K456" s="135">
        <v>0</v>
      </c>
      <c r="L456" s="135">
        <v>0</v>
      </c>
      <c r="M456" s="135">
        <v>0</v>
      </c>
      <c r="N456" s="135">
        <v>0</v>
      </c>
      <c r="O456" s="147">
        <v>0</v>
      </c>
      <c r="P456" s="147">
        <v>0</v>
      </c>
      <c r="Q456" s="135">
        <v>286611919</v>
      </c>
      <c r="R456" s="135">
        <v>0</v>
      </c>
      <c r="S456" s="136">
        <v>292820369</v>
      </c>
      <c r="T456" s="137">
        <v>0</v>
      </c>
    </row>
    <row r="457" spans="1:20" ht="33.75" x14ac:dyDescent="0.2">
      <c r="A457" s="133" t="s">
        <v>933</v>
      </c>
      <c r="B457" s="133" t="s">
        <v>680</v>
      </c>
      <c r="C457" s="133" t="s">
        <v>286</v>
      </c>
      <c r="D457" s="133" t="s">
        <v>332</v>
      </c>
      <c r="E457" s="133" t="s">
        <v>686</v>
      </c>
      <c r="F457" s="133" t="s">
        <v>686</v>
      </c>
      <c r="G457" s="135">
        <v>198455</v>
      </c>
      <c r="H457" s="135">
        <v>584</v>
      </c>
      <c r="I457" s="135">
        <v>414550</v>
      </c>
      <c r="J457" s="135">
        <v>1217</v>
      </c>
      <c r="K457" s="135">
        <v>0</v>
      </c>
      <c r="L457" s="135">
        <v>0</v>
      </c>
      <c r="M457" s="135">
        <v>0</v>
      </c>
      <c r="N457" s="135">
        <v>0</v>
      </c>
      <c r="O457" s="147">
        <v>0</v>
      </c>
      <c r="P457" s="147">
        <v>0</v>
      </c>
      <c r="Q457" s="135">
        <v>414550</v>
      </c>
      <c r="R457" s="135">
        <v>1217</v>
      </c>
      <c r="S457" s="136">
        <v>613005</v>
      </c>
      <c r="T457" s="137">
        <v>1801</v>
      </c>
    </row>
    <row r="458" spans="1:20" ht="33.75" x14ac:dyDescent="0.2">
      <c r="A458" s="133" t="s">
        <v>933</v>
      </c>
      <c r="B458" s="133" t="s">
        <v>680</v>
      </c>
      <c r="C458" s="133" t="s">
        <v>290</v>
      </c>
      <c r="D458" s="133" t="s">
        <v>313</v>
      </c>
      <c r="E458" s="133" t="s">
        <v>687</v>
      </c>
      <c r="F458" s="133" t="s">
        <v>687</v>
      </c>
      <c r="G458" s="135">
        <v>5632065</v>
      </c>
      <c r="H458" s="135">
        <v>17175</v>
      </c>
      <c r="I458" s="135">
        <v>0</v>
      </c>
      <c r="J458" s="135">
        <v>0</v>
      </c>
      <c r="K458" s="135">
        <v>265671</v>
      </c>
      <c r="L458" s="135">
        <v>440</v>
      </c>
      <c r="M458" s="135">
        <v>0</v>
      </c>
      <c r="N458" s="135">
        <v>0</v>
      </c>
      <c r="O458" s="147">
        <v>0</v>
      </c>
      <c r="P458" s="147">
        <v>0</v>
      </c>
      <c r="Q458" s="135">
        <v>265671</v>
      </c>
      <c r="R458" s="135">
        <v>440</v>
      </c>
      <c r="S458" s="136">
        <v>5897736</v>
      </c>
      <c r="T458" s="137">
        <v>17615</v>
      </c>
    </row>
    <row r="459" spans="1:20" ht="33.75" x14ac:dyDescent="0.2">
      <c r="A459" s="133" t="s">
        <v>933</v>
      </c>
      <c r="B459" s="133" t="s">
        <v>680</v>
      </c>
      <c r="C459" s="133" t="s">
        <v>298</v>
      </c>
      <c r="D459" s="133" t="s">
        <v>335</v>
      </c>
      <c r="E459" s="133" t="s">
        <v>688</v>
      </c>
      <c r="F459" s="133" t="s">
        <v>688</v>
      </c>
      <c r="G459" s="135">
        <v>1999921</v>
      </c>
      <c r="H459" s="135">
        <v>0</v>
      </c>
      <c r="I459" s="135">
        <v>110437</v>
      </c>
      <c r="J459" s="135">
        <v>0</v>
      </c>
      <c r="K459" s="135">
        <v>0</v>
      </c>
      <c r="L459" s="135">
        <v>0</v>
      </c>
      <c r="M459" s="135">
        <v>0</v>
      </c>
      <c r="N459" s="135">
        <v>0</v>
      </c>
      <c r="O459" s="147">
        <v>0</v>
      </c>
      <c r="P459" s="147">
        <v>0</v>
      </c>
      <c r="Q459" s="135">
        <v>110437</v>
      </c>
      <c r="R459" s="135">
        <v>0</v>
      </c>
      <c r="S459" s="136">
        <v>2110358</v>
      </c>
      <c r="T459" s="137">
        <v>0</v>
      </c>
    </row>
    <row r="460" spans="1:20" ht="45" x14ac:dyDescent="0.2">
      <c r="A460" s="133" t="s">
        <v>933</v>
      </c>
      <c r="B460" s="133" t="s">
        <v>689</v>
      </c>
      <c r="C460" s="133" t="s">
        <v>244</v>
      </c>
      <c r="D460" s="133" t="s">
        <v>316</v>
      </c>
      <c r="E460" s="133" t="s">
        <v>690</v>
      </c>
      <c r="F460" s="133" t="s">
        <v>690</v>
      </c>
      <c r="G460" s="135">
        <v>45883144.240000002</v>
      </c>
      <c r="H460" s="135">
        <v>100674</v>
      </c>
      <c r="I460" s="135">
        <v>40253530.25</v>
      </c>
      <c r="J460" s="135">
        <v>121321.43</v>
      </c>
      <c r="K460" s="135">
        <v>155681054.02000001</v>
      </c>
      <c r="L460" s="135">
        <v>382553.16</v>
      </c>
      <c r="M460" s="135">
        <v>0</v>
      </c>
      <c r="N460" s="135">
        <v>0</v>
      </c>
      <c r="O460" s="147">
        <v>0</v>
      </c>
      <c r="P460" s="147">
        <v>0</v>
      </c>
      <c r="Q460" s="135">
        <v>195934584.27000001</v>
      </c>
      <c r="R460" s="135">
        <v>503874.59</v>
      </c>
      <c r="S460" s="136">
        <v>241817728.50999999</v>
      </c>
      <c r="T460" s="137">
        <v>604548.71</v>
      </c>
    </row>
    <row r="461" spans="1:20" ht="22.5" x14ac:dyDescent="0.2">
      <c r="A461" s="133" t="s">
        <v>933</v>
      </c>
      <c r="B461" s="133" t="s">
        <v>689</v>
      </c>
      <c r="C461" s="133" t="s">
        <v>258</v>
      </c>
      <c r="D461" s="133" t="s">
        <v>258</v>
      </c>
      <c r="E461" s="133" t="s">
        <v>691</v>
      </c>
      <c r="F461" s="133" t="s">
        <v>691</v>
      </c>
      <c r="G461" s="135">
        <v>14216398.140000001</v>
      </c>
      <c r="H461" s="135">
        <v>0</v>
      </c>
      <c r="I461" s="135">
        <v>78537434.620000005</v>
      </c>
      <c r="J461" s="135">
        <v>0</v>
      </c>
      <c r="K461" s="135">
        <v>6166.49</v>
      </c>
      <c r="L461" s="135">
        <v>0</v>
      </c>
      <c r="M461" s="135">
        <v>0</v>
      </c>
      <c r="N461" s="135">
        <v>0</v>
      </c>
      <c r="O461" s="147">
        <v>0</v>
      </c>
      <c r="P461" s="147">
        <v>0</v>
      </c>
      <c r="Q461" s="135">
        <v>78543601.109999999</v>
      </c>
      <c r="R461" s="135">
        <v>0</v>
      </c>
      <c r="S461" s="136">
        <v>92759999.25</v>
      </c>
      <c r="T461" s="137">
        <v>0</v>
      </c>
    </row>
    <row r="462" spans="1:20" ht="22.5" x14ac:dyDescent="0.2">
      <c r="A462" s="133" t="s">
        <v>933</v>
      </c>
      <c r="B462" s="133" t="s">
        <v>689</v>
      </c>
      <c r="C462" s="133" t="s">
        <v>276</v>
      </c>
      <c r="D462" s="133" t="s">
        <v>276</v>
      </c>
      <c r="E462" s="133" t="s">
        <v>692</v>
      </c>
      <c r="F462" s="133" t="s">
        <v>692</v>
      </c>
      <c r="G462" s="135">
        <v>0</v>
      </c>
      <c r="H462" s="135">
        <v>0</v>
      </c>
      <c r="I462" s="135">
        <v>0</v>
      </c>
      <c r="J462" s="135">
        <v>0</v>
      </c>
      <c r="K462" s="135">
        <v>0</v>
      </c>
      <c r="L462" s="135">
        <v>0</v>
      </c>
      <c r="M462" s="135">
        <v>0</v>
      </c>
      <c r="N462" s="135">
        <v>0</v>
      </c>
      <c r="O462" s="147">
        <v>32510300</v>
      </c>
      <c r="P462" s="147">
        <v>83491</v>
      </c>
      <c r="Q462" s="135">
        <v>0</v>
      </c>
      <c r="R462" s="135">
        <v>0</v>
      </c>
      <c r="S462" s="136">
        <v>0</v>
      </c>
      <c r="T462" s="137">
        <v>0</v>
      </c>
    </row>
    <row r="463" spans="1:20" ht="22.5" x14ac:dyDescent="0.2">
      <c r="A463" s="133" t="s">
        <v>933</v>
      </c>
      <c r="B463" s="133" t="s">
        <v>689</v>
      </c>
      <c r="C463" s="133" t="s">
        <v>278</v>
      </c>
      <c r="D463" s="133" t="s">
        <v>278</v>
      </c>
      <c r="E463" s="133" t="s">
        <v>693</v>
      </c>
      <c r="F463" s="133" t="s">
        <v>693</v>
      </c>
      <c r="G463" s="135">
        <v>8583453.9000000004</v>
      </c>
      <c r="H463" s="135">
        <v>0</v>
      </c>
      <c r="I463" s="135">
        <v>287023767.54000002</v>
      </c>
      <c r="J463" s="135">
        <v>0</v>
      </c>
      <c r="K463" s="135">
        <v>10429.06</v>
      </c>
      <c r="L463" s="135">
        <v>0</v>
      </c>
      <c r="M463" s="135">
        <v>0</v>
      </c>
      <c r="N463" s="135">
        <v>0</v>
      </c>
      <c r="O463" s="147">
        <v>0</v>
      </c>
      <c r="P463" s="147">
        <v>0</v>
      </c>
      <c r="Q463" s="135">
        <v>287034196.60000002</v>
      </c>
      <c r="R463" s="135">
        <v>0</v>
      </c>
      <c r="S463" s="136">
        <v>295617650.5</v>
      </c>
      <c r="T463" s="137">
        <v>0</v>
      </c>
    </row>
    <row r="464" spans="1:20" ht="33.75" x14ac:dyDescent="0.2">
      <c r="A464" s="133" t="s">
        <v>933</v>
      </c>
      <c r="B464" s="133" t="s">
        <v>689</v>
      </c>
      <c r="C464" s="133" t="s">
        <v>286</v>
      </c>
      <c r="D464" s="133" t="s">
        <v>332</v>
      </c>
      <c r="E464" s="133" t="s">
        <v>694</v>
      </c>
      <c r="F464" s="133" t="s">
        <v>694</v>
      </c>
      <c r="G464" s="135">
        <v>0</v>
      </c>
      <c r="H464" s="135">
        <v>0</v>
      </c>
      <c r="I464" s="135">
        <v>209110.61</v>
      </c>
      <c r="J464" s="135">
        <v>611.82000000000005</v>
      </c>
      <c r="K464" s="135">
        <v>0</v>
      </c>
      <c r="L464" s="135">
        <v>0</v>
      </c>
      <c r="M464" s="135">
        <v>0</v>
      </c>
      <c r="N464" s="135">
        <v>0</v>
      </c>
      <c r="O464" s="147">
        <v>0</v>
      </c>
      <c r="P464" s="147">
        <v>0</v>
      </c>
      <c r="Q464" s="135">
        <v>209110.61</v>
      </c>
      <c r="R464" s="135">
        <v>611.82000000000005</v>
      </c>
      <c r="S464" s="136">
        <v>209110.61</v>
      </c>
      <c r="T464" s="137">
        <v>611.82000000000005</v>
      </c>
    </row>
    <row r="465" spans="1:20" ht="22.5" x14ac:dyDescent="0.2">
      <c r="A465" s="133" t="s">
        <v>933</v>
      </c>
      <c r="B465" s="133" t="s">
        <v>689</v>
      </c>
      <c r="C465" s="133" t="s">
        <v>290</v>
      </c>
      <c r="D465" s="133" t="s">
        <v>313</v>
      </c>
      <c r="E465" s="133" t="s">
        <v>695</v>
      </c>
      <c r="F465" s="133" t="s">
        <v>695</v>
      </c>
      <c r="G465" s="135">
        <v>0</v>
      </c>
      <c r="H465" s="135">
        <v>0</v>
      </c>
      <c r="I465" s="135">
        <v>127064.04</v>
      </c>
      <c r="J465" s="135">
        <v>372.07</v>
      </c>
      <c r="K465" s="135">
        <v>2271156.92</v>
      </c>
      <c r="L465" s="135">
        <v>6658.07</v>
      </c>
      <c r="M465" s="135">
        <v>0</v>
      </c>
      <c r="N465" s="135">
        <v>0</v>
      </c>
      <c r="O465" s="147">
        <v>0</v>
      </c>
      <c r="P465" s="147">
        <v>0</v>
      </c>
      <c r="Q465" s="135">
        <v>2398220.96</v>
      </c>
      <c r="R465" s="135">
        <v>7030.14</v>
      </c>
      <c r="S465" s="136">
        <v>2398220.96</v>
      </c>
      <c r="T465" s="137">
        <v>7030.14</v>
      </c>
    </row>
    <row r="466" spans="1:20" ht="33.75" x14ac:dyDescent="0.2">
      <c r="A466" s="133" t="s">
        <v>933</v>
      </c>
      <c r="B466" s="133" t="s">
        <v>689</v>
      </c>
      <c r="C466" s="133" t="s">
        <v>298</v>
      </c>
      <c r="D466" s="133" t="s">
        <v>335</v>
      </c>
      <c r="E466" s="133" t="s">
        <v>696</v>
      </c>
      <c r="F466" s="133" t="s">
        <v>696</v>
      </c>
      <c r="G466" s="135">
        <v>0</v>
      </c>
      <c r="H466" s="135">
        <v>0</v>
      </c>
      <c r="I466" s="135">
        <v>895216.96</v>
      </c>
      <c r="J466" s="135">
        <v>0</v>
      </c>
      <c r="K466" s="135">
        <v>0</v>
      </c>
      <c r="L466" s="135">
        <v>0</v>
      </c>
      <c r="M466" s="135">
        <v>0</v>
      </c>
      <c r="N466" s="135">
        <v>0</v>
      </c>
      <c r="O466" s="147">
        <v>0</v>
      </c>
      <c r="P466" s="147">
        <v>0</v>
      </c>
      <c r="Q466" s="135">
        <v>895216.96</v>
      </c>
      <c r="R466" s="135">
        <v>0</v>
      </c>
      <c r="S466" s="136">
        <v>895216.96</v>
      </c>
      <c r="T466" s="137">
        <v>0</v>
      </c>
    </row>
    <row r="467" spans="1:20" ht="45" x14ac:dyDescent="0.2">
      <c r="A467" s="133" t="s">
        <v>933</v>
      </c>
      <c r="B467" s="133" t="s">
        <v>697</v>
      </c>
      <c r="C467" s="133" t="s">
        <v>244</v>
      </c>
      <c r="D467" s="133" t="s">
        <v>316</v>
      </c>
      <c r="E467" s="133" t="s">
        <v>698</v>
      </c>
      <c r="F467" s="133" t="s">
        <v>698</v>
      </c>
      <c r="G467" s="135">
        <v>4404319</v>
      </c>
      <c r="H467" s="135">
        <v>10370</v>
      </c>
      <c r="I467" s="135">
        <v>3967592</v>
      </c>
      <c r="J467" s="135">
        <v>0</v>
      </c>
      <c r="K467" s="135">
        <v>36164492</v>
      </c>
      <c r="L467" s="135">
        <v>97023</v>
      </c>
      <c r="M467" s="135">
        <v>0</v>
      </c>
      <c r="N467" s="135">
        <v>0</v>
      </c>
      <c r="O467" s="147">
        <v>0</v>
      </c>
      <c r="P467" s="147">
        <v>0</v>
      </c>
      <c r="Q467" s="135">
        <v>40132084</v>
      </c>
      <c r="R467" s="135">
        <v>97023</v>
      </c>
      <c r="S467" s="136">
        <v>44536403</v>
      </c>
      <c r="T467" s="137">
        <v>107393.2</v>
      </c>
    </row>
    <row r="468" spans="1:20" ht="22.5" x14ac:dyDescent="0.2">
      <c r="A468" s="133" t="s">
        <v>933</v>
      </c>
      <c r="B468" s="133" t="s">
        <v>697</v>
      </c>
      <c r="C468" s="133" t="s">
        <v>258</v>
      </c>
      <c r="D468" s="133" t="s">
        <v>258</v>
      </c>
      <c r="E468" s="133" t="s">
        <v>699</v>
      </c>
      <c r="F468" s="133" t="s">
        <v>699</v>
      </c>
      <c r="G468" s="135">
        <v>2053522</v>
      </c>
      <c r="H468" s="135">
        <v>0</v>
      </c>
      <c r="I468" s="135">
        <v>9070942</v>
      </c>
      <c r="J468" s="135">
        <v>0</v>
      </c>
      <c r="K468" s="135">
        <v>0</v>
      </c>
      <c r="L468" s="135">
        <v>0</v>
      </c>
      <c r="M468" s="135">
        <v>0</v>
      </c>
      <c r="N468" s="135">
        <v>0</v>
      </c>
      <c r="O468" s="147">
        <v>0</v>
      </c>
      <c r="P468" s="147">
        <v>0</v>
      </c>
      <c r="Q468" s="135">
        <v>9070942</v>
      </c>
      <c r="R468" s="135">
        <v>0</v>
      </c>
      <c r="S468" s="136">
        <v>11124464</v>
      </c>
      <c r="T468" s="137">
        <v>0</v>
      </c>
    </row>
    <row r="469" spans="1:20" ht="22.5" x14ac:dyDescent="0.2">
      <c r="A469" s="133" t="s">
        <v>933</v>
      </c>
      <c r="B469" s="133" t="s">
        <v>697</v>
      </c>
      <c r="C469" s="133" t="s">
        <v>276</v>
      </c>
      <c r="D469" s="133" t="s">
        <v>276</v>
      </c>
      <c r="E469" s="133" t="s">
        <v>700</v>
      </c>
      <c r="F469" s="133" t="s">
        <v>700</v>
      </c>
      <c r="G469" s="135">
        <v>0</v>
      </c>
      <c r="H469" s="135">
        <v>0</v>
      </c>
      <c r="I469" s="135">
        <v>0</v>
      </c>
      <c r="J469" s="135">
        <v>0</v>
      </c>
      <c r="K469" s="135">
        <v>0</v>
      </c>
      <c r="L469" s="135">
        <v>0</v>
      </c>
      <c r="M469" s="135">
        <v>0</v>
      </c>
      <c r="N469" s="135">
        <v>0</v>
      </c>
      <c r="O469" s="147">
        <v>12237109</v>
      </c>
      <c r="P469" s="147">
        <v>23498.189453125</v>
      </c>
      <c r="Q469" s="135">
        <v>0</v>
      </c>
      <c r="R469" s="135">
        <v>0</v>
      </c>
      <c r="S469" s="136">
        <v>0</v>
      </c>
      <c r="T469" s="137">
        <v>0</v>
      </c>
    </row>
    <row r="470" spans="1:20" ht="22.5" x14ac:dyDescent="0.2">
      <c r="A470" s="133" t="s">
        <v>933</v>
      </c>
      <c r="B470" s="133" t="s">
        <v>697</v>
      </c>
      <c r="C470" s="133" t="s">
        <v>278</v>
      </c>
      <c r="D470" s="133" t="s">
        <v>278</v>
      </c>
      <c r="E470" s="133" t="s">
        <v>701</v>
      </c>
      <c r="F470" s="133" t="s">
        <v>701</v>
      </c>
      <c r="G470" s="135">
        <v>594281</v>
      </c>
      <c r="H470" s="135">
        <v>0</v>
      </c>
      <c r="I470" s="135">
        <v>29263485</v>
      </c>
      <c r="J470" s="135">
        <v>0</v>
      </c>
      <c r="K470" s="135">
        <v>3723</v>
      </c>
      <c r="L470" s="135">
        <v>0</v>
      </c>
      <c r="M470" s="135">
        <v>0</v>
      </c>
      <c r="N470" s="135">
        <v>0</v>
      </c>
      <c r="O470" s="147">
        <v>0</v>
      </c>
      <c r="P470" s="147">
        <v>0</v>
      </c>
      <c r="Q470" s="135">
        <v>29267208</v>
      </c>
      <c r="R470" s="135">
        <v>0</v>
      </c>
      <c r="S470" s="136">
        <v>29861489</v>
      </c>
      <c r="T470" s="137">
        <v>0</v>
      </c>
    </row>
    <row r="471" spans="1:20" ht="22.5" x14ac:dyDescent="0.2">
      <c r="A471" s="133" t="s">
        <v>933</v>
      </c>
      <c r="B471" s="133" t="s">
        <v>697</v>
      </c>
      <c r="C471" s="133" t="s">
        <v>290</v>
      </c>
      <c r="D471" s="133" t="s">
        <v>313</v>
      </c>
      <c r="E471" s="133" t="s">
        <v>702</v>
      </c>
      <c r="F471" s="133" t="s">
        <v>702</v>
      </c>
      <c r="G471" s="135">
        <v>0</v>
      </c>
      <c r="H471" s="135">
        <v>0</v>
      </c>
      <c r="I471" s="135">
        <v>0</v>
      </c>
      <c r="J471" s="135">
        <v>0</v>
      </c>
      <c r="K471" s="135">
        <v>1095474</v>
      </c>
      <c r="L471" s="135">
        <v>3039</v>
      </c>
      <c r="M471" s="135">
        <v>0</v>
      </c>
      <c r="N471" s="135">
        <v>0</v>
      </c>
      <c r="O471" s="147">
        <v>0</v>
      </c>
      <c r="P471" s="147">
        <v>0</v>
      </c>
      <c r="Q471" s="135">
        <v>1095474</v>
      </c>
      <c r="R471" s="135">
        <v>3039</v>
      </c>
      <c r="S471" s="136">
        <v>1095474</v>
      </c>
      <c r="T471" s="137">
        <v>3039</v>
      </c>
    </row>
    <row r="472" spans="1:20" ht="33.75" x14ac:dyDescent="0.2">
      <c r="A472" s="133" t="s">
        <v>933</v>
      </c>
      <c r="B472" s="133" t="s">
        <v>697</v>
      </c>
      <c r="C472" s="133" t="s">
        <v>298</v>
      </c>
      <c r="D472" s="133" t="s">
        <v>335</v>
      </c>
      <c r="E472" s="133" t="s">
        <v>703</v>
      </c>
      <c r="F472" s="133" t="s">
        <v>703</v>
      </c>
      <c r="G472" s="135">
        <v>0</v>
      </c>
      <c r="H472" s="135">
        <v>0</v>
      </c>
      <c r="I472" s="135">
        <v>0</v>
      </c>
      <c r="J472" s="135">
        <v>0</v>
      </c>
      <c r="K472" s="135">
        <v>174874</v>
      </c>
      <c r="L472" s="135">
        <v>0</v>
      </c>
      <c r="M472" s="135">
        <v>0</v>
      </c>
      <c r="N472" s="135">
        <v>0</v>
      </c>
      <c r="O472" s="147">
        <v>0</v>
      </c>
      <c r="P472" s="147">
        <v>0</v>
      </c>
      <c r="Q472" s="135">
        <v>174874</v>
      </c>
      <c r="R472" s="135">
        <v>0</v>
      </c>
      <c r="S472" s="136">
        <v>174874</v>
      </c>
      <c r="T472" s="137">
        <v>0</v>
      </c>
    </row>
    <row r="473" spans="1:20" ht="45" x14ac:dyDescent="0.2">
      <c r="A473" s="133" t="s">
        <v>933</v>
      </c>
      <c r="B473" s="133" t="s">
        <v>704</v>
      </c>
      <c r="C473" s="133" t="s">
        <v>244</v>
      </c>
      <c r="D473" s="133" t="s">
        <v>316</v>
      </c>
      <c r="E473" s="133" t="s">
        <v>705</v>
      </c>
      <c r="F473" s="133" t="s">
        <v>705</v>
      </c>
      <c r="G473" s="135">
        <v>4150997</v>
      </c>
      <c r="H473" s="135">
        <v>12850</v>
      </c>
      <c r="I473" s="135">
        <v>2232575</v>
      </c>
      <c r="J473" s="135">
        <v>6093.66</v>
      </c>
      <c r="K473" s="135">
        <v>31320294</v>
      </c>
      <c r="L473" s="135">
        <v>93549.759999999995</v>
      </c>
      <c r="M473" s="135">
        <v>0</v>
      </c>
      <c r="N473" s="135">
        <v>0</v>
      </c>
      <c r="O473" s="147">
        <v>0</v>
      </c>
      <c r="P473" s="147">
        <v>0</v>
      </c>
      <c r="Q473" s="135">
        <v>33552869</v>
      </c>
      <c r="R473" s="135">
        <v>99643.42</v>
      </c>
      <c r="S473" s="136">
        <v>37703866</v>
      </c>
      <c r="T473" s="137">
        <v>112493.42</v>
      </c>
    </row>
    <row r="474" spans="1:20" ht="22.5" x14ac:dyDescent="0.2">
      <c r="A474" s="133" t="s">
        <v>933</v>
      </c>
      <c r="B474" s="133" t="s">
        <v>704</v>
      </c>
      <c r="C474" s="133" t="s">
        <v>258</v>
      </c>
      <c r="D474" s="133" t="s">
        <v>258</v>
      </c>
      <c r="E474" s="133" t="s">
        <v>706</v>
      </c>
      <c r="F474" s="133" t="s">
        <v>706</v>
      </c>
      <c r="G474" s="135">
        <v>2765991</v>
      </c>
      <c r="H474" s="135">
        <v>0</v>
      </c>
      <c r="I474" s="135">
        <v>17486458</v>
      </c>
      <c r="J474" s="135">
        <v>0</v>
      </c>
      <c r="K474" s="135">
        <v>0</v>
      </c>
      <c r="L474" s="135">
        <v>0</v>
      </c>
      <c r="M474" s="135">
        <v>0</v>
      </c>
      <c r="N474" s="135">
        <v>0</v>
      </c>
      <c r="O474" s="147">
        <v>0</v>
      </c>
      <c r="P474" s="147">
        <v>0</v>
      </c>
      <c r="Q474" s="135">
        <v>17486458</v>
      </c>
      <c r="R474" s="135">
        <v>0</v>
      </c>
      <c r="S474" s="136">
        <v>20252449</v>
      </c>
      <c r="T474" s="137">
        <v>0</v>
      </c>
    </row>
    <row r="475" spans="1:20" ht="22.5" x14ac:dyDescent="0.2">
      <c r="A475" s="133" t="s">
        <v>933</v>
      </c>
      <c r="B475" s="133" t="s">
        <v>704</v>
      </c>
      <c r="C475" s="133" t="s">
        <v>276</v>
      </c>
      <c r="D475" s="133" t="s">
        <v>276</v>
      </c>
      <c r="E475" s="133" t="s">
        <v>707</v>
      </c>
      <c r="F475" s="133" t="s">
        <v>707</v>
      </c>
      <c r="G475" s="135">
        <v>0</v>
      </c>
      <c r="H475" s="135">
        <v>0</v>
      </c>
      <c r="I475" s="135">
        <v>0</v>
      </c>
      <c r="J475" s="135">
        <v>0</v>
      </c>
      <c r="K475" s="135">
        <v>0</v>
      </c>
      <c r="L475" s="135">
        <v>0</v>
      </c>
      <c r="M475" s="135">
        <v>0</v>
      </c>
      <c r="N475" s="135">
        <v>0</v>
      </c>
      <c r="O475" s="147">
        <v>5806605</v>
      </c>
      <c r="P475" s="147">
        <v>17467</v>
      </c>
      <c r="Q475" s="135">
        <v>0</v>
      </c>
      <c r="R475" s="135">
        <v>0</v>
      </c>
      <c r="S475" s="136">
        <v>0</v>
      </c>
      <c r="T475" s="137">
        <v>0</v>
      </c>
    </row>
    <row r="476" spans="1:20" ht="22.5" x14ac:dyDescent="0.2">
      <c r="A476" s="133" t="s">
        <v>933</v>
      </c>
      <c r="B476" s="133" t="s">
        <v>704</v>
      </c>
      <c r="C476" s="133" t="s">
        <v>278</v>
      </c>
      <c r="D476" s="133" t="s">
        <v>278</v>
      </c>
      <c r="E476" s="133" t="s">
        <v>708</v>
      </c>
      <c r="F476" s="133" t="s">
        <v>708</v>
      </c>
      <c r="G476" s="135">
        <v>936378</v>
      </c>
      <c r="H476" s="135">
        <v>0</v>
      </c>
      <c r="I476" s="135">
        <v>41602411</v>
      </c>
      <c r="J476" s="135">
        <v>0</v>
      </c>
      <c r="K476" s="135">
        <v>0</v>
      </c>
      <c r="L476" s="135">
        <v>0</v>
      </c>
      <c r="M476" s="135">
        <v>0</v>
      </c>
      <c r="N476" s="135">
        <v>0</v>
      </c>
      <c r="O476" s="147">
        <v>0</v>
      </c>
      <c r="P476" s="147">
        <v>0</v>
      </c>
      <c r="Q476" s="135">
        <v>41602411</v>
      </c>
      <c r="R476" s="135">
        <v>0</v>
      </c>
      <c r="S476" s="136">
        <v>42538789</v>
      </c>
      <c r="T476" s="137">
        <v>0</v>
      </c>
    </row>
    <row r="477" spans="1:20" ht="33.75" x14ac:dyDescent="0.2">
      <c r="A477" s="133" t="s">
        <v>933</v>
      </c>
      <c r="B477" s="133" t="s">
        <v>704</v>
      </c>
      <c r="C477" s="133" t="s">
        <v>286</v>
      </c>
      <c r="D477" s="133" t="s">
        <v>332</v>
      </c>
      <c r="E477" s="133" t="s">
        <v>709</v>
      </c>
      <c r="F477" s="133" t="s">
        <v>709</v>
      </c>
      <c r="G477" s="135">
        <v>71036</v>
      </c>
      <c r="H477" s="135">
        <v>7</v>
      </c>
      <c r="I477" s="135">
        <v>94758</v>
      </c>
      <c r="J477" s="135">
        <v>284.95999999999998</v>
      </c>
      <c r="K477" s="135">
        <v>0</v>
      </c>
      <c r="L477" s="135">
        <v>0</v>
      </c>
      <c r="M477" s="135">
        <v>0</v>
      </c>
      <c r="N477" s="135">
        <v>0</v>
      </c>
      <c r="O477" s="147">
        <v>0</v>
      </c>
      <c r="P477" s="147">
        <v>0</v>
      </c>
      <c r="Q477" s="135">
        <v>94758</v>
      </c>
      <c r="R477" s="135">
        <v>284.95999999999998</v>
      </c>
      <c r="S477" s="136">
        <v>165794</v>
      </c>
      <c r="T477" s="137">
        <v>292.3</v>
      </c>
    </row>
    <row r="478" spans="1:20" ht="22.5" x14ac:dyDescent="0.2">
      <c r="A478" s="133" t="s">
        <v>933</v>
      </c>
      <c r="B478" s="133" t="s">
        <v>704</v>
      </c>
      <c r="C478" s="133" t="s">
        <v>290</v>
      </c>
      <c r="D478" s="133" t="s">
        <v>313</v>
      </c>
      <c r="E478" s="133" t="s">
        <v>710</v>
      </c>
      <c r="F478" s="133" t="s">
        <v>710</v>
      </c>
      <c r="G478" s="135">
        <v>2643</v>
      </c>
      <c r="H478" s="135">
        <v>193</v>
      </c>
      <c r="I478" s="135">
        <v>151619</v>
      </c>
      <c r="J478" s="135">
        <v>411.28</v>
      </c>
      <c r="K478" s="135">
        <v>491834</v>
      </c>
      <c r="L478" s="135">
        <v>1334.5</v>
      </c>
      <c r="M478" s="135">
        <v>0</v>
      </c>
      <c r="N478" s="135">
        <v>0</v>
      </c>
      <c r="O478" s="147">
        <v>0</v>
      </c>
      <c r="P478" s="147">
        <v>0</v>
      </c>
      <c r="Q478" s="135">
        <v>643453</v>
      </c>
      <c r="R478" s="135">
        <v>1745.78</v>
      </c>
      <c r="S478" s="136">
        <v>646096</v>
      </c>
      <c r="T478" s="137">
        <v>1938.78</v>
      </c>
    </row>
    <row r="479" spans="1:20" ht="33.75" x14ac:dyDescent="0.2">
      <c r="A479" s="133" t="s">
        <v>933</v>
      </c>
      <c r="B479" s="133" t="s">
        <v>704</v>
      </c>
      <c r="C479" s="133" t="s">
        <v>298</v>
      </c>
      <c r="D479" s="133" t="s">
        <v>335</v>
      </c>
      <c r="E479" s="133" t="s">
        <v>711</v>
      </c>
      <c r="F479" s="133" t="s">
        <v>711</v>
      </c>
      <c r="G479" s="135">
        <v>51612</v>
      </c>
      <c r="H479" s="135">
        <v>0</v>
      </c>
      <c r="I479" s="135">
        <v>490025</v>
      </c>
      <c r="J479" s="135">
        <v>0</v>
      </c>
      <c r="K479" s="135">
        <v>0</v>
      </c>
      <c r="L479" s="135">
        <v>0</v>
      </c>
      <c r="M479" s="135">
        <v>0</v>
      </c>
      <c r="N479" s="135">
        <v>0</v>
      </c>
      <c r="O479" s="147">
        <v>0</v>
      </c>
      <c r="P479" s="147">
        <v>0</v>
      </c>
      <c r="Q479" s="135">
        <v>490025</v>
      </c>
      <c r="R479" s="135">
        <v>0</v>
      </c>
      <c r="S479" s="136">
        <v>541637</v>
      </c>
      <c r="T479" s="137">
        <v>0</v>
      </c>
    </row>
    <row r="480" spans="1:20" ht="45" x14ac:dyDescent="0.2">
      <c r="A480" s="133" t="s">
        <v>933</v>
      </c>
      <c r="B480" s="133" t="s">
        <v>712</v>
      </c>
      <c r="C480" s="133" t="s">
        <v>244</v>
      </c>
      <c r="D480" s="133" t="s">
        <v>316</v>
      </c>
      <c r="E480" s="133" t="s">
        <v>713</v>
      </c>
      <c r="F480" s="133" t="s">
        <v>713</v>
      </c>
      <c r="G480" s="135">
        <v>1719280</v>
      </c>
      <c r="H480" s="135">
        <v>0</v>
      </c>
      <c r="I480" s="135">
        <v>4260600.01</v>
      </c>
      <c r="J480" s="135">
        <v>12465.92</v>
      </c>
      <c r="K480" s="135">
        <v>21796935.43</v>
      </c>
      <c r="L480" s="135">
        <v>51462.65</v>
      </c>
      <c r="M480" s="135">
        <v>0</v>
      </c>
      <c r="N480" s="135">
        <v>0</v>
      </c>
      <c r="O480" s="147">
        <v>0</v>
      </c>
      <c r="P480" s="147">
        <v>0</v>
      </c>
      <c r="Q480" s="135">
        <v>26057535.440000001</v>
      </c>
      <c r="R480" s="135">
        <v>63928.57</v>
      </c>
      <c r="S480" s="136">
        <v>27776815.440000001</v>
      </c>
      <c r="T480" s="137">
        <v>63928.57</v>
      </c>
    </row>
    <row r="481" spans="1:20" ht="22.5" x14ac:dyDescent="0.2">
      <c r="A481" s="133" t="s">
        <v>933</v>
      </c>
      <c r="B481" s="133" t="s">
        <v>712</v>
      </c>
      <c r="C481" s="133" t="s">
        <v>258</v>
      </c>
      <c r="D481" s="133" t="s">
        <v>258</v>
      </c>
      <c r="E481" s="133" t="s">
        <v>714</v>
      </c>
      <c r="F481" s="133" t="s">
        <v>714</v>
      </c>
      <c r="G481" s="135">
        <v>832880.69</v>
      </c>
      <c r="H481" s="135">
        <v>0</v>
      </c>
      <c r="I481" s="135">
        <v>12796397.939999999</v>
      </c>
      <c r="J481" s="135">
        <v>0</v>
      </c>
      <c r="K481" s="135">
        <v>0</v>
      </c>
      <c r="L481" s="135">
        <v>0</v>
      </c>
      <c r="M481" s="135">
        <v>0</v>
      </c>
      <c r="N481" s="135">
        <v>0</v>
      </c>
      <c r="O481" s="147">
        <v>0</v>
      </c>
      <c r="P481" s="147">
        <v>0</v>
      </c>
      <c r="Q481" s="135">
        <v>12796397.939999999</v>
      </c>
      <c r="R481" s="135">
        <v>0</v>
      </c>
      <c r="S481" s="136">
        <v>13629278.630000001</v>
      </c>
      <c r="T481" s="137">
        <v>0</v>
      </c>
    </row>
    <row r="482" spans="1:20" ht="22.5" x14ac:dyDescent="0.2">
      <c r="A482" s="133" t="s">
        <v>933</v>
      </c>
      <c r="B482" s="133" t="s">
        <v>712</v>
      </c>
      <c r="C482" s="133" t="s">
        <v>276</v>
      </c>
      <c r="D482" s="133" t="s">
        <v>276</v>
      </c>
      <c r="E482" s="133" t="s">
        <v>715</v>
      </c>
      <c r="F482" s="133" t="s">
        <v>715</v>
      </c>
      <c r="G482" s="135">
        <v>0</v>
      </c>
      <c r="H482" s="135">
        <v>0</v>
      </c>
      <c r="I482" s="135">
        <v>0</v>
      </c>
      <c r="J482" s="135">
        <v>0</v>
      </c>
      <c r="K482" s="135">
        <v>0</v>
      </c>
      <c r="L482" s="135">
        <v>0</v>
      </c>
      <c r="M482" s="135">
        <v>0</v>
      </c>
      <c r="N482" s="135">
        <v>0</v>
      </c>
      <c r="O482" s="148"/>
      <c r="P482" s="148"/>
      <c r="Q482" s="135">
        <v>0</v>
      </c>
      <c r="R482" s="135">
        <v>0</v>
      </c>
      <c r="S482" s="136">
        <v>0</v>
      </c>
      <c r="T482" s="137">
        <v>0</v>
      </c>
    </row>
    <row r="483" spans="1:20" ht="22.5" x14ac:dyDescent="0.2">
      <c r="A483" s="133" t="s">
        <v>933</v>
      </c>
      <c r="B483" s="133" t="s">
        <v>712</v>
      </c>
      <c r="C483" s="133" t="s">
        <v>278</v>
      </c>
      <c r="D483" s="133" t="s">
        <v>278</v>
      </c>
      <c r="E483" s="133" t="s">
        <v>716</v>
      </c>
      <c r="F483" s="133" t="s">
        <v>716</v>
      </c>
      <c r="G483" s="135">
        <v>292094.51</v>
      </c>
      <c r="H483" s="135">
        <v>0</v>
      </c>
      <c r="I483" s="135">
        <v>36719976.310000002</v>
      </c>
      <c r="J483" s="135">
        <v>0</v>
      </c>
      <c r="K483" s="135">
        <v>0</v>
      </c>
      <c r="L483" s="135">
        <v>0</v>
      </c>
      <c r="M483" s="135">
        <v>0</v>
      </c>
      <c r="N483" s="135">
        <v>0</v>
      </c>
      <c r="O483" s="147">
        <v>0</v>
      </c>
      <c r="P483" s="147">
        <v>0</v>
      </c>
      <c r="Q483" s="135">
        <v>36719976.310000002</v>
      </c>
      <c r="R483" s="135">
        <v>0</v>
      </c>
      <c r="S483" s="136">
        <v>37012070.82</v>
      </c>
      <c r="T483" s="137">
        <v>0</v>
      </c>
    </row>
    <row r="484" spans="1:20" ht="22.5" x14ac:dyDescent="0.2">
      <c r="A484" s="133" t="s">
        <v>933</v>
      </c>
      <c r="B484" s="133" t="s">
        <v>712</v>
      </c>
      <c r="C484" s="133" t="s">
        <v>290</v>
      </c>
      <c r="D484" s="133" t="s">
        <v>313</v>
      </c>
      <c r="E484" s="133" t="s">
        <v>717</v>
      </c>
      <c r="F484" s="133" t="s">
        <v>717</v>
      </c>
      <c r="G484" s="135">
        <v>0</v>
      </c>
      <c r="H484" s="135">
        <v>0</v>
      </c>
      <c r="I484" s="135">
        <v>12327.71</v>
      </c>
      <c r="J484" s="135">
        <v>34.68</v>
      </c>
      <c r="K484" s="135">
        <v>139656.29</v>
      </c>
      <c r="L484" s="135">
        <v>391.08</v>
      </c>
      <c r="M484" s="135">
        <v>0</v>
      </c>
      <c r="N484" s="135">
        <v>0</v>
      </c>
      <c r="O484" s="147">
        <v>0</v>
      </c>
      <c r="P484" s="147">
        <v>0</v>
      </c>
      <c r="Q484" s="135">
        <v>151984</v>
      </c>
      <c r="R484" s="135">
        <v>425.76</v>
      </c>
      <c r="S484" s="136">
        <v>151984</v>
      </c>
      <c r="T484" s="137">
        <v>425.76</v>
      </c>
    </row>
    <row r="485" spans="1:20" ht="45" x14ac:dyDescent="0.2">
      <c r="A485" s="133" t="s">
        <v>933</v>
      </c>
      <c r="B485" s="133" t="s">
        <v>1122</v>
      </c>
      <c r="C485" s="133" t="s">
        <v>244</v>
      </c>
      <c r="D485" s="133" t="s">
        <v>316</v>
      </c>
      <c r="E485" s="134" t="s">
        <v>1123</v>
      </c>
      <c r="F485" s="134" t="s">
        <v>1123</v>
      </c>
      <c r="G485" s="135">
        <v>12346811</v>
      </c>
      <c r="H485" s="135">
        <v>35241</v>
      </c>
      <c r="I485" s="135">
        <v>5321333</v>
      </c>
      <c r="J485" s="135">
        <v>14059</v>
      </c>
      <c r="K485" s="135">
        <v>20712772</v>
      </c>
      <c r="L485" s="135">
        <v>41199</v>
      </c>
      <c r="M485" s="135">
        <v>0</v>
      </c>
      <c r="N485" s="135">
        <v>0</v>
      </c>
      <c r="O485" s="147">
        <v>0</v>
      </c>
      <c r="P485" s="147">
        <v>0</v>
      </c>
      <c r="Q485" s="135">
        <v>26034105</v>
      </c>
      <c r="R485" s="135">
        <v>55258</v>
      </c>
      <c r="S485" s="136">
        <v>38380916</v>
      </c>
      <c r="T485" s="137">
        <v>90499</v>
      </c>
    </row>
    <row r="486" spans="1:20" ht="33.75" x14ac:dyDescent="0.2">
      <c r="A486" s="133" t="s">
        <v>933</v>
      </c>
      <c r="B486" s="133" t="s">
        <v>1122</v>
      </c>
      <c r="C486" s="133" t="s">
        <v>258</v>
      </c>
      <c r="D486" s="133" t="s">
        <v>258</v>
      </c>
      <c r="E486" s="134" t="s">
        <v>1124</v>
      </c>
      <c r="F486" s="134" t="s">
        <v>1124</v>
      </c>
      <c r="G486" s="135">
        <v>3439547</v>
      </c>
      <c r="H486" s="135">
        <v>0</v>
      </c>
      <c r="I486" s="135">
        <v>19593680</v>
      </c>
      <c r="J486" s="135">
        <v>0</v>
      </c>
      <c r="K486" s="135">
        <v>0</v>
      </c>
      <c r="L486" s="135">
        <v>0</v>
      </c>
      <c r="M486" s="135">
        <v>0</v>
      </c>
      <c r="N486" s="135">
        <v>0</v>
      </c>
      <c r="O486" s="147">
        <v>0</v>
      </c>
      <c r="P486" s="147">
        <v>0</v>
      </c>
      <c r="Q486" s="135">
        <v>19593680</v>
      </c>
      <c r="R486" s="135">
        <v>0</v>
      </c>
      <c r="S486" s="136">
        <v>23033227</v>
      </c>
      <c r="T486" s="137">
        <v>0</v>
      </c>
    </row>
    <row r="487" spans="1:20" ht="33.75" x14ac:dyDescent="0.2">
      <c r="A487" s="133" t="s">
        <v>933</v>
      </c>
      <c r="B487" s="133" t="s">
        <v>1122</v>
      </c>
      <c r="C487" s="133" t="s">
        <v>276</v>
      </c>
      <c r="D487" s="133" t="s">
        <v>276</v>
      </c>
      <c r="E487" s="134" t="s">
        <v>1125</v>
      </c>
      <c r="F487" s="134" t="s">
        <v>1125</v>
      </c>
      <c r="G487" s="135">
        <v>0</v>
      </c>
      <c r="H487" s="135">
        <v>0</v>
      </c>
      <c r="I487" s="135">
        <v>0</v>
      </c>
      <c r="J487" s="135">
        <v>0</v>
      </c>
      <c r="K487" s="135">
        <v>0</v>
      </c>
      <c r="L487" s="135">
        <v>0</v>
      </c>
      <c r="M487" s="135">
        <v>0</v>
      </c>
      <c r="N487" s="135">
        <v>0</v>
      </c>
      <c r="O487" s="147">
        <v>0</v>
      </c>
      <c r="P487" s="147">
        <v>0</v>
      </c>
      <c r="Q487" s="135">
        <v>0</v>
      </c>
      <c r="R487" s="135">
        <v>0</v>
      </c>
      <c r="S487" s="136">
        <v>0</v>
      </c>
      <c r="T487" s="137">
        <v>0</v>
      </c>
    </row>
    <row r="488" spans="1:20" ht="33.75" x14ac:dyDescent="0.2">
      <c r="A488" s="133" t="s">
        <v>933</v>
      </c>
      <c r="B488" s="133" t="s">
        <v>1122</v>
      </c>
      <c r="C488" s="133" t="s">
        <v>278</v>
      </c>
      <c r="D488" s="133" t="s">
        <v>278</v>
      </c>
      <c r="E488" s="134" t="s">
        <v>1126</v>
      </c>
      <c r="F488" s="134" t="s">
        <v>1126</v>
      </c>
      <c r="G488" s="135">
        <v>472503</v>
      </c>
      <c r="H488" s="135">
        <v>0</v>
      </c>
      <c r="I488" s="135">
        <v>35668066</v>
      </c>
      <c r="J488" s="135">
        <v>0</v>
      </c>
      <c r="K488" s="135">
        <v>0</v>
      </c>
      <c r="L488" s="135">
        <v>0</v>
      </c>
      <c r="M488" s="135">
        <v>0</v>
      </c>
      <c r="N488" s="135">
        <v>0</v>
      </c>
      <c r="O488" s="147">
        <v>0</v>
      </c>
      <c r="P488" s="147">
        <v>0</v>
      </c>
      <c r="Q488" s="135">
        <v>35668066</v>
      </c>
      <c r="R488" s="135">
        <v>0</v>
      </c>
      <c r="S488" s="136">
        <v>36140569</v>
      </c>
      <c r="T488" s="137">
        <v>0</v>
      </c>
    </row>
    <row r="489" spans="1:20" ht="33.75" x14ac:dyDescent="0.2">
      <c r="A489" s="133" t="s">
        <v>933</v>
      </c>
      <c r="B489" s="133" t="s">
        <v>1122</v>
      </c>
      <c r="C489" s="133" t="s">
        <v>290</v>
      </c>
      <c r="D489" s="133" t="s">
        <v>313</v>
      </c>
      <c r="E489" s="134" t="s">
        <v>1127</v>
      </c>
      <c r="F489" s="134" t="s">
        <v>1127</v>
      </c>
      <c r="G489" s="135">
        <v>653714</v>
      </c>
      <c r="H489" s="135">
        <v>1075</v>
      </c>
      <c r="I489" s="135">
        <v>0</v>
      </c>
      <c r="J489" s="135">
        <v>0</v>
      </c>
      <c r="K489" s="135">
        <v>0</v>
      </c>
      <c r="L489" s="135">
        <v>0</v>
      </c>
      <c r="M489" s="135">
        <v>0</v>
      </c>
      <c r="N489" s="135">
        <v>0</v>
      </c>
      <c r="O489" s="147">
        <v>0</v>
      </c>
      <c r="P489" s="147">
        <v>0</v>
      </c>
      <c r="Q489" s="135">
        <v>0</v>
      </c>
      <c r="R489" s="135">
        <v>0</v>
      </c>
      <c r="S489" s="136">
        <v>653714</v>
      </c>
      <c r="T489" s="137">
        <v>1075</v>
      </c>
    </row>
    <row r="490" spans="1:20" ht="33.75" x14ac:dyDescent="0.2">
      <c r="A490" s="133" t="s">
        <v>933</v>
      </c>
      <c r="B490" s="133" t="s">
        <v>1122</v>
      </c>
      <c r="C490" s="133" t="s">
        <v>298</v>
      </c>
      <c r="D490" s="133" t="s">
        <v>335</v>
      </c>
      <c r="E490" s="134" t="s">
        <v>1128</v>
      </c>
      <c r="F490" s="134" t="s">
        <v>1128</v>
      </c>
      <c r="G490" s="135">
        <v>27911</v>
      </c>
      <c r="H490" s="135">
        <v>0</v>
      </c>
      <c r="I490" s="135">
        <v>147167</v>
      </c>
      <c r="J490" s="135">
        <v>0</v>
      </c>
      <c r="K490" s="135">
        <v>0</v>
      </c>
      <c r="L490" s="135">
        <v>0</v>
      </c>
      <c r="M490" s="135">
        <v>0</v>
      </c>
      <c r="N490" s="135">
        <v>0</v>
      </c>
      <c r="O490" s="147">
        <v>0</v>
      </c>
      <c r="P490" s="147">
        <v>0</v>
      </c>
      <c r="Q490" s="135">
        <v>147167</v>
      </c>
      <c r="R490" s="135">
        <v>0</v>
      </c>
      <c r="S490" s="136">
        <v>175078</v>
      </c>
      <c r="T490" s="137">
        <v>0</v>
      </c>
    </row>
    <row r="491" spans="1:20" ht="45" x14ac:dyDescent="0.2">
      <c r="A491" s="133" t="s">
        <v>933</v>
      </c>
      <c r="B491" s="133" t="s">
        <v>1129</v>
      </c>
      <c r="C491" s="133" t="s">
        <v>244</v>
      </c>
      <c r="D491" s="133" t="s">
        <v>323</v>
      </c>
      <c r="E491" s="134" t="s">
        <v>1130</v>
      </c>
      <c r="F491" s="134" t="s">
        <v>1130</v>
      </c>
      <c r="G491" s="135">
        <v>0</v>
      </c>
      <c r="H491" s="135">
        <v>0</v>
      </c>
      <c r="I491" s="135">
        <v>0</v>
      </c>
      <c r="J491" s="135">
        <v>0</v>
      </c>
      <c r="K491" s="135">
        <v>155152008</v>
      </c>
      <c r="L491" s="135">
        <v>487344</v>
      </c>
      <c r="M491" s="135">
        <v>0</v>
      </c>
      <c r="N491" s="135">
        <v>0</v>
      </c>
      <c r="O491" s="147">
        <v>0</v>
      </c>
      <c r="P491" s="147">
        <v>0</v>
      </c>
      <c r="Q491" s="135">
        <v>155152008</v>
      </c>
      <c r="R491" s="135">
        <v>487344</v>
      </c>
      <c r="S491" s="136">
        <v>155152008</v>
      </c>
      <c r="T491" s="137">
        <v>487344</v>
      </c>
    </row>
    <row r="492" spans="1:20" ht="45" x14ac:dyDescent="0.2">
      <c r="A492" s="133" t="s">
        <v>933</v>
      </c>
      <c r="B492" s="133" t="s">
        <v>1129</v>
      </c>
      <c r="C492" s="133" t="s">
        <v>244</v>
      </c>
      <c r="D492" s="133" t="s">
        <v>325</v>
      </c>
      <c r="E492" s="134" t="s">
        <v>1131</v>
      </c>
      <c r="F492" s="134" t="s">
        <v>1131</v>
      </c>
      <c r="G492" s="135">
        <v>40165237</v>
      </c>
      <c r="H492" s="135">
        <v>111236</v>
      </c>
      <c r="I492" s="135">
        <v>70779911</v>
      </c>
      <c r="J492" s="135">
        <v>205051</v>
      </c>
      <c r="K492" s="135">
        <v>159145992</v>
      </c>
      <c r="L492" s="135">
        <v>369359</v>
      </c>
      <c r="M492" s="135">
        <v>0</v>
      </c>
      <c r="N492" s="135">
        <v>0</v>
      </c>
      <c r="O492" s="147">
        <v>0</v>
      </c>
      <c r="P492" s="147">
        <v>0</v>
      </c>
      <c r="Q492" s="135">
        <v>229925903</v>
      </c>
      <c r="R492" s="135">
        <v>574410</v>
      </c>
      <c r="S492" s="136">
        <v>270091140</v>
      </c>
      <c r="T492" s="137">
        <v>685646</v>
      </c>
    </row>
    <row r="493" spans="1:20" ht="33.75" x14ac:dyDescent="0.2">
      <c r="A493" s="133" t="s">
        <v>933</v>
      </c>
      <c r="B493" s="133" t="s">
        <v>1129</v>
      </c>
      <c r="C493" s="133" t="s">
        <v>258</v>
      </c>
      <c r="D493" s="133" t="s">
        <v>258</v>
      </c>
      <c r="E493" s="134" t="s">
        <v>1132</v>
      </c>
      <c r="F493" s="134" t="s">
        <v>1132</v>
      </c>
      <c r="G493" s="135">
        <v>13265042</v>
      </c>
      <c r="H493" s="135">
        <v>0</v>
      </c>
      <c r="I493" s="135">
        <v>121711266</v>
      </c>
      <c r="J493" s="135">
        <v>0</v>
      </c>
      <c r="K493" s="135">
        <v>1813470</v>
      </c>
      <c r="L493" s="135">
        <v>0</v>
      </c>
      <c r="M493" s="135">
        <v>0</v>
      </c>
      <c r="N493" s="135">
        <v>0</v>
      </c>
      <c r="O493" s="147">
        <v>0</v>
      </c>
      <c r="P493" s="147">
        <v>0</v>
      </c>
      <c r="Q493" s="135">
        <v>123524736</v>
      </c>
      <c r="R493" s="135">
        <v>0</v>
      </c>
      <c r="S493" s="136">
        <v>136789778</v>
      </c>
      <c r="T493" s="137">
        <v>0</v>
      </c>
    </row>
    <row r="494" spans="1:20" ht="33.75" x14ac:dyDescent="0.2">
      <c r="A494" s="133" t="s">
        <v>933</v>
      </c>
      <c r="B494" s="133" t="s">
        <v>1129</v>
      </c>
      <c r="C494" s="133" t="s">
        <v>276</v>
      </c>
      <c r="D494" s="133" t="s">
        <v>276</v>
      </c>
      <c r="E494" s="134" t="s">
        <v>1133</v>
      </c>
      <c r="F494" s="134" t="s">
        <v>1133</v>
      </c>
      <c r="G494" s="135">
        <v>0</v>
      </c>
      <c r="H494" s="135">
        <v>0</v>
      </c>
      <c r="I494" s="135">
        <v>0</v>
      </c>
      <c r="J494" s="135">
        <v>0</v>
      </c>
      <c r="K494" s="135">
        <v>0</v>
      </c>
      <c r="L494" s="135">
        <v>0</v>
      </c>
      <c r="M494" s="135">
        <v>0</v>
      </c>
      <c r="N494" s="135">
        <v>0</v>
      </c>
      <c r="O494" s="147">
        <v>126330848</v>
      </c>
      <c r="P494" s="147">
        <v>351616.3125</v>
      </c>
      <c r="Q494" s="135">
        <v>0</v>
      </c>
      <c r="R494" s="135">
        <v>0</v>
      </c>
      <c r="S494" s="136">
        <v>0</v>
      </c>
      <c r="T494" s="137">
        <v>0</v>
      </c>
    </row>
    <row r="495" spans="1:20" ht="33.75" x14ac:dyDescent="0.2">
      <c r="A495" s="133" t="s">
        <v>933</v>
      </c>
      <c r="B495" s="133" t="s">
        <v>1129</v>
      </c>
      <c r="C495" s="133" t="s">
        <v>278</v>
      </c>
      <c r="D495" s="133" t="s">
        <v>278</v>
      </c>
      <c r="E495" s="134" t="s">
        <v>1134</v>
      </c>
      <c r="F495" s="134" t="s">
        <v>1134</v>
      </c>
      <c r="G495" s="135">
        <v>2815248</v>
      </c>
      <c r="H495" s="135">
        <v>0</v>
      </c>
      <c r="I495" s="135">
        <v>322304997</v>
      </c>
      <c r="J495" s="135">
        <v>0</v>
      </c>
      <c r="K495" s="135">
        <v>0</v>
      </c>
      <c r="L495" s="135">
        <v>0</v>
      </c>
      <c r="M495" s="135">
        <v>0</v>
      </c>
      <c r="N495" s="135">
        <v>0</v>
      </c>
      <c r="O495" s="147">
        <v>0</v>
      </c>
      <c r="P495" s="147">
        <v>0</v>
      </c>
      <c r="Q495" s="135">
        <v>322304997</v>
      </c>
      <c r="R495" s="135">
        <v>0</v>
      </c>
      <c r="S495" s="136">
        <v>325120245</v>
      </c>
      <c r="T495" s="137">
        <v>0</v>
      </c>
    </row>
    <row r="496" spans="1:20" ht="33.75" x14ac:dyDescent="0.2">
      <c r="A496" s="133" t="s">
        <v>933</v>
      </c>
      <c r="B496" s="133" t="s">
        <v>1129</v>
      </c>
      <c r="C496" s="133" t="s">
        <v>286</v>
      </c>
      <c r="D496" s="133" t="s">
        <v>332</v>
      </c>
      <c r="E496" s="134" t="s">
        <v>1135</v>
      </c>
      <c r="F496" s="134" t="s">
        <v>1135</v>
      </c>
      <c r="G496" s="135">
        <v>0</v>
      </c>
      <c r="H496" s="135">
        <v>0</v>
      </c>
      <c r="I496" s="135">
        <v>0</v>
      </c>
      <c r="J496" s="135">
        <v>0</v>
      </c>
      <c r="K496" s="135">
        <v>112347</v>
      </c>
      <c r="L496" s="135">
        <v>335</v>
      </c>
      <c r="M496" s="135">
        <v>0</v>
      </c>
      <c r="N496" s="135">
        <v>0</v>
      </c>
      <c r="O496" s="147">
        <v>0</v>
      </c>
      <c r="P496" s="147">
        <v>0</v>
      </c>
      <c r="Q496" s="135">
        <v>112347</v>
      </c>
      <c r="R496" s="135">
        <v>335</v>
      </c>
      <c r="S496" s="136">
        <v>112347</v>
      </c>
      <c r="T496" s="137">
        <v>335</v>
      </c>
    </row>
    <row r="497" spans="1:20" ht="33.75" x14ac:dyDescent="0.2">
      <c r="A497" s="133" t="s">
        <v>933</v>
      </c>
      <c r="B497" s="133" t="s">
        <v>1129</v>
      </c>
      <c r="C497" s="133" t="s">
        <v>290</v>
      </c>
      <c r="D497" s="133" t="s">
        <v>313</v>
      </c>
      <c r="E497" s="134" t="s">
        <v>1136</v>
      </c>
      <c r="F497" s="134" t="s">
        <v>1136</v>
      </c>
      <c r="G497" s="135">
        <v>0</v>
      </c>
      <c r="H497" s="135">
        <v>0</v>
      </c>
      <c r="I497" s="135">
        <v>65958</v>
      </c>
      <c r="J497" s="135">
        <v>174</v>
      </c>
      <c r="K497" s="135">
        <v>7063589</v>
      </c>
      <c r="L497" s="135">
        <v>19942</v>
      </c>
      <c r="M497" s="135">
        <v>0</v>
      </c>
      <c r="N497" s="135">
        <v>0</v>
      </c>
      <c r="O497" s="147">
        <v>0</v>
      </c>
      <c r="P497" s="147">
        <v>0</v>
      </c>
      <c r="Q497" s="135">
        <v>7129547</v>
      </c>
      <c r="R497" s="135">
        <v>20116</v>
      </c>
      <c r="S497" s="136">
        <v>7129547</v>
      </c>
      <c r="T497" s="137">
        <v>20116</v>
      </c>
    </row>
    <row r="498" spans="1:20" ht="33.75" x14ac:dyDescent="0.2">
      <c r="A498" s="133" t="s">
        <v>933</v>
      </c>
      <c r="B498" s="133" t="s">
        <v>1129</v>
      </c>
      <c r="C498" s="133" t="s">
        <v>298</v>
      </c>
      <c r="D498" s="133" t="s">
        <v>335</v>
      </c>
      <c r="E498" s="134" t="s">
        <v>1137</v>
      </c>
      <c r="F498" s="134" t="s">
        <v>1137</v>
      </c>
      <c r="G498" s="135">
        <v>287210</v>
      </c>
      <c r="H498" s="135">
        <v>0</v>
      </c>
      <c r="I498" s="135">
        <v>1739869</v>
      </c>
      <c r="J498" s="135">
        <v>0</v>
      </c>
      <c r="K498" s="135">
        <v>0</v>
      </c>
      <c r="L498" s="135">
        <v>0</v>
      </c>
      <c r="M498" s="135">
        <v>0</v>
      </c>
      <c r="N498" s="135">
        <v>0</v>
      </c>
      <c r="O498" s="147">
        <v>0</v>
      </c>
      <c r="P498" s="147">
        <v>0</v>
      </c>
      <c r="Q498" s="135">
        <v>1739869</v>
      </c>
      <c r="R498" s="135">
        <v>0</v>
      </c>
      <c r="S498" s="136">
        <v>2027079</v>
      </c>
      <c r="T498" s="137">
        <v>0</v>
      </c>
    </row>
    <row r="499" spans="1:20" ht="45" x14ac:dyDescent="0.2">
      <c r="A499" s="133" t="s">
        <v>933</v>
      </c>
      <c r="B499" s="133" t="s">
        <v>718</v>
      </c>
      <c r="C499" s="133" t="s">
        <v>244</v>
      </c>
      <c r="D499" s="133" t="s">
        <v>719</v>
      </c>
      <c r="E499" s="133" t="s">
        <v>720</v>
      </c>
      <c r="F499" s="133" t="s">
        <v>720</v>
      </c>
      <c r="G499" s="135">
        <v>13038631.25</v>
      </c>
      <c r="H499" s="135">
        <v>40944</v>
      </c>
      <c r="I499" s="135">
        <v>5022685.66</v>
      </c>
      <c r="J499" s="135">
        <v>14384.32</v>
      </c>
      <c r="K499" s="135">
        <v>23707305.039999999</v>
      </c>
      <c r="L499" s="135">
        <v>67354.97</v>
      </c>
      <c r="M499" s="135">
        <v>0</v>
      </c>
      <c r="N499" s="135">
        <v>0</v>
      </c>
      <c r="O499" s="147">
        <v>0</v>
      </c>
      <c r="P499" s="147">
        <v>0</v>
      </c>
      <c r="Q499" s="135">
        <v>28729990.699999999</v>
      </c>
      <c r="R499" s="135">
        <v>81739.289999999994</v>
      </c>
      <c r="S499" s="136">
        <v>41768621.950000003</v>
      </c>
      <c r="T499" s="137">
        <v>122683.63</v>
      </c>
    </row>
    <row r="500" spans="1:20" ht="45" x14ac:dyDescent="0.2">
      <c r="A500" s="133" t="s">
        <v>933</v>
      </c>
      <c r="B500" s="133" t="s">
        <v>718</v>
      </c>
      <c r="C500" s="133" t="s">
        <v>244</v>
      </c>
      <c r="D500" s="133" t="s">
        <v>721</v>
      </c>
      <c r="E500" s="133" t="s">
        <v>722</v>
      </c>
      <c r="F500" s="133" t="s">
        <v>722</v>
      </c>
      <c r="G500" s="135">
        <v>16888878.829999998</v>
      </c>
      <c r="H500" s="135">
        <v>4024</v>
      </c>
      <c r="I500" s="135">
        <v>0</v>
      </c>
      <c r="J500" s="135">
        <v>0</v>
      </c>
      <c r="K500" s="135">
        <v>20308974.800000001</v>
      </c>
      <c r="L500" s="135">
        <v>73052.45</v>
      </c>
      <c r="M500" s="135">
        <v>0</v>
      </c>
      <c r="N500" s="135">
        <v>0</v>
      </c>
      <c r="O500" s="147">
        <v>0</v>
      </c>
      <c r="P500" s="147">
        <v>0</v>
      </c>
      <c r="Q500" s="135">
        <v>20308974.800000001</v>
      </c>
      <c r="R500" s="135">
        <v>73052.45</v>
      </c>
      <c r="S500" s="136">
        <v>37197853.630000003</v>
      </c>
      <c r="T500" s="137">
        <v>77077.23</v>
      </c>
    </row>
    <row r="501" spans="1:20" ht="45" x14ac:dyDescent="0.2">
      <c r="A501" s="133" t="s">
        <v>933</v>
      </c>
      <c r="B501" s="133" t="s">
        <v>718</v>
      </c>
      <c r="C501" s="133" t="s">
        <v>244</v>
      </c>
      <c r="D501" s="133" t="s">
        <v>723</v>
      </c>
      <c r="E501" s="133" t="s">
        <v>724</v>
      </c>
      <c r="F501" s="133" t="s">
        <v>724</v>
      </c>
      <c r="G501" s="135">
        <v>9794012.4399999995</v>
      </c>
      <c r="H501" s="135">
        <v>19505</v>
      </c>
      <c r="I501" s="135">
        <v>0</v>
      </c>
      <c r="J501" s="135">
        <v>0</v>
      </c>
      <c r="K501" s="135">
        <v>19022532.890000001</v>
      </c>
      <c r="L501" s="135">
        <v>45286.559999999998</v>
      </c>
      <c r="M501" s="135">
        <v>0</v>
      </c>
      <c r="N501" s="135">
        <v>0</v>
      </c>
      <c r="O501" s="147">
        <v>0</v>
      </c>
      <c r="P501" s="147">
        <v>0</v>
      </c>
      <c r="Q501" s="135">
        <v>19022532.890000001</v>
      </c>
      <c r="R501" s="135">
        <v>45286.559999999998</v>
      </c>
      <c r="S501" s="136">
        <v>28816545.329999998</v>
      </c>
      <c r="T501" s="137">
        <v>64792.52</v>
      </c>
    </row>
    <row r="502" spans="1:20" ht="22.5" x14ac:dyDescent="0.2">
      <c r="A502" s="133" t="s">
        <v>933</v>
      </c>
      <c r="B502" s="133" t="s">
        <v>718</v>
      </c>
      <c r="C502" s="133" t="s">
        <v>258</v>
      </c>
      <c r="D502" s="133" t="s">
        <v>258</v>
      </c>
      <c r="E502" s="133" t="s">
        <v>725</v>
      </c>
      <c r="F502" s="133" t="s">
        <v>725</v>
      </c>
      <c r="G502" s="135">
        <v>4766372.82</v>
      </c>
      <c r="H502" s="135">
        <v>0</v>
      </c>
      <c r="I502" s="135">
        <v>16123005.939999999</v>
      </c>
      <c r="J502" s="135">
        <v>0</v>
      </c>
      <c r="K502" s="135">
        <v>0</v>
      </c>
      <c r="L502" s="135">
        <v>0</v>
      </c>
      <c r="M502" s="135">
        <v>0</v>
      </c>
      <c r="N502" s="135">
        <v>0</v>
      </c>
      <c r="O502" s="147">
        <v>0</v>
      </c>
      <c r="P502" s="147">
        <v>0</v>
      </c>
      <c r="Q502" s="135">
        <v>16123005.939999999</v>
      </c>
      <c r="R502" s="135">
        <v>0</v>
      </c>
      <c r="S502" s="136">
        <v>20889378.760000002</v>
      </c>
      <c r="T502" s="137">
        <v>0</v>
      </c>
    </row>
    <row r="503" spans="1:20" ht="22.5" x14ac:dyDescent="0.2">
      <c r="A503" s="133" t="s">
        <v>933</v>
      </c>
      <c r="B503" s="133" t="s">
        <v>718</v>
      </c>
      <c r="C503" s="133" t="s">
        <v>276</v>
      </c>
      <c r="D503" s="133" t="s">
        <v>276</v>
      </c>
      <c r="E503" s="133" t="s">
        <v>726</v>
      </c>
      <c r="F503" s="133" t="s">
        <v>726</v>
      </c>
      <c r="G503" s="135">
        <v>0</v>
      </c>
      <c r="H503" s="135">
        <v>0</v>
      </c>
      <c r="I503" s="135">
        <v>0</v>
      </c>
      <c r="J503" s="135">
        <v>0</v>
      </c>
      <c r="K503" s="135">
        <v>0</v>
      </c>
      <c r="L503" s="135">
        <v>0</v>
      </c>
      <c r="M503" s="135">
        <v>0</v>
      </c>
      <c r="N503" s="135">
        <v>0</v>
      </c>
      <c r="O503" s="147">
        <v>49026952</v>
      </c>
      <c r="P503" s="147">
        <v>106418.703125</v>
      </c>
      <c r="Q503" s="135">
        <v>0</v>
      </c>
      <c r="R503" s="135">
        <v>0</v>
      </c>
      <c r="S503" s="136">
        <v>0</v>
      </c>
      <c r="T503" s="137">
        <v>0</v>
      </c>
    </row>
    <row r="504" spans="1:20" ht="22.5" x14ac:dyDescent="0.2">
      <c r="A504" s="133" t="s">
        <v>933</v>
      </c>
      <c r="B504" s="133" t="s">
        <v>718</v>
      </c>
      <c r="C504" s="133" t="s">
        <v>278</v>
      </c>
      <c r="D504" s="133" t="s">
        <v>278</v>
      </c>
      <c r="E504" s="133" t="s">
        <v>727</v>
      </c>
      <c r="F504" s="133" t="s">
        <v>727</v>
      </c>
      <c r="G504" s="135">
        <v>3511726.8</v>
      </c>
      <c r="H504" s="135">
        <v>0</v>
      </c>
      <c r="I504" s="135">
        <v>49561200.020000003</v>
      </c>
      <c r="J504" s="135">
        <v>0</v>
      </c>
      <c r="K504" s="135">
        <v>0</v>
      </c>
      <c r="L504" s="135">
        <v>0</v>
      </c>
      <c r="M504" s="135">
        <v>0</v>
      </c>
      <c r="N504" s="135">
        <v>0</v>
      </c>
      <c r="O504" s="147">
        <v>0</v>
      </c>
      <c r="P504" s="147">
        <v>0</v>
      </c>
      <c r="Q504" s="135">
        <v>49561200.020000003</v>
      </c>
      <c r="R504" s="135">
        <v>0</v>
      </c>
      <c r="S504" s="136">
        <v>53072926.82</v>
      </c>
      <c r="T504" s="137">
        <v>0</v>
      </c>
    </row>
    <row r="505" spans="1:20" ht="33.75" x14ac:dyDescent="0.2">
      <c r="A505" s="133" t="s">
        <v>933</v>
      </c>
      <c r="B505" s="133" t="s">
        <v>718</v>
      </c>
      <c r="C505" s="133" t="s">
        <v>286</v>
      </c>
      <c r="D505" s="133" t="s">
        <v>332</v>
      </c>
      <c r="E505" s="133" t="s">
        <v>728</v>
      </c>
      <c r="F505" s="133" t="s">
        <v>728</v>
      </c>
      <c r="G505" s="135">
        <v>0</v>
      </c>
      <c r="H505" s="135">
        <v>0</v>
      </c>
      <c r="I505" s="135">
        <v>40375.980000000003</v>
      </c>
      <c r="J505" s="135">
        <v>6.96</v>
      </c>
      <c r="K505" s="135">
        <v>0</v>
      </c>
      <c r="L505" s="135">
        <v>0</v>
      </c>
      <c r="M505" s="135">
        <v>0</v>
      </c>
      <c r="N505" s="135">
        <v>0</v>
      </c>
      <c r="O505" s="147">
        <v>0</v>
      </c>
      <c r="P505" s="147">
        <v>0</v>
      </c>
      <c r="Q505" s="135">
        <v>40375.980000000003</v>
      </c>
      <c r="R505" s="135">
        <v>6.96</v>
      </c>
      <c r="S505" s="136">
        <v>40375.980000000003</v>
      </c>
      <c r="T505" s="137">
        <v>6.96</v>
      </c>
    </row>
    <row r="506" spans="1:20" ht="22.5" x14ac:dyDescent="0.2">
      <c r="A506" s="133" t="s">
        <v>933</v>
      </c>
      <c r="B506" s="133" t="s">
        <v>718</v>
      </c>
      <c r="C506" s="133" t="s">
        <v>290</v>
      </c>
      <c r="D506" s="133" t="s">
        <v>313</v>
      </c>
      <c r="E506" s="133" t="s">
        <v>729</v>
      </c>
      <c r="F506" s="133" t="s">
        <v>729</v>
      </c>
      <c r="G506" s="135">
        <v>0</v>
      </c>
      <c r="H506" s="135">
        <v>0</v>
      </c>
      <c r="I506" s="135">
        <v>0</v>
      </c>
      <c r="J506" s="135">
        <v>0</v>
      </c>
      <c r="K506" s="135">
        <v>1189534.6599999999</v>
      </c>
      <c r="L506" s="135">
        <v>3093.44</v>
      </c>
      <c r="M506" s="135">
        <v>0</v>
      </c>
      <c r="N506" s="135">
        <v>0</v>
      </c>
      <c r="O506" s="147">
        <v>0</v>
      </c>
      <c r="P506" s="147">
        <v>0</v>
      </c>
      <c r="Q506" s="135">
        <v>1189534.6599999999</v>
      </c>
      <c r="R506" s="135">
        <v>3093.44</v>
      </c>
      <c r="S506" s="136">
        <v>1189534.6599999999</v>
      </c>
      <c r="T506" s="137">
        <v>3093.44</v>
      </c>
    </row>
    <row r="507" spans="1:20" ht="33.75" x14ac:dyDescent="0.2">
      <c r="A507" s="133" t="s">
        <v>933</v>
      </c>
      <c r="B507" s="133" t="s">
        <v>718</v>
      </c>
      <c r="C507" s="133" t="s">
        <v>298</v>
      </c>
      <c r="D507" s="133" t="s">
        <v>335</v>
      </c>
      <c r="E507" s="133" t="s">
        <v>730</v>
      </c>
      <c r="F507" s="133" t="s">
        <v>730</v>
      </c>
      <c r="G507" s="135">
        <v>21638.41</v>
      </c>
      <c r="H507" s="135">
        <v>0</v>
      </c>
      <c r="I507" s="135">
        <v>314025.86</v>
      </c>
      <c r="J507" s="135">
        <v>0</v>
      </c>
      <c r="K507" s="135">
        <v>0</v>
      </c>
      <c r="L507" s="135">
        <v>0</v>
      </c>
      <c r="M507" s="135">
        <v>0</v>
      </c>
      <c r="N507" s="135">
        <v>0</v>
      </c>
      <c r="O507" s="147">
        <v>0</v>
      </c>
      <c r="P507" s="147">
        <v>0</v>
      </c>
      <c r="Q507" s="135">
        <v>314025.86</v>
      </c>
      <c r="R507" s="135">
        <v>0</v>
      </c>
      <c r="S507" s="136">
        <v>335664.27</v>
      </c>
      <c r="T507" s="137">
        <v>0</v>
      </c>
    </row>
    <row r="508" spans="1:20" ht="45" x14ac:dyDescent="0.2">
      <c r="A508" s="133" t="s">
        <v>933</v>
      </c>
      <c r="B508" s="133" t="s">
        <v>731</v>
      </c>
      <c r="C508" s="133" t="s">
        <v>244</v>
      </c>
      <c r="D508" s="133" t="s">
        <v>323</v>
      </c>
      <c r="E508" s="133" t="s">
        <v>732</v>
      </c>
      <c r="F508" s="133" t="s">
        <v>1211</v>
      </c>
      <c r="G508" s="135">
        <v>772134650</v>
      </c>
      <c r="H508" s="135">
        <v>1600585</v>
      </c>
      <c r="I508" s="135">
        <v>185118579.21000001</v>
      </c>
      <c r="J508" s="135">
        <v>382707.93</v>
      </c>
      <c r="K508" s="135">
        <v>3678240541.9000001</v>
      </c>
      <c r="L508" s="135">
        <v>8345874.46</v>
      </c>
      <c r="M508" s="135">
        <v>31929.26953125</v>
      </c>
      <c r="N508" s="135">
        <v>66.839996337890597</v>
      </c>
      <c r="O508" s="147">
        <v>0</v>
      </c>
      <c r="P508" s="147">
        <v>0</v>
      </c>
      <c r="Q508" s="135">
        <v>3863391050.3800001</v>
      </c>
      <c r="R508" s="135">
        <v>8728649.2300000004</v>
      </c>
      <c r="S508" s="136">
        <v>4635525700.3800001</v>
      </c>
      <c r="T508" s="137">
        <v>10329234.23</v>
      </c>
    </row>
    <row r="509" spans="1:20" ht="45" x14ac:dyDescent="0.2">
      <c r="A509" s="133" t="s">
        <v>933</v>
      </c>
      <c r="B509" s="133" t="s">
        <v>731</v>
      </c>
      <c r="C509" s="133" t="s">
        <v>244</v>
      </c>
      <c r="D509" s="133" t="s">
        <v>325</v>
      </c>
      <c r="E509" s="133" t="s">
        <v>733</v>
      </c>
      <c r="F509" s="133" t="s">
        <v>1212</v>
      </c>
      <c r="G509" s="135">
        <v>1076002651</v>
      </c>
      <c r="H509" s="135">
        <v>2995753</v>
      </c>
      <c r="I509" s="135">
        <v>3053881970.3899999</v>
      </c>
      <c r="J509" s="135">
        <v>7254724.4000000004</v>
      </c>
      <c r="K509" s="135">
        <v>5870889423.8400002</v>
      </c>
      <c r="L509" s="135">
        <v>15339634.77</v>
      </c>
      <c r="M509" s="135">
        <v>51161048</v>
      </c>
      <c r="N509" s="135">
        <v>107338.4921875</v>
      </c>
      <c r="O509" s="147">
        <v>0</v>
      </c>
      <c r="P509" s="147">
        <v>0</v>
      </c>
      <c r="Q509" s="135">
        <v>8975932444.0900002</v>
      </c>
      <c r="R509" s="135">
        <v>22701697.66</v>
      </c>
      <c r="S509" s="136">
        <v>10051935095.09</v>
      </c>
      <c r="T509" s="137">
        <v>25697450.66</v>
      </c>
    </row>
    <row r="510" spans="1:20" ht="33.75" x14ac:dyDescent="0.2">
      <c r="A510" s="133" t="s">
        <v>933</v>
      </c>
      <c r="B510" s="133" t="s">
        <v>731</v>
      </c>
      <c r="C510" s="133" t="s">
        <v>258</v>
      </c>
      <c r="D510" s="133" t="s">
        <v>258</v>
      </c>
      <c r="E510" s="133" t="s">
        <v>734</v>
      </c>
      <c r="F510" s="133" t="s">
        <v>1213</v>
      </c>
      <c r="G510" s="135">
        <v>352286833</v>
      </c>
      <c r="H510" s="135">
        <v>0</v>
      </c>
      <c r="I510" s="135">
        <v>2050352870.3699999</v>
      </c>
      <c r="J510" s="135">
        <v>0</v>
      </c>
      <c r="K510" s="135">
        <v>4486536.72</v>
      </c>
      <c r="L510" s="135">
        <v>0</v>
      </c>
      <c r="M510" s="135">
        <v>0</v>
      </c>
      <c r="N510" s="135">
        <v>0</v>
      </c>
      <c r="O510" s="147">
        <v>0</v>
      </c>
      <c r="P510" s="147">
        <v>0</v>
      </c>
      <c r="Q510" s="135">
        <v>2054839407.0899999</v>
      </c>
      <c r="R510" s="135">
        <v>0</v>
      </c>
      <c r="S510" s="136">
        <v>2407126240.0900002</v>
      </c>
      <c r="T510" s="137">
        <v>0</v>
      </c>
    </row>
    <row r="511" spans="1:20" ht="22.5" x14ac:dyDescent="0.2">
      <c r="A511" s="133" t="s">
        <v>933</v>
      </c>
      <c r="B511" s="133" t="s">
        <v>731</v>
      </c>
      <c r="C511" s="133" t="s">
        <v>267</v>
      </c>
      <c r="D511" s="133" t="s">
        <v>328</v>
      </c>
      <c r="E511" s="133" t="s">
        <v>735</v>
      </c>
      <c r="F511" s="133" t="s">
        <v>1214</v>
      </c>
      <c r="G511" s="135">
        <v>336281032</v>
      </c>
      <c r="H511" s="135">
        <v>628056</v>
      </c>
      <c r="I511" s="135">
        <v>0</v>
      </c>
      <c r="J511" s="135">
        <v>0</v>
      </c>
      <c r="K511" s="135">
        <v>1711835805.0799999</v>
      </c>
      <c r="L511" s="135">
        <v>3753638.6</v>
      </c>
      <c r="M511" s="135">
        <v>275445728</v>
      </c>
      <c r="N511" s="135">
        <v>503078.40625</v>
      </c>
      <c r="O511" s="147">
        <v>0</v>
      </c>
      <c r="P511" s="147">
        <v>0</v>
      </c>
      <c r="Q511" s="135">
        <v>1987281527.8800001</v>
      </c>
      <c r="R511" s="135">
        <v>4256717.0199999996</v>
      </c>
      <c r="S511" s="136">
        <v>2323562559.8800001</v>
      </c>
      <c r="T511" s="137">
        <v>4884773.0199999996</v>
      </c>
    </row>
    <row r="512" spans="1:20" ht="22.5" x14ac:dyDescent="0.2">
      <c r="A512" s="133" t="s">
        <v>933</v>
      </c>
      <c r="B512" s="133" t="s">
        <v>731</v>
      </c>
      <c r="C512" s="133" t="s">
        <v>276</v>
      </c>
      <c r="D512" s="133" t="s">
        <v>276</v>
      </c>
      <c r="E512" s="133" t="s">
        <v>736</v>
      </c>
      <c r="F512" s="133" t="s">
        <v>1215</v>
      </c>
      <c r="G512" s="135">
        <v>0</v>
      </c>
      <c r="H512" s="135">
        <v>0</v>
      </c>
      <c r="I512" s="135">
        <v>0</v>
      </c>
      <c r="J512" s="135">
        <v>0</v>
      </c>
      <c r="K512" s="135">
        <v>0</v>
      </c>
      <c r="L512" s="135">
        <v>0</v>
      </c>
      <c r="M512" s="135">
        <v>0</v>
      </c>
      <c r="N512" s="135">
        <v>0</v>
      </c>
      <c r="O512" s="147">
        <v>5208596992</v>
      </c>
      <c r="P512" s="147">
        <v>10983550</v>
      </c>
      <c r="Q512" s="135">
        <v>0</v>
      </c>
      <c r="R512" s="135">
        <v>0</v>
      </c>
      <c r="S512" s="136">
        <v>0</v>
      </c>
      <c r="T512" s="137">
        <v>0</v>
      </c>
    </row>
    <row r="513" spans="1:20" ht="33.75" x14ac:dyDescent="0.2">
      <c r="A513" s="133" t="s">
        <v>933</v>
      </c>
      <c r="B513" s="133" t="s">
        <v>731</v>
      </c>
      <c r="C513" s="133" t="s">
        <v>278</v>
      </c>
      <c r="D513" s="133" t="s">
        <v>1138</v>
      </c>
      <c r="E513" s="134" t="s">
        <v>1139</v>
      </c>
      <c r="F513" s="134" t="s">
        <v>1216</v>
      </c>
      <c r="G513" s="135">
        <v>1141673</v>
      </c>
      <c r="H513" s="135">
        <v>0</v>
      </c>
      <c r="I513" s="135">
        <v>269513402.97000003</v>
      </c>
      <c r="J513" s="135">
        <v>0</v>
      </c>
      <c r="K513" s="135">
        <v>0</v>
      </c>
      <c r="L513" s="135">
        <v>0</v>
      </c>
      <c r="M513" s="135">
        <v>0</v>
      </c>
      <c r="N513" s="135">
        <v>0</v>
      </c>
      <c r="O513" s="147">
        <v>0</v>
      </c>
      <c r="P513" s="147">
        <v>0</v>
      </c>
      <c r="Q513" s="135">
        <v>269513402.97000003</v>
      </c>
      <c r="R513" s="135">
        <v>0</v>
      </c>
      <c r="S513" s="136">
        <v>270655075.97000003</v>
      </c>
      <c r="T513" s="137">
        <v>0</v>
      </c>
    </row>
    <row r="514" spans="1:20" ht="22.5" x14ac:dyDescent="0.2">
      <c r="A514" s="133" t="s">
        <v>933</v>
      </c>
      <c r="B514" s="133" t="s">
        <v>731</v>
      </c>
      <c r="C514" s="133" t="s">
        <v>278</v>
      </c>
      <c r="D514" s="133" t="s">
        <v>1140</v>
      </c>
      <c r="E514" s="134" t="s">
        <v>1141</v>
      </c>
      <c r="F514" s="134" t="s">
        <v>1217</v>
      </c>
      <c r="G514" s="135">
        <v>132063722</v>
      </c>
      <c r="H514" s="135">
        <v>0</v>
      </c>
      <c r="I514" s="135">
        <v>4818876044.7799997</v>
      </c>
      <c r="J514" s="135">
        <v>0</v>
      </c>
      <c r="K514" s="135">
        <v>0</v>
      </c>
      <c r="L514" s="135">
        <v>0</v>
      </c>
      <c r="M514" s="135">
        <v>0</v>
      </c>
      <c r="N514" s="135">
        <v>0</v>
      </c>
      <c r="O514" s="147">
        <v>0</v>
      </c>
      <c r="P514" s="147">
        <v>0</v>
      </c>
      <c r="Q514" s="135">
        <v>4818876044.7799997</v>
      </c>
      <c r="R514" s="135">
        <v>0</v>
      </c>
      <c r="S514" s="136">
        <v>4950939766.7799997</v>
      </c>
      <c r="T514" s="137">
        <v>0</v>
      </c>
    </row>
    <row r="515" spans="1:20" ht="22.5" x14ac:dyDescent="0.2">
      <c r="A515" s="133" t="s">
        <v>933</v>
      </c>
      <c r="B515" s="133" t="s">
        <v>731</v>
      </c>
      <c r="C515" s="133" t="s">
        <v>290</v>
      </c>
      <c r="D515" s="133" t="s">
        <v>313</v>
      </c>
      <c r="E515" s="133" t="s">
        <v>737</v>
      </c>
      <c r="F515" s="133" t="s">
        <v>1218</v>
      </c>
      <c r="G515" s="135">
        <v>0</v>
      </c>
      <c r="H515" s="135">
        <v>0</v>
      </c>
      <c r="I515" s="135">
        <v>0</v>
      </c>
      <c r="J515" s="135">
        <v>0</v>
      </c>
      <c r="K515" s="135">
        <v>114210063.29000001</v>
      </c>
      <c r="L515" s="135">
        <v>329107.84999999998</v>
      </c>
      <c r="M515" s="135">
        <v>0</v>
      </c>
      <c r="N515" s="135">
        <v>0</v>
      </c>
      <c r="O515" s="147">
        <v>0</v>
      </c>
      <c r="P515" s="147">
        <v>0</v>
      </c>
      <c r="Q515" s="135">
        <v>114210063.29000001</v>
      </c>
      <c r="R515" s="135">
        <v>329107.84999999998</v>
      </c>
      <c r="S515" s="136">
        <v>114210063.29000001</v>
      </c>
      <c r="T515" s="137">
        <v>329107.84999999998</v>
      </c>
    </row>
    <row r="516" spans="1:20" ht="33.75" x14ac:dyDescent="0.2">
      <c r="A516" s="133" t="s">
        <v>933</v>
      </c>
      <c r="B516" s="133" t="s">
        <v>731</v>
      </c>
      <c r="C516" s="133" t="s">
        <v>298</v>
      </c>
      <c r="D516" s="133" t="s">
        <v>335</v>
      </c>
      <c r="E516" s="133" t="s">
        <v>738</v>
      </c>
      <c r="F516" s="133" t="s">
        <v>1219</v>
      </c>
      <c r="G516" s="135">
        <v>114271</v>
      </c>
      <c r="H516" s="135">
        <v>0</v>
      </c>
      <c r="I516" s="135">
        <v>39000321.469999999</v>
      </c>
      <c r="J516" s="135">
        <v>0</v>
      </c>
      <c r="K516" s="135">
        <v>0</v>
      </c>
      <c r="L516" s="135">
        <v>0</v>
      </c>
      <c r="M516" s="135">
        <v>0</v>
      </c>
      <c r="N516" s="135">
        <v>0</v>
      </c>
      <c r="O516" s="147">
        <v>0</v>
      </c>
      <c r="P516" s="147">
        <v>0</v>
      </c>
      <c r="Q516" s="135">
        <v>39000321.469999999</v>
      </c>
      <c r="R516" s="135">
        <v>0</v>
      </c>
      <c r="S516" s="136">
        <v>39114592.469999999</v>
      </c>
      <c r="T516" s="137">
        <v>0</v>
      </c>
    </row>
    <row r="517" spans="1:20" ht="45" x14ac:dyDescent="0.2">
      <c r="A517" s="133" t="s">
        <v>933</v>
      </c>
      <c r="B517" s="134" t="s">
        <v>1268</v>
      </c>
      <c r="C517" s="133" t="s">
        <v>244</v>
      </c>
      <c r="D517" s="133" t="s">
        <v>364</v>
      </c>
      <c r="E517" s="134" t="s">
        <v>1269</v>
      </c>
      <c r="F517" s="134" t="s">
        <v>1269</v>
      </c>
      <c r="G517" s="135">
        <v>2883313</v>
      </c>
      <c r="H517" s="135">
        <v>9263</v>
      </c>
      <c r="I517" s="135">
        <v>0</v>
      </c>
      <c r="J517" s="135">
        <v>0</v>
      </c>
      <c r="K517" s="135">
        <v>101660900</v>
      </c>
      <c r="L517" s="135">
        <v>220993</v>
      </c>
      <c r="M517" s="135">
        <v>0</v>
      </c>
      <c r="N517" s="135">
        <v>0</v>
      </c>
      <c r="O517" s="147">
        <v>0</v>
      </c>
      <c r="P517" s="147">
        <v>0</v>
      </c>
      <c r="Q517" s="135">
        <v>101660900</v>
      </c>
      <c r="R517" s="135">
        <v>220993</v>
      </c>
      <c r="S517" s="136">
        <v>104544213</v>
      </c>
      <c r="T517" s="137">
        <v>230256</v>
      </c>
    </row>
    <row r="518" spans="1:20" ht="45" x14ac:dyDescent="0.2">
      <c r="A518" s="133" t="s">
        <v>933</v>
      </c>
      <c r="B518" s="134" t="s">
        <v>1268</v>
      </c>
      <c r="C518" s="133" t="s">
        <v>244</v>
      </c>
      <c r="D518" s="133" t="s">
        <v>366</v>
      </c>
      <c r="E518" s="134" t="s">
        <v>1270</v>
      </c>
      <c r="F518" s="134" t="s">
        <v>1270</v>
      </c>
      <c r="G518" s="135">
        <v>137359862</v>
      </c>
      <c r="H518" s="135">
        <v>347620</v>
      </c>
      <c r="I518" s="135">
        <v>99790544</v>
      </c>
      <c r="J518" s="135">
        <v>262091</v>
      </c>
      <c r="K518" s="135">
        <v>738597058</v>
      </c>
      <c r="L518" s="135">
        <v>1698198</v>
      </c>
      <c r="M518" s="135">
        <v>37358788</v>
      </c>
      <c r="N518" s="135">
        <v>64063</v>
      </c>
      <c r="O518" s="147">
        <v>0</v>
      </c>
      <c r="P518" s="147">
        <v>0</v>
      </c>
      <c r="Q518" s="135">
        <v>875746391</v>
      </c>
      <c r="R518" s="135">
        <v>2024352</v>
      </c>
      <c r="S518" s="136">
        <v>1013106253</v>
      </c>
      <c r="T518" s="137">
        <v>2371972</v>
      </c>
    </row>
    <row r="519" spans="1:20" ht="33.75" x14ac:dyDescent="0.2">
      <c r="A519" s="133" t="s">
        <v>933</v>
      </c>
      <c r="B519" s="134" t="s">
        <v>1268</v>
      </c>
      <c r="C519" s="133" t="s">
        <v>258</v>
      </c>
      <c r="D519" s="133" t="s">
        <v>258</v>
      </c>
      <c r="E519" s="134" t="s">
        <v>1271</v>
      </c>
      <c r="F519" s="134" t="s">
        <v>1271</v>
      </c>
      <c r="G519" s="135">
        <v>50481466</v>
      </c>
      <c r="H519" s="135">
        <v>0</v>
      </c>
      <c r="I519" s="135">
        <v>241731371</v>
      </c>
      <c r="J519" s="135">
        <v>0</v>
      </c>
      <c r="K519" s="135">
        <v>284352</v>
      </c>
      <c r="L519" s="135">
        <v>0</v>
      </c>
      <c r="M519" s="135">
        <v>0</v>
      </c>
      <c r="N519" s="135">
        <v>0</v>
      </c>
      <c r="O519" s="147">
        <v>0</v>
      </c>
      <c r="P519" s="147">
        <v>0</v>
      </c>
      <c r="Q519" s="135">
        <v>242015723</v>
      </c>
      <c r="R519" s="135">
        <v>0</v>
      </c>
      <c r="S519" s="136">
        <v>292497189</v>
      </c>
      <c r="T519" s="137">
        <v>0</v>
      </c>
    </row>
    <row r="520" spans="1:20" ht="22.5" x14ac:dyDescent="0.2">
      <c r="A520" s="133" t="s">
        <v>933</v>
      </c>
      <c r="B520" s="134" t="s">
        <v>1268</v>
      </c>
      <c r="C520" s="133" t="s">
        <v>267</v>
      </c>
      <c r="D520" s="133" t="s">
        <v>328</v>
      </c>
      <c r="E520" s="134" t="s">
        <v>1272</v>
      </c>
      <c r="F520" s="134" t="s">
        <v>1272</v>
      </c>
      <c r="G520" s="135">
        <v>0</v>
      </c>
      <c r="H520" s="135">
        <v>0</v>
      </c>
      <c r="I520" s="135">
        <v>0</v>
      </c>
      <c r="J520" s="135">
        <v>0</v>
      </c>
      <c r="K520" s="135">
        <v>223509398</v>
      </c>
      <c r="L520" s="135">
        <v>382630</v>
      </c>
      <c r="M520" s="135">
        <v>0</v>
      </c>
      <c r="N520" s="135">
        <v>0</v>
      </c>
      <c r="O520" s="147">
        <v>0</v>
      </c>
      <c r="P520" s="147">
        <v>0</v>
      </c>
      <c r="Q520" s="135">
        <v>223509398</v>
      </c>
      <c r="R520" s="135">
        <v>382630</v>
      </c>
      <c r="S520" s="136">
        <v>223509398</v>
      </c>
      <c r="T520" s="137">
        <v>382630</v>
      </c>
    </row>
    <row r="521" spans="1:20" ht="22.5" x14ac:dyDescent="0.2">
      <c r="A521" s="133" t="s">
        <v>933</v>
      </c>
      <c r="B521" s="134" t="s">
        <v>1268</v>
      </c>
      <c r="C521" s="133" t="s">
        <v>276</v>
      </c>
      <c r="D521" s="133" t="s">
        <v>276</v>
      </c>
      <c r="E521" s="134" t="s">
        <v>1273</v>
      </c>
      <c r="F521" s="134" t="s">
        <v>1273</v>
      </c>
      <c r="G521" s="135">
        <v>0</v>
      </c>
      <c r="H521" s="135">
        <v>0</v>
      </c>
      <c r="I521" s="135">
        <v>0</v>
      </c>
      <c r="J521" s="135">
        <v>0</v>
      </c>
      <c r="K521" s="135">
        <v>0</v>
      </c>
      <c r="L521" s="135">
        <v>0</v>
      </c>
      <c r="M521" s="135">
        <v>0</v>
      </c>
      <c r="N521" s="135">
        <v>0</v>
      </c>
      <c r="O521" s="147">
        <v>566953024</v>
      </c>
      <c r="P521" s="147">
        <v>1075068</v>
      </c>
      <c r="Q521" s="135">
        <v>0</v>
      </c>
      <c r="R521" s="135">
        <v>0</v>
      </c>
      <c r="S521" s="136">
        <v>0</v>
      </c>
      <c r="T521" s="137">
        <v>0</v>
      </c>
    </row>
    <row r="522" spans="1:20" ht="22.5" x14ac:dyDescent="0.2">
      <c r="A522" s="133" t="s">
        <v>933</v>
      </c>
      <c r="B522" s="134" t="s">
        <v>1268</v>
      </c>
      <c r="C522" s="133" t="s">
        <v>278</v>
      </c>
      <c r="D522" s="133" t="s">
        <v>278</v>
      </c>
      <c r="E522" s="134" t="s">
        <v>1274</v>
      </c>
      <c r="F522" s="134" t="s">
        <v>1274</v>
      </c>
      <c r="G522" s="135">
        <v>40942245</v>
      </c>
      <c r="H522" s="135">
        <v>0</v>
      </c>
      <c r="I522" s="135">
        <v>936010869</v>
      </c>
      <c r="J522" s="135">
        <v>0</v>
      </c>
      <c r="K522" s="135">
        <v>106231</v>
      </c>
      <c r="L522" s="135">
        <v>0</v>
      </c>
      <c r="M522" s="135">
        <v>0</v>
      </c>
      <c r="N522" s="135">
        <v>0</v>
      </c>
      <c r="O522" s="147">
        <v>0</v>
      </c>
      <c r="P522" s="147">
        <v>0</v>
      </c>
      <c r="Q522" s="135">
        <v>936117100</v>
      </c>
      <c r="R522" s="135">
        <v>0</v>
      </c>
      <c r="S522" s="136">
        <v>977059345</v>
      </c>
      <c r="T522" s="137">
        <v>0</v>
      </c>
    </row>
    <row r="523" spans="1:20" ht="33.75" x14ac:dyDescent="0.2">
      <c r="A523" s="133" t="s">
        <v>933</v>
      </c>
      <c r="B523" s="134" t="s">
        <v>1268</v>
      </c>
      <c r="C523" s="133" t="s">
        <v>278</v>
      </c>
      <c r="D523" s="133" t="s">
        <v>1142</v>
      </c>
      <c r="E523" s="134" t="s">
        <v>1275</v>
      </c>
      <c r="F523" s="134" t="s">
        <v>1275</v>
      </c>
      <c r="G523" s="135">
        <v>74042</v>
      </c>
      <c r="H523" s="135">
        <v>0</v>
      </c>
      <c r="I523" s="135">
        <v>10560566</v>
      </c>
      <c r="J523" s="135">
        <v>0</v>
      </c>
      <c r="K523" s="135">
        <v>0</v>
      </c>
      <c r="L523" s="135">
        <v>0</v>
      </c>
      <c r="M523" s="135">
        <v>0</v>
      </c>
      <c r="N523" s="135">
        <v>0</v>
      </c>
      <c r="O523" s="147">
        <v>0</v>
      </c>
      <c r="P523" s="147">
        <v>0</v>
      </c>
      <c r="Q523" s="135">
        <v>10560566</v>
      </c>
      <c r="R523" s="135">
        <v>0</v>
      </c>
      <c r="S523" s="136">
        <v>10634608</v>
      </c>
      <c r="T523" s="137">
        <v>0</v>
      </c>
    </row>
    <row r="524" spans="1:20" ht="33.75" x14ac:dyDescent="0.2">
      <c r="A524" s="133" t="s">
        <v>933</v>
      </c>
      <c r="B524" s="134" t="s">
        <v>1268</v>
      </c>
      <c r="C524" s="133" t="s">
        <v>286</v>
      </c>
      <c r="D524" s="133" t="s">
        <v>332</v>
      </c>
      <c r="E524" s="134" t="s">
        <v>1276</v>
      </c>
      <c r="F524" s="134" t="s">
        <v>1276</v>
      </c>
      <c r="G524" s="135">
        <v>82928</v>
      </c>
      <c r="H524" s="135">
        <v>231</v>
      </c>
      <c r="I524" s="135">
        <v>154137</v>
      </c>
      <c r="J524" s="135">
        <v>428</v>
      </c>
      <c r="K524" s="135">
        <v>21791</v>
      </c>
      <c r="L524" s="135">
        <v>61</v>
      </c>
      <c r="M524" s="135">
        <v>0</v>
      </c>
      <c r="N524" s="135">
        <v>0</v>
      </c>
      <c r="O524" s="147">
        <v>0</v>
      </c>
      <c r="P524" s="147">
        <v>0</v>
      </c>
      <c r="Q524" s="135">
        <v>175928</v>
      </c>
      <c r="R524" s="135">
        <v>489</v>
      </c>
      <c r="S524" s="136">
        <v>258856</v>
      </c>
      <c r="T524" s="137">
        <v>720</v>
      </c>
    </row>
    <row r="525" spans="1:20" ht="22.5" x14ac:dyDescent="0.2">
      <c r="A525" s="133" t="s">
        <v>933</v>
      </c>
      <c r="B525" s="134" t="s">
        <v>1268</v>
      </c>
      <c r="C525" s="133" t="s">
        <v>290</v>
      </c>
      <c r="D525" s="133" t="s">
        <v>313</v>
      </c>
      <c r="E525" s="134" t="s">
        <v>1277</v>
      </c>
      <c r="F525" s="134" t="s">
        <v>1277</v>
      </c>
      <c r="G525" s="135">
        <v>2531784</v>
      </c>
      <c r="H525" s="135">
        <v>7061</v>
      </c>
      <c r="I525" s="135">
        <v>0</v>
      </c>
      <c r="J525" s="135">
        <v>0</v>
      </c>
      <c r="K525" s="135">
        <v>12862760</v>
      </c>
      <c r="L525" s="135">
        <v>35951</v>
      </c>
      <c r="M525" s="135">
        <v>0</v>
      </c>
      <c r="N525" s="135">
        <v>0</v>
      </c>
      <c r="O525" s="147">
        <v>0</v>
      </c>
      <c r="P525" s="147">
        <v>0</v>
      </c>
      <c r="Q525" s="135">
        <v>12862760</v>
      </c>
      <c r="R525" s="135">
        <v>35951</v>
      </c>
      <c r="S525" s="136">
        <v>15394544</v>
      </c>
      <c r="T525" s="137">
        <v>43012</v>
      </c>
    </row>
    <row r="526" spans="1:20" ht="33.75" x14ac:dyDescent="0.2">
      <c r="A526" s="133" t="s">
        <v>933</v>
      </c>
      <c r="B526" s="134" t="s">
        <v>1268</v>
      </c>
      <c r="C526" s="133" t="s">
        <v>298</v>
      </c>
      <c r="D526" s="133" t="s">
        <v>335</v>
      </c>
      <c r="E526" s="134" t="s">
        <v>1278</v>
      </c>
      <c r="F526" s="134" t="s">
        <v>1278</v>
      </c>
      <c r="G526" s="135">
        <v>223044</v>
      </c>
      <c r="H526" s="135">
        <v>0</v>
      </c>
      <c r="I526" s="135">
        <v>4457942</v>
      </c>
      <c r="J526" s="135">
        <v>0</v>
      </c>
      <c r="K526" s="135">
        <v>0</v>
      </c>
      <c r="L526" s="135">
        <v>0</v>
      </c>
      <c r="M526" s="135">
        <v>0</v>
      </c>
      <c r="N526" s="135">
        <v>0</v>
      </c>
      <c r="O526" s="147">
        <v>0</v>
      </c>
      <c r="P526" s="147">
        <v>0</v>
      </c>
      <c r="Q526" s="135">
        <v>4457942</v>
      </c>
      <c r="R526" s="135">
        <v>0</v>
      </c>
      <c r="S526" s="136">
        <v>4680986</v>
      </c>
      <c r="T526" s="137">
        <v>0</v>
      </c>
    </row>
    <row r="527" spans="1:20" ht="45" x14ac:dyDescent="0.2">
      <c r="A527" s="133" t="s">
        <v>933</v>
      </c>
      <c r="B527" s="133" t="s">
        <v>739</v>
      </c>
      <c r="C527" s="133" t="s">
        <v>244</v>
      </c>
      <c r="D527" s="133" t="s">
        <v>316</v>
      </c>
      <c r="E527" s="133" t="s">
        <v>740</v>
      </c>
      <c r="F527" s="133" t="s">
        <v>740</v>
      </c>
      <c r="G527" s="135">
        <v>2949355</v>
      </c>
      <c r="H527" s="135">
        <v>9576</v>
      </c>
      <c r="I527" s="135">
        <v>507555</v>
      </c>
      <c r="J527" s="135">
        <v>0</v>
      </c>
      <c r="K527" s="135">
        <v>13523054</v>
      </c>
      <c r="L527" s="135">
        <v>36306</v>
      </c>
      <c r="M527" s="135">
        <v>2678677</v>
      </c>
      <c r="N527" s="135">
        <v>5394.509765625</v>
      </c>
      <c r="O527" s="147">
        <v>0</v>
      </c>
      <c r="P527" s="147">
        <v>0</v>
      </c>
      <c r="Q527" s="135">
        <v>16709286</v>
      </c>
      <c r="R527" s="135">
        <v>41700.51</v>
      </c>
      <c r="S527" s="136">
        <v>19658641</v>
      </c>
      <c r="T527" s="137">
        <v>51277.21</v>
      </c>
    </row>
    <row r="528" spans="1:20" ht="22.5" x14ac:dyDescent="0.2">
      <c r="A528" s="133" t="s">
        <v>933</v>
      </c>
      <c r="B528" s="133" t="s">
        <v>739</v>
      </c>
      <c r="C528" s="133" t="s">
        <v>258</v>
      </c>
      <c r="D528" s="133" t="s">
        <v>258</v>
      </c>
      <c r="E528" s="133" t="s">
        <v>741</v>
      </c>
      <c r="F528" s="133" t="s">
        <v>741</v>
      </c>
      <c r="G528" s="135">
        <v>1298311</v>
      </c>
      <c r="H528" s="135">
        <v>0</v>
      </c>
      <c r="I528" s="135">
        <v>16372912</v>
      </c>
      <c r="J528" s="135">
        <v>0</v>
      </c>
      <c r="K528" s="135">
        <v>0</v>
      </c>
      <c r="L528" s="135">
        <v>0</v>
      </c>
      <c r="M528" s="135">
        <v>0</v>
      </c>
      <c r="N528" s="135">
        <v>0</v>
      </c>
      <c r="O528" s="147">
        <v>0</v>
      </c>
      <c r="P528" s="147">
        <v>0</v>
      </c>
      <c r="Q528" s="135">
        <v>16372912</v>
      </c>
      <c r="R528" s="135">
        <v>0</v>
      </c>
      <c r="S528" s="136">
        <v>17671223</v>
      </c>
      <c r="T528" s="137">
        <v>0</v>
      </c>
    </row>
    <row r="529" spans="1:20" ht="22.5" x14ac:dyDescent="0.2">
      <c r="A529" s="133" t="s">
        <v>933</v>
      </c>
      <c r="B529" s="133" t="s">
        <v>739</v>
      </c>
      <c r="C529" s="133" t="s">
        <v>276</v>
      </c>
      <c r="D529" s="133" t="s">
        <v>276</v>
      </c>
      <c r="E529" s="133" t="s">
        <v>742</v>
      </c>
      <c r="F529" s="133" t="s">
        <v>742</v>
      </c>
      <c r="G529" s="135">
        <v>0</v>
      </c>
      <c r="H529" s="135">
        <v>0</v>
      </c>
      <c r="I529" s="135">
        <v>0</v>
      </c>
      <c r="J529" s="135">
        <v>0</v>
      </c>
      <c r="K529" s="135">
        <v>0</v>
      </c>
      <c r="L529" s="135">
        <v>0</v>
      </c>
      <c r="M529" s="135">
        <v>0</v>
      </c>
      <c r="N529" s="135">
        <v>0</v>
      </c>
      <c r="O529" s="147">
        <v>0</v>
      </c>
      <c r="P529" s="147">
        <v>0</v>
      </c>
      <c r="Q529" s="135">
        <v>0</v>
      </c>
      <c r="R529" s="135">
        <v>0</v>
      </c>
      <c r="S529" s="136">
        <v>0</v>
      </c>
      <c r="T529" s="137">
        <v>0</v>
      </c>
    </row>
    <row r="530" spans="1:20" ht="22.5" x14ac:dyDescent="0.2">
      <c r="A530" s="133" t="s">
        <v>933</v>
      </c>
      <c r="B530" s="133" t="s">
        <v>739</v>
      </c>
      <c r="C530" s="133" t="s">
        <v>278</v>
      </c>
      <c r="D530" s="133" t="s">
        <v>278</v>
      </c>
      <c r="E530" s="133" t="s">
        <v>743</v>
      </c>
      <c r="F530" s="133" t="s">
        <v>743</v>
      </c>
      <c r="G530" s="135">
        <v>1316660</v>
      </c>
      <c r="H530" s="135">
        <v>0</v>
      </c>
      <c r="I530" s="135">
        <v>94580487</v>
      </c>
      <c r="J530" s="135">
        <v>0</v>
      </c>
      <c r="K530" s="135">
        <v>0</v>
      </c>
      <c r="L530" s="135">
        <v>0</v>
      </c>
      <c r="M530" s="135">
        <v>0</v>
      </c>
      <c r="N530" s="135">
        <v>0</v>
      </c>
      <c r="O530" s="147">
        <v>0</v>
      </c>
      <c r="P530" s="147">
        <v>0</v>
      </c>
      <c r="Q530" s="135">
        <v>94580487</v>
      </c>
      <c r="R530" s="135">
        <v>0</v>
      </c>
      <c r="S530" s="136">
        <v>95897147</v>
      </c>
      <c r="T530" s="137">
        <v>0</v>
      </c>
    </row>
    <row r="531" spans="1:20" ht="22.5" x14ac:dyDescent="0.2">
      <c r="A531" s="133" t="s">
        <v>933</v>
      </c>
      <c r="B531" s="133" t="s">
        <v>739</v>
      </c>
      <c r="C531" s="133" t="s">
        <v>290</v>
      </c>
      <c r="D531" s="133" t="s">
        <v>313</v>
      </c>
      <c r="E531" s="133" t="s">
        <v>744</v>
      </c>
      <c r="F531" s="133" t="s">
        <v>744</v>
      </c>
      <c r="G531" s="135">
        <v>0</v>
      </c>
      <c r="H531" s="135">
        <v>0</v>
      </c>
      <c r="I531" s="135">
        <v>0</v>
      </c>
      <c r="J531" s="135">
        <v>0</v>
      </c>
      <c r="K531" s="135">
        <v>761759</v>
      </c>
      <c r="L531" s="135">
        <v>2251.9</v>
      </c>
      <c r="M531" s="135">
        <v>0</v>
      </c>
      <c r="N531" s="135">
        <v>0</v>
      </c>
      <c r="O531" s="147">
        <v>0</v>
      </c>
      <c r="P531" s="147">
        <v>0</v>
      </c>
      <c r="Q531" s="135">
        <v>761759</v>
      </c>
      <c r="R531" s="135">
        <v>2251.9</v>
      </c>
      <c r="S531" s="136">
        <v>761759</v>
      </c>
      <c r="T531" s="137">
        <v>2251.9</v>
      </c>
    </row>
    <row r="532" spans="1:20" ht="33.75" x14ac:dyDescent="0.2">
      <c r="A532" s="133" t="s">
        <v>933</v>
      </c>
      <c r="B532" s="133" t="s">
        <v>739</v>
      </c>
      <c r="C532" s="133" t="s">
        <v>298</v>
      </c>
      <c r="D532" s="133" t="s">
        <v>335</v>
      </c>
      <c r="E532" s="133" t="s">
        <v>745</v>
      </c>
      <c r="F532" s="133" t="s">
        <v>745</v>
      </c>
      <c r="G532" s="135">
        <v>0</v>
      </c>
      <c r="H532" s="135">
        <v>0</v>
      </c>
      <c r="I532" s="135">
        <v>153906</v>
      </c>
      <c r="J532" s="135">
        <v>0</v>
      </c>
      <c r="K532" s="135">
        <v>0</v>
      </c>
      <c r="L532" s="135">
        <v>0</v>
      </c>
      <c r="M532" s="135">
        <v>0</v>
      </c>
      <c r="N532" s="135">
        <v>0</v>
      </c>
      <c r="O532" s="147">
        <v>0</v>
      </c>
      <c r="P532" s="147">
        <v>0</v>
      </c>
      <c r="Q532" s="135">
        <v>153906</v>
      </c>
      <c r="R532" s="135">
        <v>0</v>
      </c>
      <c r="S532" s="136">
        <v>153906</v>
      </c>
      <c r="T532" s="137">
        <v>0</v>
      </c>
    </row>
    <row r="533" spans="1:20" ht="22.5" x14ac:dyDescent="0.2">
      <c r="A533" s="133" t="s">
        <v>933</v>
      </c>
      <c r="B533" s="133" t="s">
        <v>746</v>
      </c>
      <c r="C533" s="133" t="s">
        <v>241</v>
      </c>
      <c r="D533" s="133" t="s">
        <v>338</v>
      </c>
      <c r="E533" s="133" t="s">
        <v>747</v>
      </c>
      <c r="F533" s="133" t="s">
        <v>747</v>
      </c>
      <c r="G533" s="135">
        <v>0</v>
      </c>
      <c r="H533" s="135">
        <v>0</v>
      </c>
      <c r="I533" s="135">
        <v>0</v>
      </c>
      <c r="J533" s="135">
        <v>0</v>
      </c>
      <c r="K533" s="135">
        <v>36001231</v>
      </c>
      <c r="L533" s="135">
        <v>85275</v>
      </c>
      <c r="M533" s="135">
        <v>0</v>
      </c>
      <c r="N533" s="135">
        <v>0</v>
      </c>
      <c r="O533" s="147">
        <v>0</v>
      </c>
      <c r="P533" s="147">
        <v>0</v>
      </c>
      <c r="Q533" s="135">
        <v>36001231</v>
      </c>
      <c r="R533" s="135">
        <v>85275</v>
      </c>
      <c r="S533" s="136">
        <v>36001231</v>
      </c>
      <c r="T533" s="137">
        <v>85275</v>
      </c>
    </row>
    <row r="534" spans="1:20" ht="45" x14ac:dyDescent="0.2">
      <c r="A534" s="133" t="s">
        <v>933</v>
      </c>
      <c r="B534" s="133" t="s">
        <v>746</v>
      </c>
      <c r="C534" s="133" t="s">
        <v>244</v>
      </c>
      <c r="D534" s="133" t="s">
        <v>316</v>
      </c>
      <c r="E534" s="133" t="s">
        <v>748</v>
      </c>
      <c r="F534" s="133" t="s">
        <v>748</v>
      </c>
      <c r="G534" s="135">
        <v>106116733</v>
      </c>
      <c r="H534" s="135">
        <v>0</v>
      </c>
      <c r="I534" s="135">
        <v>96993954</v>
      </c>
      <c r="J534" s="135">
        <v>234573</v>
      </c>
      <c r="K534" s="135">
        <v>494820185</v>
      </c>
      <c r="L534" s="135">
        <v>1585803</v>
      </c>
      <c r="M534" s="135">
        <v>8585533</v>
      </c>
      <c r="N534" s="135">
        <v>0</v>
      </c>
      <c r="O534" s="147">
        <v>0</v>
      </c>
      <c r="P534" s="147">
        <v>0</v>
      </c>
      <c r="Q534" s="135">
        <v>600399672</v>
      </c>
      <c r="R534" s="135">
        <v>1820376</v>
      </c>
      <c r="S534" s="136">
        <v>706516405</v>
      </c>
      <c r="T534" s="137">
        <v>1820376</v>
      </c>
    </row>
    <row r="535" spans="1:20" ht="22.5" x14ac:dyDescent="0.2">
      <c r="A535" s="133" t="s">
        <v>933</v>
      </c>
      <c r="B535" s="133" t="s">
        <v>746</v>
      </c>
      <c r="C535" s="133" t="s">
        <v>258</v>
      </c>
      <c r="D535" s="133" t="s">
        <v>258</v>
      </c>
      <c r="E535" s="133" t="s">
        <v>749</v>
      </c>
      <c r="F535" s="133" t="s">
        <v>749</v>
      </c>
      <c r="G535" s="135">
        <v>33148204</v>
      </c>
      <c r="H535" s="135">
        <v>0</v>
      </c>
      <c r="I535" s="135">
        <v>164037328</v>
      </c>
      <c r="J535" s="135">
        <v>0</v>
      </c>
      <c r="K535" s="135">
        <v>793092</v>
      </c>
      <c r="L535" s="135">
        <v>0</v>
      </c>
      <c r="M535" s="135">
        <v>0</v>
      </c>
      <c r="N535" s="135">
        <v>0</v>
      </c>
      <c r="O535" s="147">
        <v>0</v>
      </c>
      <c r="P535" s="147">
        <v>0</v>
      </c>
      <c r="Q535" s="135">
        <v>164830420</v>
      </c>
      <c r="R535" s="135">
        <v>0</v>
      </c>
      <c r="S535" s="136">
        <v>197978624</v>
      </c>
      <c r="T535" s="137">
        <v>0</v>
      </c>
    </row>
    <row r="536" spans="1:20" ht="22.5" x14ac:dyDescent="0.2">
      <c r="A536" s="133" t="s">
        <v>933</v>
      </c>
      <c r="B536" s="133" t="s">
        <v>746</v>
      </c>
      <c r="C536" s="133" t="s">
        <v>267</v>
      </c>
      <c r="D536" s="133" t="s">
        <v>328</v>
      </c>
      <c r="E536" s="133" t="s">
        <v>750</v>
      </c>
      <c r="F536" s="133" t="s">
        <v>750</v>
      </c>
      <c r="G536" s="135">
        <v>0</v>
      </c>
      <c r="H536" s="135">
        <v>0</v>
      </c>
      <c r="I536" s="135">
        <v>0</v>
      </c>
      <c r="J536" s="135">
        <v>0</v>
      </c>
      <c r="K536" s="135">
        <v>98366842</v>
      </c>
      <c r="L536" s="135">
        <v>173376</v>
      </c>
      <c r="M536" s="135">
        <v>0</v>
      </c>
      <c r="N536" s="135">
        <v>0</v>
      </c>
      <c r="O536" s="147">
        <v>0</v>
      </c>
      <c r="P536" s="147">
        <v>0</v>
      </c>
      <c r="Q536" s="135">
        <v>98366842</v>
      </c>
      <c r="R536" s="135">
        <v>173376</v>
      </c>
      <c r="S536" s="136">
        <v>98366842</v>
      </c>
      <c r="T536" s="137">
        <v>173376</v>
      </c>
    </row>
    <row r="537" spans="1:20" ht="22.5" x14ac:dyDescent="0.2">
      <c r="A537" s="133" t="s">
        <v>933</v>
      </c>
      <c r="B537" s="133" t="s">
        <v>746</v>
      </c>
      <c r="C537" s="133" t="s">
        <v>276</v>
      </c>
      <c r="D537" s="133" t="s">
        <v>276</v>
      </c>
      <c r="E537" s="133" t="s">
        <v>751</v>
      </c>
      <c r="F537" s="133" t="s">
        <v>751</v>
      </c>
      <c r="G537" s="135">
        <v>0</v>
      </c>
      <c r="H537" s="135">
        <v>0</v>
      </c>
      <c r="I537" s="135">
        <v>0</v>
      </c>
      <c r="J537" s="135">
        <v>0</v>
      </c>
      <c r="K537" s="135">
        <v>0</v>
      </c>
      <c r="L537" s="135">
        <v>0</v>
      </c>
      <c r="M537" s="135">
        <v>0</v>
      </c>
      <c r="N537" s="135">
        <v>0</v>
      </c>
      <c r="O537" s="147">
        <v>295995456</v>
      </c>
      <c r="P537" s="148"/>
      <c r="Q537" s="135">
        <v>0</v>
      </c>
      <c r="R537" s="135">
        <v>0</v>
      </c>
      <c r="S537" s="136">
        <v>0</v>
      </c>
      <c r="T537" s="137">
        <v>0</v>
      </c>
    </row>
    <row r="538" spans="1:20" ht="22.5" x14ac:dyDescent="0.2">
      <c r="A538" s="133" t="s">
        <v>933</v>
      </c>
      <c r="B538" s="133" t="s">
        <v>746</v>
      </c>
      <c r="C538" s="133" t="s">
        <v>278</v>
      </c>
      <c r="D538" s="133" t="s">
        <v>278</v>
      </c>
      <c r="E538" s="133" t="s">
        <v>752</v>
      </c>
      <c r="F538" s="133" t="s">
        <v>752</v>
      </c>
      <c r="G538" s="135">
        <v>9396122</v>
      </c>
      <c r="H538" s="135">
        <v>0</v>
      </c>
      <c r="I538" s="135">
        <v>404293169</v>
      </c>
      <c r="J538" s="135">
        <v>0</v>
      </c>
      <c r="K538" s="135">
        <v>0</v>
      </c>
      <c r="L538" s="135">
        <v>0</v>
      </c>
      <c r="M538" s="135">
        <v>0</v>
      </c>
      <c r="N538" s="135">
        <v>0</v>
      </c>
      <c r="O538" s="147">
        <v>0</v>
      </c>
      <c r="P538" s="147">
        <v>0</v>
      </c>
      <c r="Q538" s="135">
        <v>404293169</v>
      </c>
      <c r="R538" s="135">
        <v>0</v>
      </c>
      <c r="S538" s="136">
        <v>413689291</v>
      </c>
      <c r="T538" s="137">
        <v>0</v>
      </c>
    </row>
    <row r="539" spans="1:20" ht="22.5" x14ac:dyDescent="0.2">
      <c r="A539" s="133" t="s">
        <v>933</v>
      </c>
      <c r="B539" s="133" t="s">
        <v>746</v>
      </c>
      <c r="C539" s="133" t="s">
        <v>290</v>
      </c>
      <c r="D539" s="133" t="s">
        <v>313</v>
      </c>
      <c r="E539" s="133" t="s">
        <v>753</v>
      </c>
      <c r="F539" s="133" t="s">
        <v>753</v>
      </c>
      <c r="G539" s="135">
        <v>97</v>
      </c>
      <c r="H539" s="135">
        <v>0</v>
      </c>
      <c r="I539" s="135">
        <v>0</v>
      </c>
      <c r="J539" s="135">
        <v>0</v>
      </c>
      <c r="K539" s="135">
        <v>3498382</v>
      </c>
      <c r="L539" s="135">
        <v>9804</v>
      </c>
      <c r="M539" s="135">
        <v>0</v>
      </c>
      <c r="N539" s="135">
        <v>0</v>
      </c>
      <c r="O539" s="147">
        <v>0</v>
      </c>
      <c r="P539" s="147">
        <v>0</v>
      </c>
      <c r="Q539" s="135">
        <v>3498382</v>
      </c>
      <c r="R539" s="135">
        <v>9804</v>
      </c>
      <c r="S539" s="136">
        <v>3498479</v>
      </c>
      <c r="T539" s="137">
        <v>9804</v>
      </c>
    </row>
    <row r="540" spans="1:20" ht="33.75" x14ac:dyDescent="0.2">
      <c r="A540" s="133" t="s">
        <v>933</v>
      </c>
      <c r="B540" s="133" t="s">
        <v>746</v>
      </c>
      <c r="C540" s="133" t="s">
        <v>298</v>
      </c>
      <c r="D540" s="133" t="s">
        <v>335</v>
      </c>
      <c r="E540" s="133" t="s">
        <v>754</v>
      </c>
      <c r="F540" s="133" t="s">
        <v>754</v>
      </c>
      <c r="G540" s="135">
        <v>141</v>
      </c>
      <c r="H540" s="135">
        <v>0</v>
      </c>
      <c r="I540" s="135">
        <v>2629142</v>
      </c>
      <c r="J540" s="135">
        <v>0</v>
      </c>
      <c r="K540" s="135">
        <v>0</v>
      </c>
      <c r="L540" s="135">
        <v>0</v>
      </c>
      <c r="M540" s="135">
        <v>0</v>
      </c>
      <c r="N540" s="135">
        <v>0</v>
      </c>
      <c r="O540" s="147">
        <v>0</v>
      </c>
      <c r="P540" s="147">
        <v>0</v>
      </c>
      <c r="Q540" s="135">
        <v>2629142</v>
      </c>
      <c r="R540" s="135">
        <v>0</v>
      </c>
      <c r="S540" s="136">
        <v>2629283</v>
      </c>
      <c r="T540" s="137">
        <v>0</v>
      </c>
    </row>
    <row r="541" spans="1:20" ht="45" x14ac:dyDescent="0.2">
      <c r="A541" s="133" t="s">
        <v>933</v>
      </c>
      <c r="B541" s="133" t="s">
        <v>755</v>
      </c>
      <c r="C541" s="133" t="s">
        <v>244</v>
      </c>
      <c r="D541" s="133" t="s">
        <v>316</v>
      </c>
      <c r="E541" s="133" t="s">
        <v>756</v>
      </c>
      <c r="F541" s="133" t="s">
        <v>1220</v>
      </c>
      <c r="G541" s="135">
        <v>7239329</v>
      </c>
      <c r="H541" s="135">
        <v>20018</v>
      </c>
      <c r="I541" s="135">
        <v>12433065</v>
      </c>
      <c r="J541" s="135">
        <v>24382</v>
      </c>
      <c r="K541" s="135">
        <v>130014665</v>
      </c>
      <c r="L541" s="135">
        <v>363725</v>
      </c>
      <c r="M541" s="135">
        <v>2923062</v>
      </c>
      <c r="N541" s="135">
        <v>5287</v>
      </c>
      <c r="O541" s="147">
        <v>0</v>
      </c>
      <c r="P541" s="147">
        <v>0</v>
      </c>
      <c r="Q541" s="135">
        <v>145370792</v>
      </c>
      <c r="R541" s="135">
        <v>393394</v>
      </c>
      <c r="S541" s="136">
        <v>152610121</v>
      </c>
      <c r="T541" s="137">
        <v>413412</v>
      </c>
    </row>
    <row r="542" spans="1:20" ht="22.5" x14ac:dyDescent="0.2">
      <c r="A542" s="133" t="s">
        <v>933</v>
      </c>
      <c r="B542" s="133" t="s">
        <v>755</v>
      </c>
      <c r="C542" s="133" t="s">
        <v>258</v>
      </c>
      <c r="D542" s="133" t="s">
        <v>258</v>
      </c>
      <c r="E542" s="133" t="s">
        <v>757</v>
      </c>
      <c r="F542" s="133" t="s">
        <v>1221</v>
      </c>
      <c r="G542" s="135">
        <v>8114259</v>
      </c>
      <c r="H542" s="135">
        <v>0</v>
      </c>
      <c r="I542" s="135">
        <v>44869078</v>
      </c>
      <c r="J542" s="135">
        <v>0</v>
      </c>
      <c r="K542" s="135">
        <v>0</v>
      </c>
      <c r="L542" s="135">
        <v>0</v>
      </c>
      <c r="M542" s="135">
        <v>0</v>
      </c>
      <c r="N542" s="135">
        <v>0</v>
      </c>
      <c r="O542" s="147">
        <v>0</v>
      </c>
      <c r="P542" s="147">
        <v>0</v>
      </c>
      <c r="Q542" s="135">
        <v>44869078</v>
      </c>
      <c r="R542" s="135">
        <v>0</v>
      </c>
      <c r="S542" s="136">
        <v>52983337</v>
      </c>
      <c r="T542" s="137">
        <v>0</v>
      </c>
    </row>
    <row r="543" spans="1:20" ht="22.5" x14ac:dyDescent="0.2">
      <c r="A543" s="133" t="s">
        <v>933</v>
      </c>
      <c r="B543" s="133" t="s">
        <v>755</v>
      </c>
      <c r="C543" s="133" t="s">
        <v>276</v>
      </c>
      <c r="D543" s="133" t="s">
        <v>276</v>
      </c>
      <c r="E543" s="133" t="s">
        <v>758</v>
      </c>
      <c r="F543" s="133" t="s">
        <v>1222</v>
      </c>
      <c r="G543" s="135">
        <v>0</v>
      </c>
      <c r="H543" s="135">
        <v>0</v>
      </c>
      <c r="I543" s="135">
        <v>0</v>
      </c>
      <c r="J543" s="135">
        <v>0</v>
      </c>
      <c r="K543" s="135">
        <v>0</v>
      </c>
      <c r="L543" s="135">
        <v>0</v>
      </c>
      <c r="M543" s="135">
        <v>0</v>
      </c>
      <c r="N543" s="135">
        <v>0</v>
      </c>
      <c r="O543" s="147">
        <v>24020460</v>
      </c>
      <c r="P543" s="147">
        <v>87485</v>
      </c>
      <c r="Q543" s="135">
        <v>0</v>
      </c>
      <c r="R543" s="135">
        <v>0</v>
      </c>
      <c r="S543" s="136">
        <v>0</v>
      </c>
      <c r="T543" s="137">
        <v>0</v>
      </c>
    </row>
    <row r="544" spans="1:20" ht="22.5" x14ac:dyDescent="0.2">
      <c r="A544" s="133" t="s">
        <v>933</v>
      </c>
      <c r="B544" s="133" t="s">
        <v>755</v>
      </c>
      <c r="C544" s="133" t="s">
        <v>278</v>
      </c>
      <c r="D544" s="133" t="s">
        <v>278</v>
      </c>
      <c r="E544" s="133" t="s">
        <v>759</v>
      </c>
      <c r="F544" s="133" t="s">
        <v>1223</v>
      </c>
      <c r="G544" s="135">
        <v>4637040</v>
      </c>
      <c r="H544" s="135">
        <v>0</v>
      </c>
      <c r="I544" s="135">
        <v>165824399</v>
      </c>
      <c r="J544" s="135">
        <v>0</v>
      </c>
      <c r="K544" s="135">
        <v>0</v>
      </c>
      <c r="L544" s="135">
        <v>0</v>
      </c>
      <c r="M544" s="135">
        <v>0</v>
      </c>
      <c r="N544" s="135">
        <v>0</v>
      </c>
      <c r="O544" s="147">
        <v>0</v>
      </c>
      <c r="P544" s="147">
        <v>0</v>
      </c>
      <c r="Q544" s="135">
        <v>165824399</v>
      </c>
      <c r="R544" s="135">
        <v>0</v>
      </c>
      <c r="S544" s="136">
        <v>170461439</v>
      </c>
      <c r="T544" s="137">
        <v>0</v>
      </c>
    </row>
    <row r="545" spans="1:20" ht="33.75" x14ac:dyDescent="0.2">
      <c r="A545" s="133" t="s">
        <v>933</v>
      </c>
      <c r="B545" s="133" t="s">
        <v>755</v>
      </c>
      <c r="C545" s="133" t="s">
        <v>286</v>
      </c>
      <c r="D545" s="133" t="s">
        <v>332</v>
      </c>
      <c r="E545" s="133" t="s">
        <v>760</v>
      </c>
      <c r="F545" s="133" t="s">
        <v>1224</v>
      </c>
      <c r="G545" s="135">
        <v>54321</v>
      </c>
      <c r="H545" s="135">
        <v>148</v>
      </c>
      <c r="I545" s="135">
        <v>621553</v>
      </c>
      <c r="J545" s="135">
        <v>1750</v>
      </c>
      <c r="K545" s="135">
        <v>0</v>
      </c>
      <c r="L545" s="135">
        <v>0</v>
      </c>
      <c r="M545" s="135">
        <v>0</v>
      </c>
      <c r="N545" s="135">
        <v>0</v>
      </c>
      <c r="O545" s="147">
        <v>0</v>
      </c>
      <c r="P545" s="147">
        <v>0</v>
      </c>
      <c r="Q545" s="135">
        <v>621553</v>
      </c>
      <c r="R545" s="135">
        <v>1750</v>
      </c>
      <c r="S545" s="136">
        <v>675874</v>
      </c>
      <c r="T545" s="137">
        <v>1898</v>
      </c>
    </row>
    <row r="546" spans="1:20" ht="22.5" x14ac:dyDescent="0.2">
      <c r="A546" s="133" t="s">
        <v>933</v>
      </c>
      <c r="B546" s="133" t="s">
        <v>755</v>
      </c>
      <c r="C546" s="133" t="s">
        <v>290</v>
      </c>
      <c r="D546" s="133" t="s">
        <v>313</v>
      </c>
      <c r="E546" s="133" t="s">
        <v>761</v>
      </c>
      <c r="F546" s="133" t="s">
        <v>1225</v>
      </c>
      <c r="G546" s="135">
        <v>0</v>
      </c>
      <c r="H546" s="135">
        <v>0</v>
      </c>
      <c r="I546" s="135">
        <v>0</v>
      </c>
      <c r="J546" s="135">
        <v>0</v>
      </c>
      <c r="K546" s="135">
        <v>1403956</v>
      </c>
      <c r="L546" s="135">
        <v>3915</v>
      </c>
      <c r="M546" s="135">
        <v>0</v>
      </c>
      <c r="N546" s="135">
        <v>0</v>
      </c>
      <c r="O546" s="147">
        <v>0</v>
      </c>
      <c r="P546" s="147">
        <v>0</v>
      </c>
      <c r="Q546" s="135">
        <v>1403956</v>
      </c>
      <c r="R546" s="135">
        <v>3915</v>
      </c>
      <c r="S546" s="136">
        <v>1403956</v>
      </c>
      <c r="T546" s="137">
        <v>3915</v>
      </c>
    </row>
    <row r="547" spans="1:20" ht="33.75" x14ac:dyDescent="0.2">
      <c r="A547" s="133" t="s">
        <v>933</v>
      </c>
      <c r="B547" s="133" t="s">
        <v>755</v>
      </c>
      <c r="C547" s="133" t="s">
        <v>298</v>
      </c>
      <c r="D547" s="133" t="s">
        <v>335</v>
      </c>
      <c r="E547" s="133" t="s">
        <v>762</v>
      </c>
      <c r="F547" s="133" t="s">
        <v>1226</v>
      </c>
      <c r="G547" s="135">
        <v>5522</v>
      </c>
      <c r="H547" s="135">
        <v>0</v>
      </c>
      <c r="I547" s="135">
        <v>832180</v>
      </c>
      <c r="J547" s="135">
        <v>0</v>
      </c>
      <c r="K547" s="135">
        <v>118405</v>
      </c>
      <c r="L547" s="135">
        <v>0</v>
      </c>
      <c r="M547" s="135">
        <v>0</v>
      </c>
      <c r="N547" s="135">
        <v>0</v>
      </c>
      <c r="O547" s="147">
        <v>0</v>
      </c>
      <c r="P547" s="147">
        <v>0</v>
      </c>
      <c r="Q547" s="135">
        <v>950585</v>
      </c>
      <c r="R547" s="135">
        <v>0</v>
      </c>
      <c r="S547" s="136">
        <v>956107</v>
      </c>
      <c r="T547" s="137">
        <v>0</v>
      </c>
    </row>
    <row r="548" spans="1:20" ht="45" x14ac:dyDescent="0.2">
      <c r="A548" s="133" t="s">
        <v>933</v>
      </c>
      <c r="B548" s="133" t="s">
        <v>763</v>
      </c>
      <c r="C548" s="133" t="s">
        <v>244</v>
      </c>
      <c r="D548" s="133" t="s">
        <v>323</v>
      </c>
      <c r="E548" s="133" t="s">
        <v>764</v>
      </c>
      <c r="F548" s="133" t="s">
        <v>764</v>
      </c>
      <c r="G548" s="135">
        <v>27996530</v>
      </c>
      <c r="H548" s="135">
        <v>54812</v>
      </c>
      <c r="I548" s="135">
        <v>0</v>
      </c>
      <c r="J548" s="135">
        <v>0</v>
      </c>
      <c r="K548" s="135">
        <v>18798182</v>
      </c>
      <c r="L548" s="135">
        <v>43238</v>
      </c>
      <c r="M548" s="135">
        <v>0</v>
      </c>
      <c r="N548" s="135">
        <v>0</v>
      </c>
      <c r="O548" s="147">
        <v>0</v>
      </c>
      <c r="P548" s="147">
        <v>0</v>
      </c>
      <c r="Q548" s="135">
        <v>18798182</v>
      </c>
      <c r="R548" s="135">
        <v>43238</v>
      </c>
      <c r="S548" s="136">
        <v>46794712</v>
      </c>
      <c r="T548" s="137">
        <v>98050</v>
      </c>
    </row>
    <row r="549" spans="1:20" ht="45" x14ac:dyDescent="0.2">
      <c r="A549" s="133" t="s">
        <v>933</v>
      </c>
      <c r="B549" s="133" t="s">
        <v>763</v>
      </c>
      <c r="C549" s="133" t="s">
        <v>244</v>
      </c>
      <c r="D549" s="133" t="s">
        <v>325</v>
      </c>
      <c r="E549" s="133" t="s">
        <v>765</v>
      </c>
      <c r="F549" s="133" t="s">
        <v>765</v>
      </c>
      <c r="G549" s="135">
        <v>2296508</v>
      </c>
      <c r="H549" s="135">
        <v>5424</v>
      </c>
      <c r="I549" s="135">
        <v>0</v>
      </c>
      <c r="J549" s="135">
        <v>0</v>
      </c>
      <c r="K549" s="135">
        <v>17209756</v>
      </c>
      <c r="L549" s="135">
        <v>46488</v>
      </c>
      <c r="M549" s="135">
        <v>0</v>
      </c>
      <c r="N549" s="135">
        <v>0</v>
      </c>
      <c r="O549" s="147">
        <v>0</v>
      </c>
      <c r="P549" s="147">
        <v>0</v>
      </c>
      <c r="Q549" s="135">
        <v>17209756</v>
      </c>
      <c r="R549" s="135">
        <v>46488</v>
      </c>
      <c r="S549" s="136">
        <v>19506264</v>
      </c>
      <c r="T549" s="137">
        <v>51912</v>
      </c>
    </row>
    <row r="550" spans="1:20" ht="22.5" x14ac:dyDescent="0.2">
      <c r="A550" s="133" t="s">
        <v>933</v>
      </c>
      <c r="B550" s="133" t="s">
        <v>763</v>
      </c>
      <c r="C550" s="133" t="s">
        <v>258</v>
      </c>
      <c r="D550" s="133" t="s">
        <v>258</v>
      </c>
      <c r="E550" s="133" t="s">
        <v>766</v>
      </c>
      <c r="F550" s="133" t="s">
        <v>766</v>
      </c>
      <c r="G550" s="135">
        <v>2335535</v>
      </c>
      <c r="H550" s="135">
        <v>0</v>
      </c>
      <c r="I550" s="135">
        <v>9987165</v>
      </c>
      <c r="J550" s="135">
        <v>0</v>
      </c>
      <c r="K550" s="135">
        <v>0</v>
      </c>
      <c r="L550" s="135">
        <v>0</v>
      </c>
      <c r="M550" s="135">
        <v>0</v>
      </c>
      <c r="N550" s="135">
        <v>0</v>
      </c>
      <c r="O550" s="147">
        <v>0</v>
      </c>
      <c r="P550" s="147">
        <v>0</v>
      </c>
      <c r="Q550" s="135">
        <v>9987165</v>
      </c>
      <c r="R550" s="135">
        <v>0</v>
      </c>
      <c r="S550" s="136">
        <v>12322700</v>
      </c>
      <c r="T550" s="137">
        <v>0</v>
      </c>
    </row>
    <row r="551" spans="1:20" ht="22.5" x14ac:dyDescent="0.2">
      <c r="A551" s="133" t="s">
        <v>933</v>
      </c>
      <c r="B551" s="133" t="s">
        <v>763</v>
      </c>
      <c r="C551" s="133" t="s">
        <v>276</v>
      </c>
      <c r="D551" s="133" t="s">
        <v>276</v>
      </c>
      <c r="E551" s="133" t="s">
        <v>767</v>
      </c>
      <c r="F551" s="133" t="s">
        <v>767</v>
      </c>
      <c r="G551" s="135">
        <v>0</v>
      </c>
      <c r="H551" s="135">
        <v>0</v>
      </c>
      <c r="I551" s="135">
        <v>0</v>
      </c>
      <c r="J551" s="135">
        <v>0</v>
      </c>
      <c r="K551" s="135">
        <v>0</v>
      </c>
      <c r="L551" s="135">
        <v>0</v>
      </c>
      <c r="M551" s="135">
        <v>0</v>
      </c>
      <c r="N551" s="135">
        <v>0</v>
      </c>
      <c r="O551" s="147">
        <v>36721328</v>
      </c>
      <c r="P551" s="147">
        <v>73180</v>
      </c>
      <c r="Q551" s="135">
        <v>0</v>
      </c>
      <c r="R551" s="135">
        <v>0</v>
      </c>
      <c r="S551" s="136">
        <v>0</v>
      </c>
      <c r="T551" s="137">
        <v>0</v>
      </c>
    </row>
    <row r="552" spans="1:20" ht="22.5" x14ac:dyDescent="0.2">
      <c r="A552" s="133" t="s">
        <v>933</v>
      </c>
      <c r="B552" s="133" t="s">
        <v>763</v>
      </c>
      <c r="C552" s="133" t="s">
        <v>278</v>
      </c>
      <c r="D552" s="133" t="s">
        <v>278</v>
      </c>
      <c r="E552" s="133" t="s">
        <v>768</v>
      </c>
      <c r="F552" s="133" t="s">
        <v>768</v>
      </c>
      <c r="G552" s="135">
        <v>970493</v>
      </c>
      <c r="H552" s="135">
        <v>0</v>
      </c>
      <c r="I552" s="135">
        <v>26052258</v>
      </c>
      <c r="J552" s="135">
        <v>0</v>
      </c>
      <c r="K552" s="135">
        <v>0</v>
      </c>
      <c r="L552" s="135">
        <v>0</v>
      </c>
      <c r="M552" s="135">
        <v>0</v>
      </c>
      <c r="N552" s="135">
        <v>0</v>
      </c>
      <c r="O552" s="147">
        <v>0</v>
      </c>
      <c r="P552" s="147">
        <v>0</v>
      </c>
      <c r="Q552" s="135">
        <v>26052258</v>
      </c>
      <c r="R552" s="135">
        <v>0</v>
      </c>
      <c r="S552" s="136">
        <v>27022751</v>
      </c>
      <c r="T552" s="137">
        <v>0</v>
      </c>
    </row>
    <row r="553" spans="1:20" ht="33.75" x14ac:dyDescent="0.2">
      <c r="A553" s="133" t="s">
        <v>933</v>
      </c>
      <c r="B553" s="133" t="s">
        <v>763</v>
      </c>
      <c r="C553" s="133" t="s">
        <v>286</v>
      </c>
      <c r="D553" s="133" t="s">
        <v>332</v>
      </c>
      <c r="E553" s="133" t="s">
        <v>769</v>
      </c>
      <c r="F553" s="133" t="s">
        <v>769</v>
      </c>
      <c r="G553" s="135">
        <v>2403</v>
      </c>
      <c r="H553" s="135">
        <v>7</v>
      </c>
      <c r="I553" s="135">
        <v>18561</v>
      </c>
      <c r="J553" s="135">
        <v>52</v>
      </c>
      <c r="K553" s="135">
        <v>0</v>
      </c>
      <c r="L553" s="135">
        <v>0</v>
      </c>
      <c r="M553" s="135">
        <v>0</v>
      </c>
      <c r="N553" s="135">
        <v>0</v>
      </c>
      <c r="O553" s="147">
        <v>0</v>
      </c>
      <c r="P553" s="147">
        <v>0</v>
      </c>
      <c r="Q553" s="135">
        <v>18561</v>
      </c>
      <c r="R553" s="135">
        <v>52</v>
      </c>
      <c r="S553" s="136">
        <v>20964</v>
      </c>
      <c r="T553" s="137">
        <v>59</v>
      </c>
    </row>
    <row r="554" spans="1:20" ht="22.5" x14ac:dyDescent="0.2">
      <c r="A554" s="133" t="s">
        <v>933</v>
      </c>
      <c r="B554" s="133" t="s">
        <v>763</v>
      </c>
      <c r="C554" s="133" t="s">
        <v>290</v>
      </c>
      <c r="D554" s="133" t="s">
        <v>313</v>
      </c>
      <c r="E554" s="133" t="s">
        <v>770</v>
      </c>
      <c r="F554" s="133" t="s">
        <v>770</v>
      </c>
      <c r="G554" s="135">
        <v>13381</v>
      </c>
      <c r="H554" s="135">
        <v>35</v>
      </c>
      <c r="I554" s="135">
        <v>0</v>
      </c>
      <c r="J554" s="135">
        <v>0</v>
      </c>
      <c r="K554" s="135">
        <v>722965</v>
      </c>
      <c r="L554" s="135">
        <v>1867</v>
      </c>
      <c r="M554" s="135">
        <v>0</v>
      </c>
      <c r="N554" s="135">
        <v>0</v>
      </c>
      <c r="O554" s="147">
        <v>0</v>
      </c>
      <c r="P554" s="147">
        <v>0</v>
      </c>
      <c r="Q554" s="135">
        <v>722965</v>
      </c>
      <c r="R554" s="135">
        <v>1867</v>
      </c>
      <c r="S554" s="136">
        <v>736346</v>
      </c>
      <c r="T554" s="137">
        <v>1902</v>
      </c>
    </row>
    <row r="555" spans="1:20" ht="33.75" x14ac:dyDescent="0.2">
      <c r="A555" s="133" t="s">
        <v>933</v>
      </c>
      <c r="B555" s="133" t="s">
        <v>763</v>
      </c>
      <c r="C555" s="133" t="s">
        <v>298</v>
      </c>
      <c r="D555" s="133" t="s">
        <v>335</v>
      </c>
      <c r="E555" s="133" t="s">
        <v>771</v>
      </c>
      <c r="F555" s="133" t="s">
        <v>771</v>
      </c>
      <c r="G555" s="135">
        <v>1138</v>
      </c>
      <c r="H555" s="135">
        <v>0</v>
      </c>
      <c r="I555" s="135">
        <v>6109</v>
      </c>
      <c r="J555" s="135">
        <v>0</v>
      </c>
      <c r="K555" s="135">
        <v>0</v>
      </c>
      <c r="L555" s="135">
        <v>0</v>
      </c>
      <c r="M555" s="135">
        <v>0</v>
      </c>
      <c r="N555" s="135">
        <v>0</v>
      </c>
      <c r="O555" s="147">
        <v>0</v>
      </c>
      <c r="P555" s="147">
        <v>0</v>
      </c>
      <c r="Q555" s="135">
        <v>6109</v>
      </c>
      <c r="R555" s="135">
        <v>0</v>
      </c>
      <c r="S555" s="136">
        <v>7247</v>
      </c>
      <c r="T555" s="137">
        <v>0</v>
      </c>
    </row>
    <row r="556" spans="1:20" ht="45" x14ac:dyDescent="0.2">
      <c r="A556" s="133" t="s">
        <v>933</v>
      </c>
      <c r="B556" s="133" t="s">
        <v>773</v>
      </c>
      <c r="C556" s="133" t="s">
        <v>244</v>
      </c>
      <c r="D556" s="133" t="s">
        <v>316</v>
      </c>
      <c r="E556" s="133" t="s">
        <v>774</v>
      </c>
      <c r="F556" s="133" t="s">
        <v>774</v>
      </c>
      <c r="G556" s="135">
        <v>67396753</v>
      </c>
      <c r="H556" s="135">
        <v>202901</v>
      </c>
      <c r="I556" s="135">
        <v>6404379</v>
      </c>
      <c r="J556" s="135">
        <v>24551</v>
      </c>
      <c r="K556" s="135">
        <v>108754296</v>
      </c>
      <c r="L556" s="135">
        <v>319320</v>
      </c>
      <c r="M556" s="135">
        <v>1827725</v>
      </c>
      <c r="N556" s="135">
        <v>4899</v>
      </c>
      <c r="O556" s="147">
        <v>0</v>
      </c>
      <c r="P556" s="147">
        <v>0</v>
      </c>
      <c r="Q556" s="135">
        <v>116986400</v>
      </c>
      <c r="R556" s="135">
        <v>348770</v>
      </c>
      <c r="S556" s="136">
        <v>184383153</v>
      </c>
      <c r="T556" s="137">
        <v>551671</v>
      </c>
    </row>
    <row r="557" spans="1:20" ht="22.5" x14ac:dyDescent="0.2">
      <c r="A557" s="133" t="s">
        <v>933</v>
      </c>
      <c r="B557" s="133" t="s">
        <v>773</v>
      </c>
      <c r="C557" s="133" t="s">
        <v>258</v>
      </c>
      <c r="D557" s="133" t="s">
        <v>258</v>
      </c>
      <c r="E557" s="133" t="s">
        <v>775</v>
      </c>
      <c r="F557" s="133" t="s">
        <v>775</v>
      </c>
      <c r="G557" s="135">
        <v>19723830</v>
      </c>
      <c r="H557" s="135">
        <v>0</v>
      </c>
      <c r="I557" s="135">
        <v>56703672</v>
      </c>
      <c r="J557" s="135">
        <v>0</v>
      </c>
      <c r="K557" s="135">
        <v>0</v>
      </c>
      <c r="L557" s="135">
        <v>0</v>
      </c>
      <c r="M557" s="135">
        <v>0</v>
      </c>
      <c r="N557" s="135">
        <v>0</v>
      </c>
      <c r="O557" s="147">
        <v>0</v>
      </c>
      <c r="P557" s="147">
        <v>0</v>
      </c>
      <c r="Q557" s="135">
        <v>56703672</v>
      </c>
      <c r="R557" s="135">
        <v>0</v>
      </c>
      <c r="S557" s="136">
        <v>76427502</v>
      </c>
      <c r="T557" s="137">
        <v>0</v>
      </c>
    </row>
    <row r="558" spans="1:20" ht="22.5" x14ac:dyDescent="0.2">
      <c r="A558" s="133" t="s">
        <v>933</v>
      </c>
      <c r="B558" s="133" t="s">
        <v>773</v>
      </c>
      <c r="C558" s="133" t="s">
        <v>276</v>
      </c>
      <c r="D558" s="133" t="s">
        <v>276</v>
      </c>
      <c r="E558" s="133" t="s">
        <v>776</v>
      </c>
      <c r="F558" s="133" t="s">
        <v>776</v>
      </c>
      <c r="G558" s="135">
        <v>0</v>
      </c>
      <c r="H558" s="135">
        <v>0</v>
      </c>
      <c r="I558" s="135">
        <v>0</v>
      </c>
      <c r="J558" s="135">
        <v>0</v>
      </c>
      <c r="K558" s="135">
        <v>0</v>
      </c>
      <c r="L558" s="135">
        <v>0</v>
      </c>
      <c r="M558" s="135">
        <v>0</v>
      </c>
      <c r="N558" s="135">
        <v>0</v>
      </c>
      <c r="O558" s="147">
        <v>77936552</v>
      </c>
      <c r="P558" s="147">
        <v>160533</v>
      </c>
      <c r="Q558" s="135">
        <v>0</v>
      </c>
      <c r="R558" s="135">
        <v>0</v>
      </c>
      <c r="S558" s="136">
        <v>0</v>
      </c>
      <c r="T558" s="137">
        <v>0</v>
      </c>
    </row>
    <row r="559" spans="1:20" ht="22.5" x14ac:dyDescent="0.2">
      <c r="A559" s="133" t="s">
        <v>933</v>
      </c>
      <c r="B559" s="133" t="s">
        <v>773</v>
      </c>
      <c r="C559" s="133" t="s">
        <v>278</v>
      </c>
      <c r="D559" s="133" t="s">
        <v>278</v>
      </c>
      <c r="E559" s="133" t="s">
        <v>777</v>
      </c>
      <c r="F559" s="133" t="s">
        <v>777</v>
      </c>
      <c r="G559" s="135">
        <v>4860308</v>
      </c>
      <c r="H559" s="135">
        <v>0</v>
      </c>
      <c r="I559" s="135">
        <v>196320950</v>
      </c>
      <c r="J559" s="135">
        <v>0</v>
      </c>
      <c r="K559" s="135">
        <v>0</v>
      </c>
      <c r="L559" s="135">
        <v>0</v>
      </c>
      <c r="M559" s="135">
        <v>0</v>
      </c>
      <c r="N559" s="135">
        <v>0</v>
      </c>
      <c r="O559" s="147">
        <v>0</v>
      </c>
      <c r="P559" s="147">
        <v>0</v>
      </c>
      <c r="Q559" s="135">
        <v>196320950</v>
      </c>
      <c r="R559" s="135">
        <v>0</v>
      </c>
      <c r="S559" s="136">
        <v>201181258</v>
      </c>
      <c r="T559" s="137">
        <v>0</v>
      </c>
    </row>
    <row r="560" spans="1:20" ht="33.75" x14ac:dyDescent="0.2">
      <c r="A560" s="133" t="s">
        <v>933</v>
      </c>
      <c r="B560" s="133" t="s">
        <v>773</v>
      </c>
      <c r="C560" s="133" t="s">
        <v>286</v>
      </c>
      <c r="D560" s="133" t="s">
        <v>332</v>
      </c>
      <c r="E560" s="133" t="s">
        <v>778</v>
      </c>
      <c r="F560" s="133" t="s">
        <v>778</v>
      </c>
      <c r="G560" s="135">
        <v>1978</v>
      </c>
      <c r="H560" s="135">
        <v>7</v>
      </c>
      <c r="I560" s="135">
        <v>16360</v>
      </c>
      <c r="J560" s="135">
        <v>46</v>
      </c>
      <c r="K560" s="135">
        <v>0</v>
      </c>
      <c r="L560" s="135">
        <v>0</v>
      </c>
      <c r="M560" s="135">
        <v>0</v>
      </c>
      <c r="N560" s="135">
        <v>0</v>
      </c>
      <c r="O560" s="147">
        <v>0</v>
      </c>
      <c r="P560" s="147">
        <v>0</v>
      </c>
      <c r="Q560" s="135">
        <v>16360</v>
      </c>
      <c r="R560" s="135">
        <v>46</v>
      </c>
      <c r="S560" s="136">
        <v>18338</v>
      </c>
      <c r="T560" s="137">
        <v>53</v>
      </c>
    </row>
    <row r="561" spans="1:20" ht="22.5" x14ac:dyDescent="0.2">
      <c r="A561" s="133" t="s">
        <v>933</v>
      </c>
      <c r="B561" s="133" t="s">
        <v>773</v>
      </c>
      <c r="C561" s="133" t="s">
        <v>290</v>
      </c>
      <c r="D561" s="133" t="s">
        <v>313</v>
      </c>
      <c r="E561" s="133" t="s">
        <v>779</v>
      </c>
      <c r="F561" s="133" t="s">
        <v>779</v>
      </c>
      <c r="G561" s="135">
        <v>1678538</v>
      </c>
      <c r="H561" s="135">
        <v>6092</v>
      </c>
      <c r="I561" s="135">
        <v>0</v>
      </c>
      <c r="J561" s="135">
        <v>0</v>
      </c>
      <c r="K561" s="135">
        <v>971391</v>
      </c>
      <c r="L561" s="135">
        <v>3642</v>
      </c>
      <c r="M561" s="135">
        <v>0</v>
      </c>
      <c r="N561" s="135">
        <v>0</v>
      </c>
      <c r="O561" s="147">
        <v>0</v>
      </c>
      <c r="P561" s="147">
        <v>0</v>
      </c>
      <c r="Q561" s="135">
        <v>971391</v>
      </c>
      <c r="R561" s="135">
        <v>3642</v>
      </c>
      <c r="S561" s="136">
        <v>2649929</v>
      </c>
      <c r="T561" s="137">
        <v>9734</v>
      </c>
    </row>
    <row r="562" spans="1:20" ht="33.75" x14ac:dyDescent="0.2">
      <c r="A562" s="133" t="s">
        <v>933</v>
      </c>
      <c r="B562" s="133" t="s">
        <v>773</v>
      </c>
      <c r="C562" s="133" t="s">
        <v>298</v>
      </c>
      <c r="D562" s="133" t="s">
        <v>335</v>
      </c>
      <c r="E562" s="133" t="s">
        <v>780</v>
      </c>
      <c r="F562" s="133" t="s">
        <v>780</v>
      </c>
      <c r="G562" s="135">
        <v>53627</v>
      </c>
      <c r="H562" s="135">
        <v>0</v>
      </c>
      <c r="I562" s="135">
        <v>202099</v>
      </c>
      <c r="J562" s="135">
        <v>0</v>
      </c>
      <c r="K562" s="135">
        <v>0</v>
      </c>
      <c r="L562" s="135">
        <v>0</v>
      </c>
      <c r="M562" s="135">
        <v>0</v>
      </c>
      <c r="N562" s="135">
        <v>0</v>
      </c>
      <c r="O562" s="147">
        <v>0</v>
      </c>
      <c r="P562" s="147">
        <v>0</v>
      </c>
      <c r="Q562" s="135">
        <v>202099</v>
      </c>
      <c r="R562" s="135">
        <v>0</v>
      </c>
      <c r="S562" s="136">
        <v>255726</v>
      </c>
      <c r="T562" s="137">
        <v>0</v>
      </c>
    </row>
    <row r="563" spans="1:20" ht="45" x14ac:dyDescent="0.2">
      <c r="A563" s="133" t="s">
        <v>933</v>
      </c>
      <c r="B563" s="134" t="s">
        <v>1268</v>
      </c>
      <c r="C563" s="133" t="s">
        <v>244</v>
      </c>
      <c r="D563" s="133" t="s">
        <v>316</v>
      </c>
      <c r="E563" s="134" t="s">
        <v>1279</v>
      </c>
      <c r="F563" s="134" t="s">
        <v>1279</v>
      </c>
      <c r="G563" s="135">
        <v>73951785</v>
      </c>
      <c r="H563" s="135">
        <v>161719</v>
      </c>
      <c r="I563" s="135">
        <v>47408741</v>
      </c>
      <c r="J563" s="135">
        <v>127913</v>
      </c>
      <c r="K563" s="135">
        <v>282511247</v>
      </c>
      <c r="L563" s="135">
        <v>666490</v>
      </c>
      <c r="M563" s="135">
        <v>4147619</v>
      </c>
      <c r="N563" s="135">
        <v>8467</v>
      </c>
      <c r="O563" s="147">
        <v>0</v>
      </c>
      <c r="P563" s="147">
        <v>0</v>
      </c>
      <c r="Q563" s="135">
        <v>334067607</v>
      </c>
      <c r="R563" s="135">
        <v>802870</v>
      </c>
      <c r="S563" s="136">
        <v>408019392</v>
      </c>
      <c r="T563" s="137">
        <v>964589</v>
      </c>
    </row>
    <row r="564" spans="1:20" ht="22.5" x14ac:dyDescent="0.2">
      <c r="A564" s="133" t="s">
        <v>933</v>
      </c>
      <c r="B564" s="134" t="s">
        <v>1268</v>
      </c>
      <c r="C564" s="133" t="s">
        <v>258</v>
      </c>
      <c r="D564" s="133" t="s">
        <v>258</v>
      </c>
      <c r="E564" s="134" t="s">
        <v>1280</v>
      </c>
      <c r="F564" s="134" t="s">
        <v>1280</v>
      </c>
      <c r="G564" s="135">
        <v>15421646</v>
      </c>
      <c r="H564" s="135">
        <v>0</v>
      </c>
      <c r="I564" s="135">
        <v>74826560</v>
      </c>
      <c r="J564" s="135">
        <v>0</v>
      </c>
      <c r="K564" s="135">
        <v>0</v>
      </c>
      <c r="L564" s="135">
        <v>0</v>
      </c>
      <c r="M564" s="135">
        <v>0</v>
      </c>
      <c r="N564" s="135">
        <v>0</v>
      </c>
      <c r="O564" s="147">
        <v>0</v>
      </c>
      <c r="P564" s="147">
        <v>0</v>
      </c>
      <c r="Q564" s="135">
        <v>74826560</v>
      </c>
      <c r="R564" s="135">
        <v>0</v>
      </c>
      <c r="S564" s="136">
        <v>90248206</v>
      </c>
      <c r="T564" s="137">
        <v>0</v>
      </c>
    </row>
    <row r="565" spans="1:20" ht="22.5" x14ac:dyDescent="0.2">
      <c r="A565" s="133" t="s">
        <v>933</v>
      </c>
      <c r="B565" s="134" t="s">
        <v>1268</v>
      </c>
      <c r="C565" s="133" t="s">
        <v>276</v>
      </c>
      <c r="D565" s="133" t="s">
        <v>276</v>
      </c>
      <c r="E565" s="134" t="s">
        <v>1281</v>
      </c>
      <c r="F565" s="134" t="s">
        <v>1281</v>
      </c>
      <c r="G565" s="135">
        <v>0</v>
      </c>
      <c r="H565" s="135">
        <v>0</v>
      </c>
      <c r="I565" s="135">
        <v>0</v>
      </c>
      <c r="J565" s="135">
        <v>0</v>
      </c>
      <c r="K565" s="135">
        <v>0</v>
      </c>
      <c r="L565" s="135">
        <v>0</v>
      </c>
      <c r="M565" s="135">
        <v>0</v>
      </c>
      <c r="N565" s="135">
        <v>0</v>
      </c>
      <c r="O565" s="147">
        <v>139259184</v>
      </c>
      <c r="P565" s="147">
        <v>253691</v>
      </c>
      <c r="Q565" s="135">
        <v>0</v>
      </c>
      <c r="R565" s="135">
        <v>0</v>
      </c>
      <c r="S565" s="136">
        <v>0</v>
      </c>
      <c r="T565" s="137">
        <v>0</v>
      </c>
    </row>
    <row r="566" spans="1:20" ht="22.5" x14ac:dyDescent="0.2">
      <c r="A566" s="133" t="s">
        <v>933</v>
      </c>
      <c r="B566" s="134" t="s">
        <v>1268</v>
      </c>
      <c r="C566" s="133" t="s">
        <v>278</v>
      </c>
      <c r="D566" s="133" t="s">
        <v>278</v>
      </c>
      <c r="E566" s="134" t="s">
        <v>1282</v>
      </c>
      <c r="F566" s="134" t="s">
        <v>1282</v>
      </c>
      <c r="G566" s="135">
        <v>9032303</v>
      </c>
      <c r="H566" s="135">
        <v>0</v>
      </c>
      <c r="I566" s="135">
        <v>358107460</v>
      </c>
      <c r="J566" s="135">
        <v>0</v>
      </c>
      <c r="K566" s="135">
        <v>0</v>
      </c>
      <c r="L566" s="135">
        <v>0</v>
      </c>
      <c r="M566" s="135">
        <v>0</v>
      </c>
      <c r="N566" s="135">
        <v>0</v>
      </c>
      <c r="O566" s="147">
        <v>0</v>
      </c>
      <c r="P566" s="147">
        <v>0</v>
      </c>
      <c r="Q566" s="135">
        <v>358107460</v>
      </c>
      <c r="R566" s="135">
        <v>0</v>
      </c>
      <c r="S566" s="136">
        <v>367139763</v>
      </c>
      <c r="T566" s="137">
        <v>0</v>
      </c>
    </row>
    <row r="567" spans="1:20" ht="33.75" x14ac:dyDescent="0.2">
      <c r="A567" s="133" t="s">
        <v>933</v>
      </c>
      <c r="B567" s="134" t="s">
        <v>1268</v>
      </c>
      <c r="C567" s="133" t="s">
        <v>286</v>
      </c>
      <c r="D567" s="133" t="s">
        <v>332</v>
      </c>
      <c r="E567" s="134" t="s">
        <v>1283</v>
      </c>
      <c r="F567" s="134" t="s">
        <v>1283</v>
      </c>
      <c r="G567" s="135">
        <v>756</v>
      </c>
      <c r="H567" s="135">
        <v>2</v>
      </c>
      <c r="I567" s="135">
        <v>29313</v>
      </c>
      <c r="J567" s="135">
        <v>85</v>
      </c>
      <c r="K567" s="135">
        <v>0</v>
      </c>
      <c r="L567" s="135">
        <v>0</v>
      </c>
      <c r="M567" s="135">
        <v>0</v>
      </c>
      <c r="N567" s="135">
        <v>0</v>
      </c>
      <c r="O567" s="147">
        <v>0</v>
      </c>
      <c r="P567" s="147">
        <v>0</v>
      </c>
      <c r="Q567" s="135">
        <v>29313</v>
      </c>
      <c r="R567" s="135">
        <v>85</v>
      </c>
      <c r="S567" s="136">
        <v>30069</v>
      </c>
      <c r="T567" s="137">
        <v>87</v>
      </c>
    </row>
    <row r="568" spans="1:20" ht="22.5" x14ac:dyDescent="0.2">
      <c r="A568" s="133" t="s">
        <v>933</v>
      </c>
      <c r="B568" s="134" t="s">
        <v>1268</v>
      </c>
      <c r="C568" s="133" t="s">
        <v>290</v>
      </c>
      <c r="D568" s="133" t="s">
        <v>313</v>
      </c>
      <c r="E568" s="134" t="s">
        <v>1284</v>
      </c>
      <c r="F568" s="134" t="s">
        <v>1284</v>
      </c>
      <c r="G568" s="135">
        <v>0</v>
      </c>
      <c r="H568" s="135">
        <v>0</v>
      </c>
      <c r="I568" s="135">
        <v>0</v>
      </c>
      <c r="J568" s="135">
        <v>0</v>
      </c>
      <c r="K568" s="135">
        <v>3647424</v>
      </c>
      <c r="L568" s="135">
        <v>9791</v>
      </c>
      <c r="M568" s="135">
        <v>0</v>
      </c>
      <c r="N568" s="135">
        <v>0</v>
      </c>
      <c r="O568" s="147">
        <v>0</v>
      </c>
      <c r="P568" s="147">
        <v>0</v>
      </c>
      <c r="Q568" s="135">
        <v>3647424</v>
      </c>
      <c r="R568" s="135">
        <v>9791</v>
      </c>
      <c r="S568" s="136">
        <v>3647424</v>
      </c>
      <c r="T568" s="137">
        <v>9791</v>
      </c>
    </row>
    <row r="569" spans="1:20" ht="33.75" x14ac:dyDescent="0.2">
      <c r="A569" s="133" t="s">
        <v>933</v>
      </c>
      <c r="B569" s="134" t="s">
        <v>1268</v>
      </c>
      <c r="C569" s="133" t="s">
        <v>298</v>
      </c>
      <c r="D569" s="133" t="s">
        <v>335</v>
      </c>
      <c r="E569" s="134" t="s">
        <v>1285</v>
      </c>
      <c r="F569" s="134" t="s">
        <v>1285</v>
      </c>
      <c r="G569" s="135">
        <v>0</v>
      </c>
      <c r="H569" s="135">
        <v>0</v>
      </c>
      <c r="I569" s="135">
        <v>1811439</v>
      </c>
      <c r="J569" s="135">
        <v>0</v>
      </c>
      <c r="K569" s="135">
        <v>0</v>
      </c>
      <c r="L569" s="135">
        <v>0</v>
      </c>
      <c r="M569" s="135">
        <v>0</v>
      </c>
      <c r="N569" s="135">
        <v>0</v>
      </c>
      <c r="O569" s="147">
        <v>0</v>
      </c>
      <c r="P569" s="147">
        <v>0</v>
      </c>
      <c r="Q569" s="135">
        <v>1811439</v>
      </c>
      <c r="R569" s="135">
        <v>0</v>
      </c>
      <c r="S569" s="136">
        <v>1811439</v>
      </c>
      <c r="T569" s="137">
        <v>0</v>
      </c>
    </row>
    <row r="570" spans="1:20" x14ac:dyDescent="0.2">
      <c r="A570" s="130" t="s">
        <v>222</v>
      </c>
    </row>
  </sheetData>
  <sheetProtection algorithmName="SHA-512" hashValue="s2FrXLZ+UY74/lI59yjZyk38/tg07P9fG6n52zoN6kyLqio9FcZWjdf83CXH4fwnHffnNPDivU4yzFENYtisXA==" saltValue="6T42RUVENroBz+k/aGVCYQ==" spinCount="100000" sheet="1" objects="1" scenarios="1"/>
  <autoFilter ref="A4:T570" xr:uid="{00000000-0009-0000-0000-00000C000000}"/>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D73"/>
  <sheetViews>
    <sheetView workbookViewId="0"/>
  </sheetViews>
  <sheetFormatPr defaultRowHeight="12.75" x14ac:dyDescent="0.2"/>
  <cols>
    <col min="1" max="1" width="30.5703125" bestFit="1" customWidth="1"/>
    <col min="4" max="4" width="22.85546875" bestFit="1" customWidth="1"/>
  </cols>
  <sheetData>
    <row r="1" spans="1:4" x14ac:dyDescent="0.2">
      <c r="A1" s="2" t="str">
        <f>IF('DELETE 3. Rate Classes'!L17=1, 'DELETE 3. Rate Classes'!#REF!, "")</f>
        <v/>
      </c>
      <c r="B1" s="2">
        <v>1</v>
      </c>
      <c r="D1" s="3"/>
    </row>
    <row r="2" spans="1:4" x14ac:dyDescent="0.2">
      <c r="A2" s="2" t="str">
        <f>IF('DELETE 3. Rate Classes'!L18=1, 'DELETE 3. Rate Classes'!#REF!, "")</f>
        <v/>
      </c>
      <c r="B2" s="2">
        <v>2</v>
      </c>
    </row>
    <row r="3" spans="1:4" x14ac:dyDescent="0.2">
      <c r="A3" s="2" t="str">
        <f>IF('DELETE 3. Rate Classes'!L19=1, 'DELETE 3. Rate Classes'!#REF!, "")</f>
        <v/>
      </c>
      <c r="B3" s="2">
        <v>3</v>
      </c>
    </row>
    <row r="4" spans="1:4" x14ac:dyDescent="0.2">
      <c r="A4" s="2" t="str">
        <f>IF('DELETE 3. Rate Classes'!L20=1, 'DELETE 3. Rate Classes'!#REF!, "")</f>
        <v/>
      </c>
      <c r="B4" s="2">
        <v>4</v>
      </c>
    </row>
    <row r="5" spans="1:4" x14ac:dyDescent="0.2">
      <c r="A5" s="2" t="str">
        <f>IF('DELETE 3. Rate Classes'!L21=1, 'DELETE 3. Rate Classes'!#REF!, "")</f>
        <v/>
      </c>
      <c r="B5" s="2">
        <v>5</v>
      </c>
    </row>
    <row r="6" spans="1:4" x14ac:dyDescent="0.2">
      <c r="A6" s="2" t="str">
        <f>IF('DELETE 3. Rate Classes'!L22=1, 'DELETE 3. Rate Classes'!#REF!, "")</f>
        <v/>
      </c>
      <c r="B6" s="2">
        <v>6</v>
      </c>
    </row>
    <row r="7" spans="1:4" x14ac:dyDescent="0.2">
      <c r="A7" s="2" t="str">
        <f>IF('DELETE 3. Rate Classes'!L23=1, 'DELETE 3. Rate Classes'!#REF!, "")</f>
        <v/>
      </c>
      <c r="B7" s="2">
        <v>7</v>
      </c>
    </row>
    <row r="8" spans="1:4" x14ac:dyDescent="0.2">
      <c r="A8" s="2" t="str">
        <f>IF('DELETE 3. Rate Classes'!L24=1, 'DELETE 3. Rate Classes'!#REF!, "")</f>
        <v/>
      </c>
      <c r="B8" s="2">
        <v>8</v>
      </c>
    </row>
    <row r="9" spans="1:4" x14ac:dyDescent="0.2">
      <c r="A9" s="2" t="str">
        <f>IF('DELETE 3. Rate Classes'!L25=1, 'DELETE 3. Rate Classes'!#REF!, "")</f>
        <v/>
      </c>
      <c r="B9" s="2">
        <v>9</v>
      </c>
    </row>
    <row r="10" spans="1:4" x14ac:dyDescent="0.2">
      <c r="A10" s="2" t="str">
        <f>IF('DELETE 3. Rate Classes'!L26=1, 'DELETE 3. Rate Classes'!#REF!, "")</f>
        <v/>
      </c>
      <c r="B10" s="2">
        <v>10</v>
      </c>
    </row>
    <row r="11" spans="1:4" x14ac:dyDescent="0.2">
      <c r="A11" s="2" t="str">
        <f>IF('DELETE 3. Rate Classes'!L27=1, 'DELETE 3. Rate Classes'!#REF!, "")</f>
        <v/>
      </c>
      <c r="B11" s="2">
        <v>11</v>
      </c>
    </row>
    <row r="12" spans="1:4" x14ac:dyDescent="0.2">
      <c r="A12" s="2" t="str">
        <f>IF('DELETE 3. Rate Classes'!L28=1, 'DELETE 3. Rate Classes'!#REF!, "")</f>
        <v/>
      </c>
      <c r="B12" s="2">
        <v>12</v>
      </c>
    </row>
    <row r="13" spans="1:4" x14ac:dyDescent="0.2">
      <c r="A13" s="2" t="str">
        <f>IF('DELETE 3. Rate Classes'!L29=1, 'DELETE 3. Rate Classes'!#REF!, "")</f>
        <v/>
      </c>
      <c r="B13" s="2">
        <v>13</v>
      </c>
    </row>
    <row r="14" spans="1:4" x14ac:dyDescent="0.2">
      <c r="A14" s="2" t="str">
        <f>IF('DELETE 3. Rate Classes'!L30=1, 'DELETE 3. Rate Classes'!#REF!, "")</f>
        <v/>
      </c>
      <c r="B14" s="2">
        <v>14</v>
      </c>
    </row>
    <row r="15" spans="1:4" x14ac:dyDescent="0.2">
      <c r="A15" s="2" t="str">
        <f>IF('DELETE 3. Rate Classes'!L31=1, 'DELETE 3. Rate Classes'!#REF!, "")</f>
        <v/>
      </c>
      <c r="B15" s="2">
        <v>15</v>
      </c>
    </row>
    <row r="16" spans="1:4" x14ac:dyDescent="0.2">
      <c r="A16" s="2" t="str">
        <f>IF('DELETE 3. Rate Classes'!L32=1, 'DELETE 3. Rate Classes'!#REF!, "")</f>
        <v/>
      </c>
      <c r="B16" s="2">
        <v>16</v>
      </c>
    </row>
    <row r="17" spans="1:4" x14ac:dyDescent="0.2">
      <c r="A17" s="2" t="str">
        <f>IF('DELETE 3. Rate Classes'!L33=1, 'DELETE 3. Rate Classes'!#REF!, "")</f>
        <v/>
      </c>
      <c r="B17" s="2">
        <v>17</v>
      </c>
    </row>
    <row r="18" spans="1:4" x14ac:dyDescent="0.2">
      <c r="A18" s="2" t="str">
        <f>IF('DELETE 3. Rate Classes'!L34=1, 'DELETE 3. Rate Classes'!#REF!, "")</f>
        <v/>
      </c>
      <c r="B18" s="2">
        <v>18</v>
      </c>
    </row>
    <row r="19" spans="1:4" x14ac:dyDescent="0.2">
      <c r="A19" s="2" t="str">
        <f>IF('DELETE 3. Rate Classes'!L35=1, 'DELETE 3. Rate Classes'!#REF!, "")</f>
        <v/>
      </c>
      <c r="B19" s="2">
        <v>19</v>
      </c>
    </row>
    <row r="20" spans="1:4" x14ac:dyDescent="0.2">
      <c r="A20" s="2" t="str">
        <f>IF('DELETE 3. Rate Classes'!L36=1, 'DELETE 3. Rate Classes'!#REF!, "")</f>
        <v/>
      </c>
      <c r="B20" s="2">
        <v>20</v>
      </c>
    </row>
    <row r="21" spans="1:4" x14ac:dyDescent="0.2">
      <c r="A21" s="2" t="str">
        <f>IF('DELETE 3. Rate Classes'!L37=1, 'DELETE 3. Rate Classes'!#REF!, "")</f>
        <v/>
      </c>
      <c r="B21" s="2">
        <v>21</v>
      </c>
      <c r="D21" s="3"/>
    </row>
    <row r="22" spans="1:4" x14ac:dyDescent="0.2">
      <c r="A22" s="2" t="str">
        <f>IF('DELETE 3. Rate Classes'!L38=1, 'DELETE 3. Rate Classes'!#REF!, "")</f>
        <v/>
      </c>
      <c r="B22" s="2">
        <v>22</v>
      </c>
      <c r="D22" s="3"/>
    </row>
    <row r="23" spans="1:4" x14ac:dyDescent="0.2">
      <c r="D23" s="3"/>
    </row>
    <row r="24" spans="1:4" x14ac:dyDescent="0.2">
      <c r="D24" s="3"/>
    </row>
    <row r="25" spans="1:4" x14ac:dyDescent="0.2">
      <c r="D25" s="3"/>
    </row>
    <row r="26" spans="1:4" x14ac:dyDescent="0.2">
      <c r="D26" s="3"/>
    </row>
    <row r="27" spans="1:4" x14ac:dyDescent="0.2">
      <c r="D27" s="3"/>
    </row>
    <row r="28" spans="1:4" x14ac:dyDescent="0.2">
      <c r="D28" s="3"/>
    </row>
    <row r="29" spans="1:4" x14ac:dyDescent="0.2">
      <c r="D29" s="3"/>
    </row>
    <row r="30" spans="1:4" x14ac:dyDescent="0.2">
      <c r="D30" s="3"/>
    </row>
    <row r="31" spans="1:4" x14ac:dyDescent="0.2">
      <c r="D31" s="3"/>
    </row>
    <row r="32" spans="1:4" x14ac:dyDescent="0.2">
      <c r="D32" s="3"/>
    </row>
    <row r="73" spans="4:4" x14ac:dyDescent="0.2">
      <c r="D73" s="2"/>
    </row>
  </sheetData>
  <sheetProtection algorithmName="SHA-512" hashValue="cFGJUjuuUsOaKsW/GfntCD7Ts16SRRofV9l8mpL0toO2FBKHPFnyZ5RGHKhrItO0dJK0/xA30GspHiRjwUJIQg==" saltValue="kc9URydHcBqNwWZc6fsTaQ=="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B74"/>
  <sheetViews>
    <sheetView workbookViewId="0">
      <selection activeCell="D65" sqref="D65"/>
    </sheetView>
  </sheetViews>
  <sheetFormatPr defaultRowHeight="12.75" x14ac:dyDescent="0.2"/>
  <cols>
    <col min="1" max="1" width="51.85546875" bestFit="1" customWidth="1"/>
    <col min="2" max="2" width="11.140625" bestFit="1" customWidth="1"/>
  </cols>
  <sheetData>
    <row r="1" spans="1:2" x14ac:dyDescent="0.2">
      <c r="A1" t="s">
        <v>198</v>
      </c>
      <c r="B1" t="s">
        <v>1286</v>
      </c>
    </row>
    <row r="2" spans="1:2" x14ac:dyDescent="0.2">
      <c r="A2" t="s">
        <v>199</v>
      </c>
      <c r="B2" t="s">
        <v>1286</v>
      </c>
    </row>
    <row r="3" spans="1:2" x14ac:dyDescent="0.2">
      <c r="A3" t="s">
        <v>200</v>
      </c>
      <c r="B3" t="s">
        <v>1286</v>
      </c>
    </row>
    <row r="4" spans="1:2" x14ac:dyDescent="0.2">
      <c r="A4" t="s">
        <v>201</v>
      </c>
      <c r="B4" t="s">
        <v>1286</v>
      </c>
    </row>
    <row r="5" spans="1:2" x14ac:dyDescent="0.2">
      <c r="A5" t="s">
        <v>1249</v>
      </c>
      <c r="B5" t="s">
        <v>1286</v>
      </c>
    </row>
    <row r="6" spans="1:2" x14ac:dyDescent="0.2">
      <c r="A6" t="s">
        <v>131</v>
      </c>
      <c r="B6" t="s">
        <v>1287</v>
      </c>
    </row>
    <row r="7" spans="1:2" x14ac:dyDescent="0.2">
      <c r="A7" t="s">
        <v>138</v>
      </c>
      <c r="B7" t="s">
        <v>1288</v>
      </c>
    </row>
    <row r="8" spans="1:2" x14ac:dyDescent="0.2">
      <c r="A8" t="s">
        <v>181</v>
      </c>
      <c r="B8" t="s">
        <v>1289</v>
      </c>
    </row>
    <row r="9" spans="1:2" x14ac:dyDescent="0.2">
      <c r="A9" t="s">
        <v>0</v>
      </c>
      <c r="B9" t="s">
        <v>1290</v>
      </c>
    </row>
    <row r="10" spans="1:2" x14ac:dyDescent="0.2">
      <c r="A10" t="s">
        <v>1</v>
      </c>
      <c r="B10" t="s">
        <v>1291</v>
      </c>
    </row>
    <row r="11" spans="1:2" x14ac:dyDescent="0.2">
      <c r="A11" t="s">
        <v>182</v>
      </c>
      <c r="B11" t="s">
        <v>1292</v>
      </c>
    </row>
    <row r="12" spans="1:2" x14ac:dyDescent="0.2">
      <c r="A12" t="s">
        <v>2</v>
      </c>
      <c r="B12" t="s">
        <v>1293</v>
      </c>
    </row>
    <row r="13" spans="1:2" x14ac:dyDescent="0.2">
      <c r="A13" s="149" t="s">
        <v>139</v>
      </c>
      <c r="B13" t="s">
        <v>1294</v>
      </c>
    </row>
    <row r="14" spans="1:2" x14ac:dyDescent="0.2">
      <c r="A14" t="s">
        <v>3</v>
      </c>
      <c r="B14" s="26" t="s">
        <v>1295</v>
      </c>
    </row>
    <row r="15" spans="1:2" x14ac:dyDescent="0.2">
      <c r="A15" t="s">
        <v>4</v>
      </c>
      <c r="B15" s="26" t="s">
        <v>1296</v>
      </c>
    </row>
    <row r="16" spans="1:2" x14ac:dyDescent="0.2">
      <c r="A16" t="s">
        <v>1250</v>
      </c>
      <c r="B16" t="s">
        <v>1297</v>
      </c>
    </row>
    <row r="17" spans="1:2" x14ac:dyDescent="0.2">
      <c r="A17" t="s">
        <v>1251</v>
      </c>
      <c r="B17" t="s">
        <v>1297</v>
      </c>
    </row>
    <row r="18" spans="1:2" x14ac:dyDescent="0.2">
      <c r="A18" t="s">
        <v>202</v>
      </c>
      <c r="B18" t="s">
        <v>1298</v>
      </c>
    </row>
    <row r="19" spans="1:2" x14ac:dyDescent="0.2">
      <c r="A19" t="s">
        <v>203</v>
      </c>
      <c r="B19" t="s">
        <v>1298</v>
      </c>
    </row>
    <row r="20" spans="1:2" x14ac:dyDescent="0.2">
      <c r="A20" t="s">
        <v>204</v>
      </c>
      <c r="B20" t="s">
        <v>1299</v>
      </c>
    </row>
    <row r="21" spans="1:2" x14ac:dyDescent="0.2">
      <c r="A21" t="s">
        <v>205</v>
      </c>
      <c r="B21" t="s">
        <v>1299</v>
      </c>
    </row>
    <row r="22" spans="1:2" x14ac:dyDescent="0.2">
      <c r="A22" t="s">
        <v>191</v>
      </c>
      <c r="B22" t="s">
        <v>1300</v>
      </c>
    </row>
    <row r="23" spans="1:2" x14ac:dyDescent="0.2">
      <c r="A23" t="s">
        <v>197</v>
      </c>
      <c r="B23" t="s">
        <v>1301</v>
      </c>
    </row>
    <row r="24" spans="1:2" x14ac:dyDescent="0.2">
      <c r="A24" t="s">
        <v>1252</v>
      </c>
      <c r="B24" t="s">
        <v>1302</v>
      </c>
    </row>
    <row r="25" spans="1:2" x14ac:dyDescent="0.2">
      <c r="A25" t="s">
        <v>1253</v>
      </c>
      <c r="B25" t="s">
        <v>1303</v>
      </c>
    </row>
    <row r="26" spans="1:2" x14ac:dyDescent="0.2">
      <c r="A26" s="149" t="s">
        <v>140</v>
      </c>
      <c r="B26" t="s">
        <v>1304</v>
      </c>
    </row>
    <row r="27" spans="1:2" x14ac:dyDescent="0.2">
      <c r="A27" t="s">
        <v>5</v>
      </c>
      <c r="B27" t="s">
        <v>1305</v>
      </c>
    </row>
    <row r="28" spans="1:2" x14ac:dyDescent="0.2">
      <c r="A28" t="s">
        <v>6</v>
      </c>
      <c r="B28" t="s">
        <v>1306</v>
      </c>
    </row>
    <row r="29" spans="1:2" x14ac:dyDescent="0.2">
      <c r="A29" t="s">
        <v>7</v>
      </c>
      <c r="B29" t="s">
        <v>1307</v>
      </c>
    </row>
    <row r="30" spans="1:2" x14ac:dyDescent="0.2">
      <c r="A30" t="s">
        <v>132</v>
      </c>
      <c r="B30" t="s">
        <v>1308</v>
      </c>
    </row>
    <row r="31" spans="1:2" x14ac:dyDescent="0.2">
      <c r="A31" t="s">
        <v>206</v>
      </c>
      <c r="B31" t="s">
        <v>1309</v>
      </c>
    </row>
    <row r="32" spans="1:2" x14ac:dyDescent="0.2">
      <c r="A32" t="s">
        <v>141</v>
      </c>
      <c r="B32" t="s">
        <v>1310</v>
      </c>
    </row>
    <row r="33" spans="1:2" x14ac:dyDescent="0.2">
      <c r="A33" t="s">
        <v>207</v>
      </c>
      <c r="B33" t="s">
        <v>1311</v>
      </c>
    </row>
    <row r="34" spans="1:2" x14ac:dyDescent="0.2">
      <c r="A34" s="149" t="s">
        <v>142</v>
      </c>
      <c r="B34" t="s">
        <v>1312</v>
      </c>
    </row>
    <row r="35" spans="1:2" x14ac:dyDescent="0.2">
      <c r="A35" t="s">
        <v>8</v>
      </c>
      <c r="B35" t="s">
        <v>1313</v>
      </c>
    </row>
    <row r="36" spans="1:2" x14ac:dyDescent="0.2">
      <c r="A36" t="s">
        <v>218</v>
      </c>
      <c r="B36" t="s">
        <v>1314</v>
      </c>
    </row>
    <row r="37" spans="1:2" x14ac:dyDescent="0.2">
      <c r="A37" t="s">
        <v>208</v>
      </c>
      <c r="B37" t="s">
        <v>1314</v>
      </c>
    </row>
    <row r="38" spans="1:2" x14ac:dyDescent="0.2">
      <c r="A38" t="s">
        <v>209</v>
      </c>
      <c r="B38" t="s">
        <v>1314</v>
      </c>
    </row>
    <row r="39" spans="1:2" x14ac:dyDescent="0.2">
      <c r="A39" t="s">
        <v>210</v>
      </c>
      <c r="B39" t="s">
        <v>1314</v>
      </c>
    </row>
    <row r="40" spans="1:2" x14ac:dyDescent="0.2">
      <c r="A40" t="s">
        <v>1254</v>
      </c>
      <c r="B40" t="s">
        <v>1315</v>
      </c>
    </row>
    <row r="41" spans="1:2" x14ac:dyDescent="0.2">
      <c r="A41" t="s">
        <v>143</v>
      </c>
      <c r="B41" t="s">
        <v>1316</v>
      </c>
    </row>
    <row r="42" spans="1:2" x14ac:dyDescent="0.2">
      <c r="A42" t="s">
        <v>211</v>
      </c>
      <c r="B42" t="s">
        <v>1317</v>
      </c>
    </row>
    <row r="43" spans="1:2" x14ac:dyDescent="0.2">
      <c r="A43" t="s">
        <v>133</v>
      </c>
      <c r="B43" t="s">
        <v>1318</v>
      </c>
    </row>
    <row r="44" spans="1:2" x14ac:dyDescent="0.2">
      <c r="A44" t="s">
        <v>9</v>
      </c>
      <c r="B44" t="s">
        <v>1319</v>
      </c>
    </row>
    <row r="45" spans="1:2" x14ac:dyDescent="0.2">
      <c r="A45" t="s">
        <v>144</v>
      </c>
      <c r="B45" t="s">
        <v>1320</v>
      </c>
    </row>
    <row r="46" spans="1:2" x14ac:dyDescent="0.2">
      <c r="A46" t="s">
        <v>10</v>
      </c>
      <c r="B46" t="s">
        <v>1321</v>
      </c>
    </row>
    <row r="47" spans="1:2" x14ac:dyDescent="0.2">
      <c r="A47" t="s">
        <v>212</v>
      </c>
      <c r="B47" t="s">
        <v>1321</v>
      </c>
    </row>
    <row r="48" spans="1:2" x14ac:dyDescent="0.2">
      <c r="A48" t="s">
        <v>11</v>
      </c>
      <c r="B48" t="s">
        <v>1322</v>
      </c>
    </row>
    <row r="49" spans="1:2" x14ac:dyDescent="0.2">
      <c r="A49" t="s">
        <v>213</v>
      </c>
      <c r="B49" t="s">
        <v>1323</v>
      </c>
    </row>
    <row r="50" spans="1:2" x14ac:dyDescent="0.2">
      <c r="A50" t="s">
        <v>214</v>
      </c>
      <c r="B50" t="s">
        <v>1324</v>
      </c>
    </row>
    <row r="51" spans="1:2" x14ac:dyDescent="0.2">
      <c r="A51" t="s">
        <v>215</v>
      </c>
      <c r="B51" t="s">
        <v>1324</v>
      </c>
    </row>
    <row r="52" spans="1:2" x14ac:dyDescent="0.2">
      <c r="A52" t="s">
        <v>134</v>
      </c>
      <c r="B52" t="s">
        <v>1325</v>
      </c>
    </row>
    <row r="53" spans="1:2" x14ac:dyDescent="0.2">
      <c r="A53" t="s">
        <v>12</v>
      </c>
      <c r="B53" t="s">
        <v>1326</v>
      </c>
    </row>
    <row r="54" spans="1:2" x14ac:dyDescent="0.2">
      <c r="A54" t="s">
        <v>13</v>
      </c>
      <c r="B54" t="s">
        <v>1327</v>
      </c>
    </row>
    <row r="55" spans="1:2" x14ac:dyDescent="0.2">
      <c r="A55" t="s">
        <v>14</v>
      </c>
      <c r="B55" t="s">
        <v>1328</v>
      </c>
    </row>
    <row r="56" spans="1:2" x14ac:dyDescent="0.2">
      <c r="A56" t="s">
        <v>183</v>
      </c>
      <c r="B56" t="s">
        <v>1329</v>
      </c>
    </row>
    <row r="57" spans="1:2" x14ac:dyDescent="0.2">
      <c r="A57" t="s">
        <v>15</v>
      </c>
      <c r="B57" t="s">
        <v>1330</v>
      </c>
    </row>
    <row r="58" spans="1:2" x14ac:dyDescent="0.2">
      <c r="A58" t="s">
        <v>184</v>
      </c>
      <c r="B58" t="s">
        <v>1331</v>
      </c>
    </row>
    <row r="59" spans="1:2" x14ac:dyDescent="0.2">
      <c r="A59" t="s">
        <v>145</v>
      </c>
      <c r="B59" t="s">
        <v>1332</v>
      </c>
    </row>
    <row r="60" spans="1:2" x14ac:dyDescent="0.2">
      <c r="A60" t="s">
        <v>16</v>
      </c>
      <c r="B60" t="s">
        <v>1333</v>
      </c>
    </row>
    <row r="61" spans="1:2" x14ac:dyDescent="0.2">
      <c r="A61" t="s">
        <v>185</v>
      </c>
      <c r="B61" t="s">
        <v>1334</v>
      </c>
    </row>
    <row r="62" spans="1:2" x14ac:dyDescent="0.2">
      <c r="A62" t="s">
        <v>17</v>
      </c>
      <c r="B62" t="s">
        <v>1335</v>
      </c>
    </row>
    <row r="63" spans="1:2" x14ac:dyDescent="0.2">
      <c r="A63" t="s">
        <v>18</v>
      </c>
      <c r="B63" t="s">
        <v>1336</v>
      </c>
    </row>
    <row r="64" spans="1:2" x14ac:dyDescent="0.2">
      <c r="A64" t="s">
        <v>146</v>
      </c>
      <c r="B64" t="s">
        <v>1337</v>
      </c>
    </row>
    <row r="65" spans="1:2" x14ac:dyDescent="0.2">
      <c r="A65" t="s">
        <v>19</v>
      </c>
      <c r="B65" t="s">
        <v>1338</v>
      </c>
    </row>
    <row r="66" spans="1:2" x14ac:dyDescent="0.2">
      <c r="A66" t="s">
        <v>216</v>
      </c>
      <c r="B66" t="s">
        <v>1339</v>
      </c>
    </row>
    <row r="67" spans="1:2" x14ac:dyDescent="0.2">
      <c r="A67" t="s">
        <v>1255</v>
      </c>
      <c r="B67" t="s">
        <v>1339</v>
      </c>
    </row>
    <row r="68" spans="1:2" x14ac:dyDescent="0.2">
      <c r="A68" t="s">
        <v>20</v>
      </c>
      <c r="B68" t="s">
        <v>1340</v>
      </c>
    </row>
    <row r="69" spans="1:2" x14ac:dyDescent="0.2">
      <c r="A69" t="s">
        <v>137</v>
      </c>
      <c r="B69" t="s">
        <v>1341</v>
      </c>
    </row>
    <row r="70" spans="1:2" x14ac:dyDescent="0.2">
      <c r="A70" t="s">
        <v>135</v>
      </c>
      <c r="B70" t="s">
        <v>1342</v>
      </c>
    </row>
    <row r="71" spans="1:2" x14ac:dyDescent="0.2">
      <c r="A71" t="s">
        <v>136</v>
      </c>
      <c r="B71" t="s">
        <v>1343</v>
      </c>
    </row>
    <row r="72" spans="1:2" x14ac:dyDescent="0.2">
      <c r="A72" t="s">
        <v>217</v>
      </c>
      <c r="B72" t="s">
        <v>1344</v>
      </c>
    </row>
    <row r="73" spans="1:2" x14ac:dyDescent="0.2">
      <c r="A73" t="s">
        <v>147</v>
      </c>
      <c r="B73" t="s">
        <v>1345</v>
      </c>
    </row>
    <row r="74" spans="1:2" x14ac:dyDescent="0.2">
      <c r="A74" t="s">
        <v>21</v>
      </c>
      <c r="B74" t="s">
        <v>1346</v>
      </c>
    </row>
  </sheetData>
  <sheetProtection algorithmName="SHA-512" hashValue="5f1Dh7XiWotcTWkNF3lsh65KZPRMfhoa2CZXMjtLY/6rOYBdGYeTMnUgoNscFbcBMqZrYyxI25fhOu7vEAxiBA==" saltValue="uk6vzPZMdHqWT29Qxio1c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5:B11"/>
  <sheetViews>
    <sheetView topLeftCell="A5" workbookViewId="0">
      <selection activeCell="B5" sqref="B5:B11"/>
    </sheetView>
  </sheetViews>
  <sheetFormatPr defaultRowHeight="12.75" x14ac:dyDescent="0.2"/>
  <cols>
    <col min="1" max="1" width="27.28515625" bestFit="1" customWidth="1"/>
  </cols>
  <sheetData>
    <row r="5" spans="1:2" x14ac:dyDescent="0.2">
      <c r="A5" s="26" t="s">
        <v>130</v>
      </c>
      <c r="B5" s="26" t="s">
        <v>1347</v>
      </c>
    </row>
    <row r="6" spans="1:2" x14ac:dyDescent="0.2">
      <c r="A6" s="26" t="s">
        <v>1241</v>
      </c>
      <c r="B6" s="26" t="s">
        <v>1347</v>
      </c>
    </row>
    <row r="7" spans="1:2" x14ac:dyDescent="0.2">
      <c r="A7" s="26" t="s">
        <v>1242</v>
      </c>
      <c r="B7" s="26" t="s">
        <v>1347</v>
      </c>
    </row>
    <row r="8" spans="1:2" x14ac:dyDescent="0.2">
      <c r="A8" s="26" t="s">
        <v>1243</v>
      </c>
      <c r="B8" s="26" t="s">
        <v>1347</v>
      </c>
    </row>
    <row r="9" spans="1:2" x14ac:dyDescent="0.2">
      <c r="A9" s="26" t="s">
        <v>1244</v>
      </c>
      <c r="B9" s="26" t="s">
        <v>1347</v>
      </c>
    </row>
    <row r="10" spans="1:2" x14ac:dyDescent="0.2">
      <c r="A10" s="26" t="s">
        <v>1245</v>
      </c>
      <c r="B10" s="26" t="s">
        <v>1347</v>
      </c>
    </row>
    <row r="11" spans="1:2" x14ac:dyDescent="0.2">
      <c r="A11" s="26" t="s">
        <v>1246</v>
      </c>
      <c r="B11" s="26" t="s">
        <v>1347</v>
      </c>
    </row>
  </sheetData>
  <sheetProtection algorithmName="SHA-512" hashValue="JdlARcaexEhPZ8wy7rL09a/7+YB83iACypdb3XsYBf3iKD8ELX8H/PcLmKxYwixcpDWaEQ5KuA7IpGaavMRp2w==" saltValue="uZcFCeYTynZPgKIEdLw7L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C14:M121"/>
  <sheetViews>
    <sheetView showGridLines="0" topLeftCell="A34" zoomScaleNormal="100" workbookViewId="0"/>
  </sheetViews>
  <sheetFormatPr defaultRowHeight="12.75" x14ac:dyDescent="0.2"/>
  <sheetData>
    <row r="14" ht="3" customHeight="1" x14ac:dyDescent="0.2"/>
    <row r="15" ht="3" customHeight="1" x14ac:dyDescent="0.2"/>
    <row r="16" ht="3" customHeight="1" x14ac:dyDescent="0.2"/>
    <row r="17" spans="3:13" s="26" customFormat="1" ht="3" customHeight="1" x14ac:dyDescent="0.2"/>
    <row r="18" spans="3:13" s="26" customFormat="1" ht="3" customHeight="1" x14ac:dyDescent="0.2">
      <c r="C18" s="4"/>
      <c r="D18" s="4"/>
      <c r="E18" s="4"/>
      <c r="F18" s="4"/>
      <c r="G18" s="4"/>
      <c r="H18" s="4"/>
      <c r="I18" s="4"/>
      <c r="J18" s="4"/>
      <c r="K18" s="4"/>
      <c r="L18" s="4"/>
      <c r="M18" s="4"/>
    </row>
    <row r="19" spans="3:13" s="26" customFormat="1" x14ac:dyDescent="0.2">
      <c r="C19" s="4"/>
      <c r="D19" s="4"/>
      <c r="E19" s="4"/>
      <c r="F19" s="4"/>
      <c r="G19" s="4"/>
      <c r="H19" s="4"/>
      <c r="J19" s="4"/>
      <c r="K19" s="4"/>
      <c r="L19" s="4"/>
      <c r="M19" s="4"/>
    </row>
    <row r="20" spans="3:13" s="26" customFormat="1" ht="15.75" x14ac:dyDescent="0.25">
      <c r="C20" s="4"/>
      <c r="D20" s="69" t="s">
        <v>129</v>
      </c>
      <c r="E20" s="4"/>
      <c r="F20" s="4"/>
      <c r="G20" s="4"/>
      <c r="H20" s="4"/>
      <c r="I20" s="69" t="s">
        <v>1243</v>
      </c>
      <c r="J20" s="4"/>
      <c r="K20" s="4"/>
      <c r="L20" s="4"/>
      <c r="M20" s="4"/>
    </row>
    <row r="21" spans="3:13" s="26" customFormat="1" ht="15.75" x14ac:dyDescent="0.25">
      <c r="C21" s="4"/>
      <c r="D21" s="64"/>
      <c r="E21" s="4"/>
      <c r="F21" s="4"/>
      <c r="G21" s="4"/>
      <c r="H21" s="4"/>
      <c r="J21" s="4"/>
      <c r="K21" s="4"/>
      <c r="L21" s="4"/>
      <c r="M21" s="4"/>
    </row>
    <row r="22" spans="3:13" s="26" customFormat="1" ht="15.75" x14ac:dyDescent="0.25">
      <c r="C22" s="4"/>
      <c r="D22" s="69" t="s">
        <v>130</v>
      </c>
      <c r="E22" s="4"/>
      <c r="F22" s="4"/>
      <c r="G22" s="4"/>
      <c r="H22" s="4"/>
      <c r="I22" s="69" t="s">
        <v>1244</v>
      </c>
      <c r="J22" s="4"/>
      <c r="K22" s="4"/>
      <c r="L22" s="4"/>
      <c r="M22" s="4"/>
    </row>
    <row r="23" spans="3:13" s="26" customFormat="1" ht="15.75" x14ac:dyDescent="0.25">
      <c r="C23" s="4"/>
      <c r="D23" s="64"/>
      <c r="E23" s="4"/>
      <c r="F23" s="4"/>
      <c r="G23" s="4"/>
      <c r="H23" s="4"/>
      <c r="I23" s="64"/>
      <c r="J23" s="4"/>
      <c r="K23" s="4"/>
      <c r="L23" s="4"/>
      <c r="M23" s="4"/>
    </row>
    <row r="24" spans="3:13" s="26" customFormat="1" ht="15.75" x14ac:dyDescent="0.25">
      <c r="C24" s="4"/>
      <c r="D24" s="69" t="s">
        <v>1241</v>
      </c>
      <c r="E24" s="4"/>
      <c r="F24" s="4"/>
      <c r="G24" s="4"/>
      <c r="H24" s="4"/>
      <c r="I24" s="69" t="s">
        <v>1245</v>
      </c>
      <c r="J24" s="4"/>
      <c r="K24" s="4"/>
      <c r="L24" s="4"/>
      <c r="M24" s="4"/>
    </row>
    <row r="25" spans="3:13" s="26" customFormat="1" ht="15.75" x14ac:dyDescent="0.25">
      <c r="C25" s="4"/>
      <c r="D25" s="64"/>
      <c r="E25" s="4"/>
      <c r="F25" s="4"/>
      <c r="G25" s="4"/>
      <c r="H25" s="4"/>
      <c r="I25" s="64"/>
      <c r="J25" s="4"/>
      <c r="K25" s="4"/>
      <c r="L25" s="4"/>
      <c r="M25" s="4"/>
    </row>
    <row r="26" spans="3:13" s="26" customFormat="1" ht="15.75" x14ac:dyDescent="0.25">
      <c r="C26" s="4"/>
      <c r="D26" s="69" t="s">
        <v>1242</v>
      </c>
      <c r="E26" s="4"/>
      <c r="F26" s="4"/>
      <c r="G26" s="4"/>
      <c r="H26" s="4"/>
      <c r="I26" s="69" t="s">
        <v>1246</v>
      </c>
      <c r="J26" s="4"/>
      <c r="K26" s="4"/>
      <c r="L26" s="4"/>
      <c r="M26" s="4"/>
    </row>
    <row r="27" spans="3:13" s="26" customFormat="1" ht="15.75" x14ac:dyDescent="0.25">
      <c r="C27" s="4"/>
      <c r="D27" s="64"/>
      <c r="E27" s="4"/>
      <c r="F27" s="4"/>
      <c r="G27" s="4"/>
      <c r="H27" s="4"/>
      <c r="I27" s="64"/>
      <c r="J27" s="4"/>
      <c r="K27" s="4"/>
      <c r="L27" s="4"/>
      <c r="M27" s="4"/>
    </row>
    <row r="28" spans="3:13" s="26" customFormat="1" ht="15.75" x14ac:dyDescent="0.25">
      <c r="C28" s="4"/>
      <c r="D28" s="69"/>
      <c r="E28" s="4"/>
      <c r="F28" s="4"/>
      <c r="G28" s="4"/>
      <c r="H28" s="4"/>
      <c r="I28" s="64"/>
      <c r="J28" s="4"/>
      <c r="K28" s="4"/>
      <c r="L28" s="4"/>
      <c r="M28" s="4"/>
    </row>
    <row r="29" spans="3:13" s="26" customFormat="1" ht="15.75" x14ac:dyDescent="0.25">
      <c r="C29" s="4"/>
      <c r="D29" s="64"/>
      <c r="E29" s="4"/>
      <c r="F29" s="4"/>
      <c r="G29" s="4"/>
      <c r="H29" s="4"/>
      <c r="I29" s="69"/>
      <c r="J29" s="4"/>
      <c r="K29" s="4"/>
      <c r="L29" s="4"/>
      <c r="M29" s="4"/>
    </row>
    <row r="30" spans="3:13" s="26" customFormat="1" x14ac:dyDescent="0.2">
      <c r="C30" s="4"/>
      <c r="E30" s="4"/>
      <c r="F30" s="4"/>
      <c r="G30" s="4"/>
      <c r="H30" s="4"/>
      <c r="I30" s="4"/>
      <c r="J30" s="4"/>
      <c r="K30" s="4"/>
      <c r="L30" s="4"/>
      <c r="M30" s="4"/>
    </row>
    <row r="31" spans="3:13" s="26" customFormat="1" ht="15.75" x14ac:dyDescent="0.25">
      <c r="C31" s="4"/>
      <c r="D31" s="4"/>
      <c r="E31" s="4"/>
      <c r="F31" s="4"/>
      <c r="G31" s="4"/>
      <c r="H31" s="4"/>
      <c r="I31" s="69"/>
      <c r="J31" s="4"/>
      <c r="K31" s="4"/>
      <c r="L31" s="4"/>
      <c r="M31" s="4"/>
    </row>
    <row r="32" spans="3:13" s="26" customFormat="1" x14ac:dyDescent="0.2">
      <c r="C32" s="4"/>
      <c r="D32" s="4"/>
      <c r="E32" s="4"/>
      <c r="F32" s="4"/>
      <c r="G32" s="4"/>
      <c r="H32" s="4"/>
      <c r="I32" s="4"/>
      <c r="J32" s="4"/>
      <c r="K32" s="4"/>
      <c r="L32" s="4"/>
      <c r="M32" s="4"/>
    </row>
    <row r="33" spans="3:13" s="26" customFormat="1" x14ac:dyDescent="0.2">
      <c r="C33" s="4"/>
      <c r="D33" s="4"/>
      <c r="E33" s="4"/>
      <c r="F33" s="4"/>
      <c r="G33" s="4"/>
      <c r="H33" s="4"/>
      <c r="I33" s="4"/>
      <c r="J33" s="4"/>
      <c r="K33" s="4"/>
      <c r="L33" s="4"/>
      <c r="M33" s="4"/>
    </row>
    <row r="34" spans="3:13" s="26" customFormat="1" x14ac:dyDescent="0.2">
      <c r="C34" s="4"/>
      <c r="D34" s="4"/>
      <c r="E34" s="4"/>
      <c r="F34" s="4"/>
      <c r="G34" s="4"/>
      <c r="H34" s="4"/>
      <c r="I34" s="4"/>
      <c r="J34" s="4"/>
      <c r="K34" s="4"/>
      <c r="L34" s="4"/>
      <c r="M34" s="4"/>
    </row>
    <row r="35" spans="3:13" s="26" customFormat="1" x14ac:dyDescent="0.2">
      <c r="C35" s="4"/>
      <c r="D35" s="4"/>
      <c r="E35" s="4"/>
      <c r="F35" s="4"/>
      <c r="G35" s="4"/>
      <c r="H35" s="4"/>
      <c r="J35" s="4"/>
      <c r="K35" s="4"/>
      <c r="L35" s="4"/>
      <c r="M35" s="4"/>
    </row>
    <row r="36" spans="3:13" s="26" customFormat="1" x14ac:dyDescent="0.2"/>
    <row r="37" spans="3:13" s="26" customFormat="1" x14ac:dyDescent="0.2"/>
    <row r="38" spans="3:13" s="26" customFormat="1" x14ac:dyDescent="0.2"/>
    <row r="39" spans="3:13" s="26" customFormat="1" x14ac:dyDescent="0.2"/>
    <row r="40" spans="3:13" s="26" customFormat="1" x14ac:dyDescent="0.2"/>
    <row r="41" spans="3:13" s="26" customFormat="1" x14ac:dyDescent="0.2"/>
    <row r="42" spans="3:13" s="26" customFormat="1" x14ac:dyDescent="0.2"/>
    <row r="43" spans="3:13" s="26" customFormat="1" x14ac:dyDescent="0.2"/>
    <row r="44" spans="3:13" s="26" customFormat="1" x14ac:dyDescent="0.2"/>
    <row r="45" spans="3:13" s="26" customFormat="1" x14ac:dyDescent="0.2"/>
    <row r="46" spans="3:13" s="26" customFormat="1" x14ac:dyDescent="0.2"/>
    <row r="47" spans="3:13" s="26" customFormat="1" x14ac:dyDescent="0.2"/>
    <row r="48" spans="3:13"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row r="97" spans="3:9" s="26" customFormat="1" x14ac:dyDescent="0.2"/>
    <row r="98" spans="3:9" s="26" customFormat="1" x14ac:dyDescent="0.2"/>
    <row r="99" spans="3:9" s="26" customFormat="1" x14ac:dyDescent="0.2"/>
    <row r="100" spans="3:9" s="26" customFormat="1" x14ac:dyDescent="0.2"/>
    <row r="101" spans="3:9" s="26" customFormat="1" x14ac:dyDescent="0.2"/>
    <row r="102" spans="3:9" s="26" customFormat="1" x14ac:dyDescent="0.2"/>
    <row r="103" spans="3:9" s="26" customFormat="1" x14ac:dyDescent="0.2"/>
    <row r="104" spans="3:9" s="26" customFormat="1" x14ac:dyDescent="0.2"/>
    <row r="105" spans="3:9" s="26" customFormat="1" x14ac:dyDescent="0.2"/>
    <row r="106" spans="3:9" s="26" customFormat="1" x14ac:dyDescent="0.2"/>
    <row r="107" spans="3:9" s="26" customFormat="1" x14ac:dyDescent="0.2"/>
    <row r="108" spans="3:9" s="26" customFormat="1" x14ac:dyDescent="0.2"/>
    <row r="109" spans="3:9" s="26" customFormat="1" x14ac:dyDescent="0.2"/>
    <row r="110" spans="3:9" s="26" customFormat="1" x14ac:dyDescent="0.2"/>
    <row r="111" spans="3:9" s="26" customFormat="1" x14ac:dyDescent="0.2">
      <c r="I111"/>
    </row>
    <row r="112" spans="3:9" x14ac:dyDescent="0.2">
      <c r="C112" s="26"/>
    </row>
    <row r="113" spans="3:3" x14ac:dyDescent="0.2">
      <c r="C113" s="26"/>
    </row>
    <row r="114" spans="3:3" x14ac:dyDescent="0.2">
      <c r="C114" s="26"/>
    </row>
    <row r="115" spans="3:3" x14ac:dyDescent="0.2">
      <c r="C115" s="26"/>
    </row>
    <row r="116" spans="3:3" x14ac:dyDescent="0.2">
      <c r="C116" s="26"/>
    </row>
    <row r="117" spans="3:3" x14ac:dyDescent="0.2">
      <c r="C117" s="26"/>
    </row>
    <row r="118" spans="3:3" x14ac:dyDescent="0.2">
      <c r="C118" s="26"/>
    </row>
    <row r="119" spans="3:3" x14ac:dyDescent="0.2">
      <c r="C119" s="26"/>
    </row>
    <row r="120" spans="3:3" x14ac:dyDescent="0.2">
      <c r="C120" s="26"/>
    </row>
    <row r="121" spans="3:3" x14ac:dyDescent="0.2">
      <c r="C121" s="26"/>
    </row>
  </sheetData>
  <sheetProtection algorithmName="SHA-512" hashValue="b1nTWo4D0LHiPJtgtiZprATvX+Du2MH6USBx1r0hzCQb0ScXpKI+b/5tezHtePhBjhDKQe2jUJtzqcJFZ5ENbA==" saltValue="Dloe0mvs+qNQtoE4bhkokA==" spinCount="100000" sheet="1" objects="1" scenarios="1"/>
  <phoneticPr fontId="23" type="noConversion"/>
  <hyperlinks>
    <hyperlink ref="D20" location="'1. Info'!A1" display="1. Info" xr:uid="{00000000-0004-0000-0300-000000000000}"/>
    <hyperlink ref="D22" location="'2. Table of Contents'!A1" display="2. Table of Contents" xr:uid="{00000000-0004-0000-0300-000001000000}"/>
    <hyperlink ref="D24" location="'3. RRR Data'!A1" display="3. RRR Data" xr:uid="{00000000-0004-0000-0300-000002000000}"/>
    <hyperlink ref="D26" location="'4. UTRs and Sub-Transmission'!A1" display="4. UTRs and Sub-Transmission" xr:uid="{00000000-0004-0000-0300-000003000000}"/>
    <hyperlink ref="I20" location="'5. Historical Wholesale'!A1" display="5. Historical Wholesale" xr:uid="{00000000-0004-0000-0300-000004000000}"/>
    <hyperlink ref="I22" location="'6. Current Wholesale'!A1" display="6. Current Wholesale" xr:uid="{00000000-0004-0000-0300-000005000000}"/>
    <hyperlink ref="I24" location="'7. Forecast Wholesale'!A1" display="7. Forecast Wholesale" xr:uid="{00000000-0004-0000-0300-000006000000}"/>
    <hyperlink ref="I26" location="'8. RTSR Rates to Forecast'!A1" display="8. RTSR Rates to Forecast" xr:uid="{00000000-0004-0000-0300-000007000000}"/>
  </hyperlinks>
  <pageMargins left="0.75" right="0.75" top="1" bottom="1" header="0.5" footer="0.5"/>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AZ50"/>
  <sheetViews>
    <sheetView showGridLines="0" zoomScaleNormal="100" workbookViewId="0">
      <selection activeCell="E27" sqref="E27"/>
    </sheetView>
  </sheetViews>
  <sheetFormatPr defaultColWidth="9.140625" defaultRowHeight="12.75" x14ac:dyDescent="0.2"/>
  <cols>
    <col min="1" max="1" width="2.28515625" style="7" customWidth="1"/>
    <col min="2" max="2" width="63.85546875" style="7" customWidth="1"/>
    <col min="3" max="3" width="80" style="7" customWidth="1"/>
    <col min="4" max="5" width="8.7109375" style="81" customWidth="1"/>
    <col min="6" max="8" width="16.140625" style="81" customWidth="1"/>
    <col min="9" max="9" width="17.85546875" style="81" customWidth="1"/>
    <col min="10" max="10" width="14.7109375" style="7" customWidth="1"/>
    <col min="11" max="51" width="9.140625" style="7"/>
    <col min="52" max="52" width="0" style="7" hidden="1" customWidth="1"/>
    <col min="53" max="16384" width="9.140625" style="7"/>
  </cols>
  <sheetData>
    <row r="1" spans="2:52" x14ac:dyDescent="0.2">
      <c r="AZ1" s="7">
        <v>1</v>
      </c>
    </row>
    <row r="13" spans="2:52" ht="42.75" customHeight="1" x14ac:dyDescent="0.2">
      <c r="B13" s="170"/>
      <c r="C13" s="170"/>
      <c r="D13" s="170"/>
      <c r="E13" s="170"/>
      <c r="F13" s="170"/>
      <c r="G13" s="170"/>
      <c r="H13" s="170"/>
      <c r="I13" s="170"/>
    </row>
    <row r="14" spans="2:52" x14ac:dyDescent="0.2">
      <c r="D14" s="7"/>
      <c r="E14" s="7"/>
      <c r="F14" s="7"/>
      <c r="G14" s="7"/>
      <c r="H14" s="7"/>
      <c r="I14" s="7"/>
    </row>
    <row r="15" spans="2:52" ht="45.75" thickBot="1" x14ac:dyDescent="0.3">
      <c r="B15" s="82" t="s">
        <v>153</v>
      </c>
      <c r="C15" s="82" t="s">
        <v>107</v>
      </c>
      <c r="D15" s="83" t="s">
        <v>154</v>
      </c>
      <c r="E15" s="84" t="s">
        <v>108</v>
      </c>
      <c r="F15" s="85" t="s">
        <v>169</v>
      </c>
      <c r="G15" s="85" t="s">
        <v>170</v>
      </c>
      <c r="H15" s="85" t="s">
        <v>187</v>
      </c>
      <c r="I15" s="86" t="s">
        <v>155</v>
      </c>
    </row>
    <row r="16" spans="2:52" x14ac:dyDescent="0.2">
      <c r="D16" s="7"/>
      <c r="E16" s="7"/>
      <c r="F16" s="7"/>
      <c r="G16" s="7"/>
      <c r="H16" s="7"/>
      <c r="I16" s="7"/>
    </row>
    <row r="17" spans="2:9" x14ac:dyDescent="0.2">
      <c r="B17" s="7" t="s">
        <v>1352</v>
      </c>
      <c r="C17" s="7" t="s">
        <v>1353</v>
      </c>
      <c r="D17" s="157" t="s">
        <v>1359</v>
      </c>
      <c r="E17" s="158">
        <v>6.1000000000000004E-3</v>
      </c>
      <c r="F17" s="156">
        <v>12958025</v>
      </c>
      <c r="G17" s="156">
        <v>0</v>
      </c>
      <c r="H17" s="155">
        <v>1.0771999999999999</v>
      </c>
      <c r="I17" s="156">
        <f t="shared" ref="I17:I26" si="0">F17*H17</f>
        <v>13958384.529999999</v>
      </c>
    </row>
    <row r="18" spans="2:9" x14ac:dyDescent="0.2">
      <c r="B18" s="7" t="s">
        <v>1352</v>
      </c>
      <c r="C18" s="7" t="s">
        <v>1354</v>
      </c>
      <c r="D18" s="157" t="s">
        <v>1359</v>
      </c>
      <c r="E18" s="158">
        <v>4.7999999999999996E-3</v>
      </c>
      <c r="F18" s="156">
        <v>12958025</v>
      </c>
      <c r="G18" s="156">
        <v>0</v>
      </c>
      <c r="H18" s="155">
        <v>1.0771999999999999</v>
      </c>
      <c r="I18" s="156">
        <f t="shared" si="0"/>
        <v>13958384.529999999</v>
      </c>
    </row>
    <row r="19" spans="2:9" x14ac:dyDescent="0.2">
      <c r="B19" s="7" t="s">
        <v>1355</v>
      </c>
      <c r="C19" s="7" t="s">
        <v>1353</v>
      </c>
      <c r="D19" s="157" t="s">
        <v>1359</v>
      </c>
      <c r="E19" s="158">
        <v>5.5999999999999999E-3</v>
      </c>
      <c r="F19" s="156">
        <v>4530668</v>
      </c>
      <c r="G19" s="156">
        <v>0</v>
      </c>
      <c r="H19" s="155">
        <v>1.0771999999999999</v>
      </c>
      <c r="I19" s="156">
        <f t="shared" si="0"/>
        <v>4880435.5696</v>
      </c>
    </row>
    <row r="20" spans="2:9" x14ac:dyDescent="0.2">
      <c r="B20" s="7" t="s">
        <v>1355</v>
      </c>
      <c r="C20" s="7" t="s">
        <v>1354</v>
      </c>
      <c r="D20" s="157" t="s">
        <v>1359</v>
      </c>
      <c r="E20" s="158">
        <v>4.5999999999999999E-3</v>
      </c>
      <c r="F20" s="156">
        <v>4530668</v>
      </c>
      <c r="G20" s="156">
        <v>0</v>
      </c>
      <c r="H20" s="155">
        <v>1.0771999999999999</v>
      </c>
      <c r="I20" s="156">
        <f t="shared" si="0"/>
        <v>4880435.5696</v>
      </c>
    </row>
    <row r="21" spans="2:9" x14ac:dyDescent="0.2">
      <c r="B21" s="7" t="s">
        <v>1356</v>
      </c>
      <c r="C21" s="7" t="s">
        <v>1353</v>
      </c>
      <c r="D21" s="157" t="s">
        <v>1360</v>
      </c>
      <c r="E21" s="158">
        <v>2.2907000000000002</v>
      </c>
      <c r="F21" s="156">
        <v>4274766</v>
      </c>
      <c r="G21" s="156">
        <v>11237.5</v>
      </c>
      <c r="H21" s="155"/>
      <c r="I21" s="156">
        <f t="shared" si="0"/>
        <v>0</v>
      </c>
    </row>
    <row r="22" spans="2:9" x14ac:dyDescent="0.2">
      <c r="B22" s="7" t="s">
        <v>1356</v>
      </c>
      <c r="C22" s="7" t="s">
        <v>1354</v>
      </c>
      <c r="D22" s="157" t="s">
        <v>1360</v>
      </c>
      <c r="E22" s="158">
        <v>1.8082</v>
      </c>
      <c r="F22" s="156">
        <v>4274766</v>
      </c>
      <c r="G22" s="156">
        <v>11237.5</v>
      </c>
      <c r="H22" s="155"/>
      <c r="I22" s="156">
        <f t="shared" si="0"/>
        <v>0</v>
      </c>
    </row>
    <row r="23" spans="2:9" x14ac:dyDescent="0.2">
      <c r="B23" s="7" t="s">
        <v>1357</v>
      </c>
      <c r="C23" s="7" t="s">
        <v>1353</v>
      </c>
      <c r="D23" s="157" t="s">
        <v>1360</v>
      </c>
      <c r="E23" s="158">
        <v>1.7274</v>
      </c>
      <c r="F23" s="156">
        <v>153342</v>
      </c>
      <c r="G23" s="156">
        <v>424.8</v>
      </c>
      <c r="H23" s="155"/>
      <c r="I23" s="156">
        <f t="shared" si="0"/>
        <v>0</v>
      </c>
    </row>
    <row r="24" spans="2:9" x14ac:dyDescent="0.2">
      <c r="B24" s="7" t="s">
        <v>1357</v>
      </c>
      <c r="C24" s="7" t="s">
        <v>1354</v>
      </c>
      <c r="D24" s="157" t="s">
        <v>1360</v>
      </c>
      <c r="E24" s="158">
        <v>1.3978999999999999</v>
      </c>
      <c r="F24" s="156">
        <v>153342</v>
      </c>
      <c r="G24" s="156">
        <v>424.8</v>
      </c>
      <c r="H24" s="155"/>
      <c r="I24" s="156">
        <f t="shared" si="0"/>
        <v>0</v>
      </c>
    </row>
    <row r="25" spans="2:9" x14ac:dyDescent="0.2">
      <c r="B25" s="7" t="s">
        <v>1358</v>
      </c>
      <c r="C25" s="7" t="s">
        <v>1353</v>
      </c>
      <c r="D25" s="157" t="s">
        <v>1359</v>
      </c>
      <c r="E25" s="158">
        <v>5.5999999999999999E-3</v>
      </c>
      <c r="F25" s="156">
        <v>157702</v>
      </c>
      <c r="G25" s="156">
        <v>0</v>
      </c>
      <c r="H25" s="155">
        <v>1.0771999999999999</v>
      </c>
      <c r="I25" s="156">
        <f t="shared" si="0"/>
        <v>169876.5944</v>
      </c>
    </row>
    <row r="26" spans="2:9" x14ac:dyDescent="0.2">
      <c r="B26" s="7" t="s">
        <v>1358</v>
      </c>
      <c r="C26" s="7" t="s">
        <v>1354</v>
      </c>
      <c r="D26" s="154" t="s">
        <v>1359</v>
      </c>
      <c r="E26" s="155">
        <v>4.5999999999999999E-3</v>
      </c>
      <c r="F26" s="156">
        <v>157702</v>
      </c>
      <c r="G26" s="156">
        <v>0</v>
      </c>
      <c r="H26" s="155">
        <v>1.0771999999999999</v>
      </c>
      <c r="I26" s="156">
        <f t="shared" si="0"/>
        <v>169876.5944</v>
      </c>
    </row>
    <row r="27" spans="2:9" x14ac:dyDescent="0.2">
      <c r="D27" s="7"/>
      <c r="E27" s="7"/>
      <c r="F27" s="7"/>
      <c r="G27" s="7"/>
      <c r="H27" s="7"/>
      <c r="I27" s="7"/>
    </row>
    <row r="28" spans="2:9" x14ac:dyDescent="0.2">
      <c r="D28" s="7"/>
      <c r="E28" s="7"/>
      <c r="F28" s="7"/>
      <c r="G28" s="7"/>
      <c r="H28" s="7"/>
      <c r="I28" s="7"/>
    </row>
    <row r="29" spans="2:9" x14ac:dyDescent="0.2">
      <c r="D29" s="7"/>
      <c r="E29" s="7"/>
      <c r="F29" s="7"/>
      <c r="G29" s="7"/>
      <c r="H29" s="7"/>
      <c r="I29" s="7"/>
    </row>
    <row r="30" spans="2:9" x14ac:dyDescent="0.2">
      <c r="D30" s="7"/>
      <c r="E30" s="7"/>
      <c r="F30" s="7"/>
      <c r="G30" s="7"/>
      <c r="H30" s="7"/>
      <c r="I30" s="7"/>
    </row>
    <row r="31" spans="2:9" x14ac:dyDescent="0.2">
      <c r="D31" s="7"/>
      <c r="E31" s="7"/>
      <c r="F31" s="7"/>
      <c r="G31" s="7"/>
      <c r="H31" s="7"/>
      <c r="I31" s="7"/>
    </row>
    <row r="32" spans="2:9" x14ac:dyDescent="0.2">
      <c r="D32" s="7"/>
      <c r="E32" s="7"/>
      <c r="F32" s="7"/>
      <c r="G32" s="7"/>
      <c r="H32" s="7"/>
      <c r="I32" s="7"/>
    </row>
    <row r="33" spans="4:9" x14ac:dyDescent="0.2">
      <c r="D33" s="7"/>
      <c r="E33" s="7"/>
      <c r="F33" s="7"/>
      <c r="G33" s="7"/>
      <c r="H33" s="7"/>
      <c r="I33" s="7"/>
    </row>
    <row r="34" spans="4:9" x14ac:dyDescent="0.2">
      <c r="D34" s="7"/>
      <c r="E34" s="7"/>
      <c r="F34" s="7"/>
      <c r="G34" s="7"/>
      <c r="H34" s="7"/>
      <c r="I34" s="7"/>
    </row>
    <row r="35" spans="4:9" x14ac:dyDescent="0.2">
      <c r="D35" s="7"/>
      <c r="E35" s="7"/>
      <c r="F35" s="7"/>
      <c r="G35" s="7"/>
      <c r="H35" s="7"/>
      <c r="I35" s="7"/>
    </row>
    <row r="36" spans="4:9" x14ac:dyDescent="0.2">
      <c r="D36" s="7"/>
      <c r="E36" s="7"/>
      <c r="F36" s="7"/>
      <c r="G36" s="7"/>
      <c r="H36" s="7"/>
      <c r="I36" s="7"/>
    </row>
    <row r="37" spans="4:9" x14ac:dyDescent="0.2">
      <c r="D37" s="7"/>
      <c r="E37" s="7"/>
      <c r="F37" s="7"/>
      <c r="G37" s="7"/>
      <c r="H37" s="7"/>
      <c r="I37" s="7"/>
    </row>
    <row r="38" spans="4:9" x14ac:dyDescent="0.2">
      <c r="D38" s="7"/>
      <c r="E38" s="7"/>
      <c r="F38" s="7"/>
      <c r="G38" s="7"/>
      <c r="H38" s="7"/>
      <c r="I38" s="7"/>
    </row>
    <row r="39" spans="4:9" x14ac:dyDescent="0.2">
      <c r="D39" s="7"/>
      <c r="E39" s="7"/>
      <c r="F39" s="7"/>
      <c r="G39" s="7"/>
      <c r="H39" s="7"/>
      <c r="I39" s="7"/>
    </row>
    <row r="40" spans="4:9" x14ac:dyDescent="0.2">
      <c r="D40" s="7"/>
      <c r="E40" s="7"/>
      <c r="F40" s="7"/>
      <c r="G40" s="7"/>
      <c r="H40" s="7"/>
      <c r="I40" s="7"/>
    </row>
    <row r="41" spans="4:9" x14ac:dyDescent="0.2">
      <c r="D41" s="7"/>
      <c r="E41" s="7"/>
      <c r="F41" s="7"/>
      <c r="G41" s="7"/>
      <c r="H41" s="7"/>
      <c r="I41" s="7"/>
    </row>
    <row r="42" spans="4:9" x14ac:dyDescent="0.2">
      <c r="D42" s="7"/>
      <c r="E42" s="7"/>
      <c r="F42" s="7"/>
      <c r="G42" s="7"/>
      <c r="H42" s="7"/>
      <c r="I42" s="7"/>
    </row>
    <row r="43" spans="4:9" x14ac:dyDescent="0.2">
      <c r="D43" s="7"/>
      <c r="E43" s="7"/>
      <c r="F43" s="7"/>
      <c r="G43" s="7"/>
      <c r="H43" s="7"/>
      <c r="I43" s="7"/>
    </row>
    <row r="44" spans="4:9" x14ac:dyDescent="0.2">
      <c r="D44" s="7"/>
      <c r="E44" s="7"/>
      <c r="F44" s="7"/>
      <c r="G44" s="7"/>
      <c r="H44" s="7"/>
      <c r="I44" s="7"/>
    </row>
    <row r="45" spans="4:9" x14ac:dyDescent="0.2">
      <c r="D45" s="7"/>
      <c r="E45" s="7"/>
      <c r="F45" s="7"/>
      <c r="G45" s="7"/>
      <c r="H45" s="7"/>
      <c r="I45" s="7"/>
    </row>
    <row r="46" spans="4:9" x14ac:dyDescent="0.2">
      <c r="D46" s="7"/>
      <c r="E46" s="7"/>
      <c r="F46" s="7"/>
      <c r="G46" s="7"/>
      <c r="H46" s="7"/>
      <c r="I46" s="7"/>
    </row>
    <row r="47" spans="4:9" x14ac:dyDescent="0.2">
      <c r="D47" s="7"/>
      <c r="E47" s="7"/>
      <c r="F47" s="7"/>
      <c r="G47" s="7"/>
      <c r="H47" s="7"/>
      <c r="I47" s="7"/>
    </row>
    <row r="48" spans="4:9" x14ac:dyDescent="0.2">
      <c r="D48" s="7"/>
      <c r="E48" s="7"/>
      <c r="F48" s="7"/>
      <c r="G48" s="7"/>
      <c r="H48" s="7"/>
      <c r="I48" s="7"/>
    </row>
    <row r="49" spans="4:9" x14ac:dyDescent="0.2">
      <c r="D49" s="7"/>
      <c r="E49" s="7"/>
      <c r="F49" s="7"/>
      <c r="G49" s="7"/>
      <c r="H49" s="7"/>
      <c r="I49" s="7"/>
    </row>
    <row r="50" spans="4:9" x14ac:dyDescent="0.2">
      <c r="D50" s="7"/>
      <c r="E50" s="7"/>
      <c r="F50" s="7"/>
      <c r="G50" s="7"/>
      <c r="H50" s="7"/>
      <c r="I50" s="7"/>
    </row>
  </sheetData>
  <sheetProtection algorithmName="SHA-512" hashValue="Ox36IP9vT9h4xb7TD/BOaJTPugjrm85g0+PlYPgsPfrZbidD1ftVvoYwXihOBeTIQqBRCgz2tJEsknzZlDkc4g==" saltValue="7lJ5M3nwlU7LYHYfyRf0sw==" spinCount="100000" sheet="1" objects="1" scenarios="1"/>
  <mergeCells count="1">
    <mergeCell ref="B13:I13"/>
  </mergeCells>
  <phoneticPr fontId="23" type="noConversion"/>
  <dataValidations count="1">
    <dataValidation type="list" allowBlank="1" showInputMessage="1" showErrorMessage="1" sqref="D17 D18 D19 D20 D21 D22 D23 D24 D25 D26" xr:uid="{0EDF5163-D796-45D8-B84A-38DD357E7068}">
      <formula1>"$/kW,$/kWh"</formula1>
    </dataValidation>
  </dataValidations>
  <pageMargins left="0.75" right="0.75" top="1" bottom="1" header="0.5" footer="0.5"/>
  <pageSetup scale="39"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L76"/>
  <sheetViews>
    <sheetView showGridLines="0" zoomScale="65" zoomScaleNormal="55" workbookViewId="0">
      <pane ySplit="16" topLeftCell="A17" activePane="bottomLeft" state="frozenSplit"/>
      <selection pane="bottomLeft" activeCell="Q42" sqref="Q42"/>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19.7109375" customWidth="1"/>
    <col min="9" max="9" width="5.42578125" hidden="1" customWidth="1"/>
    <col min="10" max="10" width="19.7109375" customWidth="1"/>
    <col min="11" max="11" width="5.42578125" customWidth="1"/>
    <col min="12" max="12" width="19.7109375" customWidth="1"/>
  </cols>
  <sheetData>
    <row r="13" spans="2:12" ht="3.75" customHeight="1" x14ac:dyDescent="0.2"/>
    <row r="14" spans="2:12" ht="3.75" customHeight="1" x14ac:dyDescent="0.2"/>
    <row r="15" spans="2:12" ht="3.75" customHeight="1" x14ac:dyDescent="0.2">
      <c r="B15" s="67"/>
      <c r="C15" s="68"/>
      <c r="D15" s="3"/>
      <c r="E15" s="68"/>
      <c r="F15" s="68"/>
      <c r="G15" s="3"/>
      <c r="H15" s="68"/>
      <c r="I15" s="3"/>
      <c r="J15" s="68"/>
      <c r="K15" s="3"/>
      <c r="L15" s="68"/>
    </row>
    <row r="16" spans="2:12" ht="3.75" customHeight="1" x14ac:dyDescent="0.2"/>
    <row r="17" spans="2:12" ht="15.75" x14ac:dyDescent="0.25">
      <c r="B17" s="5"/>
      <c r="C17" s="5"/>
      <c r="D17" s="6"/>
      <c r="E17" s="9"/>
      <c r="F17" s="9"/>
      <c r="G17" s="5"/>
      <c r="H17" s="9"/>
      <c r="I17" s="5"/>
      <c r="J17" s="9"/>
      <c r="K17" s="5"/>
    </row>
    <row r="18" spans="2:12" ht="15.6" customHeight="1" x14ac:dyDescent="0.2">
      <c r="B18" s="87" t="s">
        <v>167</v>
      </c>
      <c r="C18" s="88" t="s">
        <v>154</v>
      </c>
      <c r="D18" s="89"/>
      <c r="E18" s="171">
        <v>2018</v>
      </c>
      <c r="F18" s="171"/>
      <c r="G18" s="89"/>
      <c r="H18" s="171" t="s">
        <v>1247</v>
      </c>
      <c r="I18" s="89"/>
      <c r="J18" s="171" t="s">
        <v>1248</v>
      </c>
      <c r="K18" s="89"/>
      <c r="L18" s="88">
        <v>2020</v>
      </c>
    </row>
    <row r="19" spans="2:12" ht="15" customHeight="1" x14ac:dyDescent="0.2">
      <c r="B19" s="89"/>
      <c r="C19" s="89"/>
      <c r="D19" s="89"/>
      <c r="E19" s="89"/>
      <c r="F19" s="89"/>
      <c r="G19" s="89"/>
      <c r="H19" s="171"/>
      <c r="I19" s="89"/>
      <c r="J19" s="171"/>
      <c r="K19" s="89"/>
      <c r="L19" s="89"/>
    </row>
    <row r="20" spans="2:12" ht="15" customHeight="1" x14ac:dyDescent="0.2">
      <c r="B20" s="89"/>
      <c r="C20" s="89"/>
      <c r="D20" s="89"/>
      <c r="E20" s="89"/>
      <c r="F20" s="89"/>
      <c r="G20" s="89"/>
      <c r="H20" s="89"/>
      <c r="I20" s="89"/>
      <c r="J20" s="89"/>
      <c r="K20" s="89"/>
      <c r="L20" s="89"/>
    </row>
    <row r="21" spans="2:12" ht="15.75" x14ac:dyDescent="0.25">
      <c r="B21" s="49" t="s">
        <v>107</v>
      </c>
      <c r="C21" s="49"/>
      <c r="D21" s="90"/>
      <c r="E21" s="176" t="s">
        <v>108</v>
      </c>
      <c r="F21" s="176"/>
      <c r="G21" s="90"/>
      <c r="H21" s="35" t="s">
        <v>108</v>
      </c>
      <c r="I21" s="90"/>
      <c r="J21" s="151" t="s">
        <v>108</v>
      </c>
      <c r="K21" s="90"/>
      <c r="L21" s="35" t="s">
        <v>108</v>
      </c>
    </row>
    <row r="22" spans="2:12" ht="15" x14ac:dyDescent="0.2">
      <c r="B22" s="89"/>
      <c r="C22" s="89"/>
      <c r="D22" s="89"/>
      <c r="E22" s="89"/>
      <c r="F22" s="89"/>
      <c r="G22" s="89"/>
      <c r="H22" s="89"/>
      <c r="I22" s="89"/>
      <c r="J22" s="89"/>
      <c r="K22" s="89"/>
      <c r="L22" s="89"/>
    </row>
    <row r="23" spans="2:12" ht="15.75" x14ac:dyDescent="0.25">
      <c r="B23" s="91" t="s">
        <v>109</v>
      </c>
      <c r="C23" s="92" t="s">
        <v>106</v>
      </c>
      <c r="D23" s="93"/>
      <c r="E23" s="173">
        <v>3.61</v>
      </c>
      <c r="F23" s="173"/>
      <c r="G23" s="93"/>
      <c r="H23" s="119">
        <v>3.71</v>
      </c>
      <c r="I23" s="90"/>
      <c r="J23" s="150">
        <v>3.83</v>
      </c>
      <c r="K23" s="90"/>
      <c r="L23" s="95">
        <v>3.92</v>
      </c>
    </row>
    <row r="24" spans="2:12" ht="15.75" x14ac:dyDescent="0.25">
      <c r="B24" s="93"/>
      <c r="C24" s="93"/>
      <c r="D24" s="93"/>
      <c r="E24" s="94"/>
      <c r="F24" s="94"/>
      <c r="G24" s="93"/>
      <c r="H24" s="94"/>
      <c r="I24" s="90"/>
      <c r="J24" s="94"/>
      <c r="K24" s="90"/>
      <c r="L24" s="94"/>
    </row>
    <row r="25" spans="2:12" ht="15.75" x14ac:dyDescent="0.25">
      <c r="B25" s="91" t="s">
        <v>110</v>
      </c>
      <c r="C25" s="92" t="s">
        <v>106</v>
      </c>
      <c r="D25" s="93"/>
      <c r="E25" s="173">
        <v>0.95</v>
      </c>
      <c r="F25" s="173"/>
      <c r="G25" s="93"/>
      <c r="H25" s="119">
        <v>0.94</v>
      </c>
      <c r="I25" s="90"/>
      <c r="J25" s="150">
        <v>0.96</v>
      </c>
      <c r="K25" s="90"/>
      <c r="L25" s="95">
        <v>0.97</v>
      </c>
    </row>
    <row r="26" spans="2:12" ht="15.75" x14ac:dyDescent="0.25">
      <c r="B26" s="93"/>
      <c r="C26" s="93"/>
      <c r="D26" s="93"/>
      <c r="E26" s="94"/>
      <c r="F26" s="94"/>
      <c r="G26" s="93"/>
      <c r="H26" s="94"/>
      <c r="I26" s="90"/>
      <c r="J26" s="94"/>
      <c r="K26" s="90"/>
      <c r="L26" s="94"/>
    </row>
    <row r="27" spans="2:12" ht="15.75" x14ac:dyDescent="0.25">
      <c r="B27" s="91" t="s">
        <v>111</v>
      </c>
      <c r="C27" s="92" t="s">
        <v>106</v>
      </c>
      <c r="D27" s="93"/>
      <c r="E27" s="173">
        <v>2.34</v>
      </c>
      <c r="F27" s="173"/>
      <c r="G27" s="93"/>
      <c r="H27" s="119">
        <v>2.25</v>
      </c>
      <c r="I27" s="90"/>
      <c r="J27" s="150">
        <v>2.2999999999999998</v>
      </c>
      <c r="K27" s="90"/>
      <c r="L27" s="95">
        <v>2.33</v>
      </c>
    </row>
    <row r="28" spans="2:12" ht="15" x14ac:dyDescent="0.2">
      <c r="B28" s="89"/>
      <c r="C28" s="89"/>
      <c r="D28" s="89"/>
      <c r="E28" s="89"/>
      <c r="F28" s="89"/>
      <c r="G28" s="89"/>
      <c r="H28" s="89"/>
      <c r="I28" s="89"/>
      <c r="J28" s="89"/>
      <c r="K28" s="89"/>
      <c r="L28" s="89"/>
    </row>
    <row r="29" spans="2:12" ht="15" x14ac:dyDescent="0.2">
      <c r="B29" s="89"/>
      <c r="C29" s="89"/>
      <c r="D29" s="89"/>
      <c r="E29" s="89"/>
      <c r="F29" s="89"/>
      <c r="G29" s="89"/>
      <c r="H29" s="89"/>
      <c r="I29" s="89"/>
      <c r="J29" s="89"/>
      <c r="K29" s="89"/>
      <c r="L29" s="89"/>
    </row>
    <row r="30" spans="2:12" ht="15.6" customHeight="1" x14ac:dyDescent="0.2">
      <c r="B30" s="87" t="s">
        <v>168</v>
      </c>
      <c r="C30" s="88" t="s">
        <v>154</v>
      </c>
      <c r="D30" s="89"/>
      <c r="E30" s="171">
        <v>2018</v>
      </c>
      <c r="F30" s="171"/>
      <c r="G30" s="89"/>
      <c r="H30" s="171" t="s">
        <v>1247</v>
      </c>
      <c r="I30" s="89"/>
      <c r="J30" s="171" t="s">
        <v>1248</v>
      </c>
      <c r="K30" s="89"/>
      <c r="L30" s="88">
        <v>2020</v>
      </c>
    </row>
    <row r="31" spans="2:12" ht="13.9" customHeight="1" x14ac:dyDescent="0.2">
      <c r="G31" s="89"/>
      <c r="H31" s="171"/>
      <c r="I31" s="89"/>
      <c r="J31" s="171"/>
      <c r="K31" s="89"/>
    </row>
    <row r="32" spans="2:12" ht="3.6" customHeight="1" x14ac:dyDescent="0.25">
      <c r="B32" s="8"/>
      <c r="C32" s="96"/>
      <c r="D32" s="89"/>
      <c r="E32" s="97"/>
      <c r="F32" s="97"/>
      <c r="G32" s="97"/>
      <c r="H32" s="97"/>
      <c r="I32" s="97"/>
      <c r="J32" s="97"/>
      <c r="K32" s="97"/>
      <c r="L32" s="89"/>
    </row>
    <row r="33" spans="2:12" ht="3" customHeight="1" x14ac:dyDescent="0.25">
      <c r="B33" s="97"/>
      <c r="C33" s="96"/>
      <c r="D33" s="89"/>
      <c r="E33" s="9"/>
      <c r="F33" s="9"/>
      <c r="G33" s="97"/>
      <c r="H33" s="9"/>
      <c r="I33" s="97"/>
      <c r="J33" s="9"/>
      <c r="K33" s="97"/>
      <c r="L33" s="89"/>
    </row>
    <row r="34" spans="2:12" ht="3" customHeight="1" x14ac:dyDescent="0.2">
      <c r="B34" s="89"/>
      <c r="C34" s="89"/>
      <c r="D34" s="89"/>
      <c r="E34" s="89"/>
      <c r="F34" s="89"/>
      <c r="G34" s="89"/>
      <c r="H34" s="89"/>
      <c r="I34" s="89"/>
      <c r="J34" s="89"/>
      <c r="K34" s="89"/>
      <c r="L34" s="89"/>
    </row>
    <row r="35" spans="2:12" ht="15.75" x14ac:dyDescent="0.25">
      <c r="B35" s="49" t="s">
        <v>107</v>
      </c>
      <c r="C35" s="49"/>
      <c r="D35" s="90"/>
      <c r="E35" s="176" t="s">
        <v>108</v>
      </c>
      <c r="F35" s="176"/>
      <c r="G35" s="90"/>
      <c r="H35" s="35" t="s">
        <v>108</v>
      </c>
      <c r="I35" s="89"/>
      <c r="J35" s="144" t="s">
        <v>108</v>
      </c>
      <c r="K35" s="89"/>
      <c r="L35" s="35" t="s">
        <v>108</v>
      </c>
    </row>
    <row r="36" spans="2:12" ht="15" x14ac:dyDescent="0.2">
      <c r="B36" s="89"/>
      <c r="C36" s="89"/>
      <c r="D36" s="89"/>
      <c r="E36" s="89"/>
      <c r="F36" s="89"/>
      <c r="G36" s="89"/>
      <c r="H36" s="89"/>
      <c r="I36" s="89"/>
      <c r="J36" s="89"/>
      <c r="K36" s="89"/>
      <c r="L36" s="89"/>
    </row>
    <row r="37" spans="2:12" ht="15.75" x14ac:dyDescent="0.25">
      <c r="B37" s="91" t="s">
        <v>109</v>
      </c>
      <c r="C37" s="92" t="s">
        <v>106</v>
      </c>
      <c r="D37" s="93"/>
      <c r="E37" s="178">
        <v>3.1941999999999999</v>
      </c>
      <c r="F37" s="178"/>
      <c r="G37" s="93"/>
      <c r="H37" s="106">
        <v>3.1941999999999999</v>
      </c>
      <c r="I37" s="97"/>
      <c r="J37" s="106">
        <v>3.2915000000000001</v>
      </c>
      <c r="K37" s="97"/>
      <c r="L37" s="117">
        <v>3.3980000000000001</v>
      </c>
    </row>
    <row r="38" spans="2:12" ht="15.75" x14ac:dyDescent="0.25">
      <c r="B38" s="97"/>
      <c r="C38" s="97"/>
      <c r="D38" s="97"/>
      <c r="E38" s="106"/>
      <c r="F38" s="106"/>
      <c r="G38" s="97"/>
      <c r="H38" s="106"/>
      <c r="I38" s="97"/>
      <c r="J38" s="106"/>
      <c r="K38" s="97"/>
      <c r="L38" s="118"/>
    </row>
    <row r="39" spans="2:12" ht="15.75" x14ac:dyDescent="0.25">
      <c r="B39" s="91" t="s">
        <v>110</v>
      </c>
      <c r="C39" s="92" t="s">
        <v>106</v>
      </c>
      <c r="D39" s="93"/>
      <c r="E39" s="178">
        <v>0.77100000000000002</v>
      </c>
      <c r="F39" s="178"/>
      <c r="G39" s="93"/>
      <c r="H39" s="106">
        <v>0.77100000000000002</v>
      </c>
      <c r="I39" s="97"/>
      <c r="J39" s="106">
        <v>0.78769999999999996</v>
      </c>
      <c r="K39" s="97"/>
      <c r="L39" s="117">
        <v>0.80449999999999999</v>
      </c>
    </row>
    <row r="40" spans="2:12" ht="15.75" x14ac:dyDescent="0.25">
      <c r="B40" s="97"/>
      <c r="C40" s="97"/>
      <c r="D40" s="97"/>
      <c r="F40" s="121"/>
      <c r="G40" s="97"/>
      <c r="H40" s="106"/>
      <c r="I40" s="97"/>
      <c r="J40" s="106"/>
      <c r="K40" s="97"/>
      <c r="L40" s="118"/>
    </row>
    <row r="41" spans="2:12" ht="15.75" x14ac:dyDescent="0.25">
      <c r="B41" s="91" t="s">
        <v>111</v>
      </c>
      <c r="C41" s="92" t="s">
        <v>106</v>
      </c>
      <c r="D41" s="93"/>
      <c r="E41" s="178">
        <v>1.7493000000000001</v>
      </c>
      <c r="F41" s="178"/>
      <c r="G41" s="93"/>
      <c r="H41" s="106">
        <v>1.7493000000000001</v>
      </c>
      <c r="I41" s="97"/>
      <c r="J41" s="106">
        <v>1.9755</v>
      </c>
      <c r="K41" s="97"/>
      <c r="L41" s="117">
        <v>2.0194000000000001</v>
      </c>
    </row>
    <row r="42" spans="2:12" ht="15.75" x14ac:dyDescent="0.25">
      <c r="B42" s="97"/>
      <c r="C42" s="97"/>
      <c r="D42" s="97"/>
      <c r="E42" s="106"/>
      <c r="F42" s="94"/>
      <c r="G42" s="97"/>
      <c r="H42" s="94"/>
      <c r="I42" s="97"/>
      <c r="J42" s="94"/>
      <c r="K42" s="97"/>
      <c r="L42" s="118"/>
    </row>
    <row r="43" spans="2:12" ht="15.75" x14ac:dyDescent="0.25">
      <c r="B43" s="91" t="s">
        <v>112</v>
      </c>
      <c r="C43" s="92" t="s">
        <v>106</v>
      </c>
      <c r="D43" s="93"/>
      <c r="E43" s="178">
        <f>E41+E39</f>
        <v>2.5203000000000002</v>
      </c>
      <c r="F43" s="178"/>
      <c r="G43" s="93"/>
      <c r="H43" s="106">
        <f>SUM(H41,H39)</f>
        <v>2.5203000000000002</v>
      </c>
      <c r="I43" s="97"/>
      <c r="J43" s="106">
        <f>SUM(J41,J39)</f>
        <v>2.7631999999999999</v>
      </c>
      <c r="K43" s="97"/>
      <c r="L43" s="118">
        <f>SUM(L41,L39)</f>
        <v>2.8239000000000001</v>
      </c>
    </row>
    <row r="44" spans="2:12" ht="15.75" x14ac:dyDescent="0.25">
      <c r="B44" s="5"/>
      <c r="C44" s="5"/>
      <c r="D44" s="7"/>
      <c r="E44" s="94"/>
      <c r="F44" s="94"/>
      <c r="G44" s="7"/>
      <c r="H44" s="94"/>
      <c r="I44" s="7"/>
      <c r="J44" s="94"/>
      <c r="K44" s="7"/>
      <c r="L44" s="7"/>
    </row>
    <row r="45" spans="2:12" x14ac:dyDescent="0.2">
      <c r="B45" s="7"/>
      <c r="C45" s="7"/>
      <c r="D45" s="7"/>
      <c r="E45" s="7"/>
      <c r="F45" s="7"/>
      <c r="G45" s="7"/>
      <c r="H45" s="7"/>
      <c r="I45" s="7"/>
      <c r="J45" s="7"/>
      <c r="K45" s="7"/>
      <c r="L45" s="7"/>
    </row>
    <row r="46" spans="2:12" ht="15.75" x14ac:dyDescent="0.2">
      <c r="B46" s="98" t="s">
        <v>188</v>
      </c>
      <c r="C46" s="99" t="s">
        <v>154</v>
      </c>
      <c r="D46" s="7"/>
      <c r="E46" s="177">
        <v>2018</v>
      </c>
      <c r="F46" s="177"/>
      <c r="G46" s="7"/>
      <c r="H46" s="99">
        <v>2019</v>
      </c>
      <c r="I46" s="7"/>
      <c r="J46" s="89"/>
      <c r="K46" s="7"/>
      <c r="L46" s="99">
        <v>2020</v>
      </c>
    </row>
    <row r="47" spans="2:12" ht="15.75" x14ac:dyDescent="0.25">
      <c r="B47" s="8"/>
      <c r="C47" s="6"/>
      <c r="D47" s="7"/>
      <c r="E47" s="5"/>
      <c r="F47" s="5"/>
      <c r="G47" s="5"/>
      <c r="H47" s="5"/>
      <c r="I47" s="5"/>
      <c r="J47" s="89"/>
      <c r="K47" s="5"/>
      <c r="L47" s="7"/>
    </row>
    <row r="48" spans="2:12" ht="3" customHeight="1" x14ac:dyDescent="0.25">
      <c r="B48" s="5"/>
      <c r="C48" s="6"/>
      <c r="D48" s="7"/>
      <c r="E48" s="9"/>
      <c r="F48" s="9"/>
      <c r="G48" s="5"/>
      <c r="H48" s="9"/>
      <c r="I48" s="5"/>
      <c r="J48" s="89"/>
      <c r="K48" s="5"/>
      <c r="L48" s="7"/>
    </row>
    <row r="49" spans="2:12" ht="3" customHeight="1" x14ac:dyDescent="0.2">
      <c r="B49" s="7"/>
      <c r="C49" s="7"/>
      <c r="D49" s="7"/>
      <c r="E49" s="7"/>
      <c r="F49" s="7"/>
      <c r="G49" s="7"/>
      <c r="H49" s="7"/>
      <c r="I49" s="7"/>
      <c r="J49" s="89"/>
      <c r="K49" s="7"/>
      <c r="L49" s="7"/>
    </row>
    <row r="50" spans="2:12" ht="15.75" x14ac:dyDescent="0.25">
      <c r="B50" s="49" t="s">
        <v>107</v>
      </c>
      <c r="C50" s="49"/>
      <c r="D50" s="100"/>
      <c r="E50" s="176" t="s">
        <v>108</v>
      </c>
      <c r="F50" s="176"/>
      <c r="G50" s="90"/>
      <c r="H50" s="35" t="s">
        <v>108</v>
      </c>
      <c r="I50" s="89"/>
      <c r="J50" s="89"/>
      <c r="K50" s="89"/>
      <c r="L50" s="35" t="s">
        <v>108</v>
      </c>
    </row>
    <row r="51" spans="2:12" ht="15" x14ac:dyDescent="0.2">
      <c r="B51" s="101"/>
      <c r="C51" s="101"/>
      <c r="D51" s="101"/>
      <c r="E51" s="89"/>
      <c r="F51" s="89"/>
      <c r="G51" s="89"/>
      <c r="H51" s="89"/>
      <c r="I51" s="89"/>
      <c r="J51" s="89"/>
      <c r="K51" s="89"/>
      <c r="L51" s="89"/>
    </row>
    <row r="52" spans="2:12" ht="16.5" x14ac:dyDescent="0.25">
      <c r="B52" s="102" t="s">
        <v>109</v>
      </c>
      <c r="C52" s="103" t="s">
        <v>106</v>
      </c>
      <c r="D52" s="104"/>
      <c r="E52" s="172"/>
      <c r="F52" s="172"/>
      <c r="G52" s="93"/>
      <c r="H52" s="95"/>
      <c r="I52" s="97"/>
      <c r="J52" s="89"/>
      <c r="K52" s="97"/>
      <c r="L52" s="95"/>
    </row>
    <row r="53" spans="2:12" ht="15.75" x14ac:dyDescent="0.25">
      <c r="B53" s="105"/>
      <c r="C53" s="105"/>
      <c r="D53" s="105"/>
      <c r="E53" s="94"/>
      <c r="F53" s="94"/>
      <c r="G53" s="97"/>
      <c r="H53" s="94"/>
      <c r="I53" s="97"/>
      <c r="J53" s="89"/>
      <c r="K53" s="97"/>
      <c r="L53" s="94"/>
    </row>
    <row r="54" spans="2:12" ht="16.5" x14ac:dyDescent="0.25">
      <c r="B54" s="102" t="s">
        <v>110</v>
      </c>
      <c r="C54" s="103" t="s">
        <v>106</v>
      </c>
      <c r="D54" s="104"/>
      <c r="E54" s="172"/>
      <c r="F54" s="172"/>
      <c r="G54" s="93"/>
      <c r="H54" s="95"/>
      <c r="I54" s="97"/>
      <c r="J54" s="89"/>
      <c r="K54" s="97"/>
      <c r="L54" s="95"/>
    </row>
    <row r="55" spans="2:12" ht="15.75" x14ac:dyDescent="0.25">
      <c r="B55" s="105"/>
      <c r="C55" s="105"/>
      <c r="D55" s="105"/>
      <c r="E55" s="94"/>
      <c r="F55" s="94"/>
      <c r="G55" s="97"/>
      <c r="H55" s="94"/>
      <c r="I55" s="97"/>
      <c r="J55" s="89"/>
      <c r="K55" s="97"/>
      <c r="L55" s="94"/>
    </row>
    <row r="56" spans="2:12" ht="16.5" x14ac:dyDescent="0.25">
      <c r="B56" s="102" t="s">
        <v>111</v>
      </c>
      <c r="C56" s="103" t="s">
        <v>106</v>
      </c>
      <c r="D56" s="104"/>
      <c r="E56" s="172"/>
      <c r="F56" s="172"/>
      <c r="G56" s="93"/>
      <c r="H56" s="95"/>
      <c r="I56" s="97"/>
      <c r="J56" s="89"/>
      <c r="K56" s="97"/>
      <c r="L56" s="95"/>
    </row>
    <row r="57" spans="2:12" ht="15.75" x14ac:dyDescent="0.25">
      <c r="B57" s="105"/>
      <c r="C57" s="105"/>
      <c r="D57" s="105"/>
      <c r="E57" s="94"/>
      <c r="F57" s="94"/>
      <c r="G57" s="97"/>
      <c r="H57" s="94"/>
      <c r="I57" s="97"/>
      <c r="J57" s="89"/>
      <c r="K57" s="97"/>
      <c r="L57" s="94"/>
    </row>
    <row r="58" spans="2:12" ht="16.5" x14ac:dyDescent="0.25">
      <c r="B58" s="102" t="s">
        <v>112</v>
      </c>
      <c r="C58" s="103" t="s">
        <v>106</v>
      </c>
      <c r="D58" s="104"/>
      <c r="E58" s="173">
        <f>SUM(E54,E56)</f>
        <v>0</v>
      </c>
      <c r="F58" s="173"/>
      <c r="G58" s="93"/>
      <c r="H58" s="94">
        <f>SUM(H54,H56)</f>
        <v>0</v>
      </c>
      <c r="I58" s="97"/>
      <c r="J58" s="89"/>
      <c r="K58" s="97"/>
      <c r="L58" s="94">
        <f>L56+L54</f>
        <v>0</v>
      </c>
    </row>
    <row r="59" spans="2:12" ht="15.75" x14ac:dyDescent="0.25">
      <c r="B59" s="5"/>
      <c r="C59" s="5"/>
      <c r="D59" s="7"/>
      <c r="E59" s="94"/>
      <c r="F59" s="94"/>
      <c r="G59" s="7"/>
      <c r="H59" s="94"/>
      <c r="I59" s="7"/>
      <c r="J59" s="89"/>
      <c r="K59" s="7"/>
      <c r="L59" s="7"/>
    </row>
    <row r="60" spans="2:12" ht="15" x14ac:dyDescent="0.2">
      <c r="B60" s="7"/>
      <c r="C60" s="7"/>
      <c r="D60" s="7"/>
      <c r="E60" s="7"/>
      <c r="F60" s="7"/>
      <c r="G60" s="7"/>
      <c r="H60" s="7"/>
      <c r="I60" s="7"/>
      <c r="J60" s="89"/>
      <c r="K60" s="7"/>
      <c r="L60" s="7"/>
    </row>
    <row r="61" spans="2:12" ht="15.75" x14ac:dyDescent="0.2">
      <c r="B61" s="98" t="s">
        <v>189</v>
      </c>
      <c r="C61" s="99" t="s">
        <v>154</v>
      </c>
      <c r="D61" s="7"/>
      <c r="E61" s="177">
        <v>2018</v>
      </c>
      <c r="F61" s="177"/>
      <c r="G61" s="7"/>
      <c r="H61" s="99">
        <v>2019</v>
      </c>
      <c r="I61" s="7"/>
      <c r="J61" s="89"/>
      <c r="K61" s="7"/>
      <c r="L61" s="99">
        <v>2020</v>
      </c>
    </row>
    <row r="62" spans="2:12" ht="15.75" x14ac:dyDescent="0.25">
      <c r="B62" s="8"/>
      <c r="C62" s="6"/>
      <c r="D62" s="7"/>
      <c r="E62" s="5"/>
      <c r="F62" s="5"/>
      <c r="G62" s="5"/>
      <c r="H62" s="5"/>
      <c r="I62" s="5"/>
      <c r="J62" s="89"/>
      <c r="K62" s="5"/>
      <c r="L62" s="7"/>
    </row>
    <row r="63" spans="2:12" ht="3" customHeight="1" x14ac:dyDescent="0.25">
      <c r="B63" s="5"/>
      <c r="C63" s="6"/>
      <c r="D63" s="7"/>
      <c r="E63" s="9"/>
      <c r="F63" s="9"/>
      <c r="G63" s="5"/>
      <c r="H63" s="9"/>
      <c r="I63" s="5"/>
      <c r="J63" s="89"/>
      <c r="K63" s="5"/>
      <c r="L63" s="7"/>
    </row>
    <row r="64" spans="2:12" ht="3" customHeight="1" x14ac:dyDescent="0.2">
      <c r="B64" s="7"/>
      <c r="C64" s="7"/>
      <c r="D64" s="7"/>
      <c r="E64" s="7"/>
      <c r="F64" s="7"/>
      <c r="G64" s="7"/>
      <c r="H64" s="7"/>
      <c r="I64" s="7"/>
      <c r="J64" s="89"/>
      <c r="K64" s="7"/>
      <c r="L64" s="7"/>
    </row>
    <row r="65" spans="2:12" ht="15.75" x14ac:dyDescent="0.25">
      <c r="B65" s="49" t="s">
        <v>107</v>
      </c>
      <c r="C65" s="49"/>
      <c r="D65" s="90"/>
      <c r="E65" s="176" t="s">
        <v>108</v>
      </c>
      <c r="F65" s="176"/>
      <c r="G65" s="90"/>
      <c r="H65" s="35" t="s">
        <v>108</v>
      </c>
      <c r="I65" s="89"/>
      <c r="J65" s="89"/>
      <c r="K65" s="89"/>
      <c r="L65" s="35" t="s">
        <v>108</v>
      </c>
    </row>
    <row r="66" spans="2:12" ht="15" x14ac:dyDescent="0.2">
      <c r="B66" s="89"/>
      <c r="C66" s="89"/>
      <c r="D66" s="89"/>
      <c r="E66" s="89"/>
      <c r="F66" s="89"/>
      <c r="G66" s="89"/>
      <c r="H66" s="89"/>
      <c r="I66" s="89"/>
      <c r="J66" s="89"/>
      <c r="K66" s="89"/>
      <c r="L66" s="89"/>
    </row>
    <row r="67" spans="2:12" ht="15.75" x14ac:dyDescent="0.25">
      <c r="B67" s="91" t="s">
        <v>109</v>
      </c>
      <c r="C67" s="92" t="s">
        <v>106</v>
      </c>
      <c r="D67" s="93"/>
      <c r="E67" s="172"/>
      <c r="F67" s="172"/>
      <c r="G67" s="93"/>
      <c r="H67" s="95"/>
      <c r="I67" s="97"/>
      <c r="J67" s="89"/>
      <c r="K67" s="97"/>
      <c r="L67" s="95"/>
    </row>
    <row r="68" spans="2:12" ht="15.75" x14ac:dyDescent="0.25">
      <c r="B68" s="97"/>
      <c r="C68" s="97"/>
      <c r="D68" s="97"/>
      <c r="E68" s="94"/>
      <c r="F68" s="94"/>
      <c r="G68" s="97"/>
      <c r="H68" s="94"/>
      <c r="I68" s="97"/>
      <c r="J68" s="89"/>
      <c r="K68" s="97"/>
      <c r="L68" s="94"/>
    </row>
    <row r="69" spans="2:12" ht="15.75" x14ac:dyDescent="0.25">
      <c r="B69" s="91" t="s">
        <v>110</v>
      </c>
      <c r="C69" s="92" t="s">
        <v>106</v>
      </c>
      <c r="D69" s="93"/>
      <c r="E69" s="172"/>
      <c r="F69" s="172"/>
      <c r="G69" s="93"/>
      <c r="H69" s="95"/>
      <c r="I69" s="97"/>
      <c r="J69" s="89"/>
      <c r="K69" s="97"/>
      <c r="L69" s="95"/>
    </row>
    <row r="70" spans="2:12" ht="15.75" x14ac:dyDescent="0.25">
      <c r="B70" s="97"/>
      <c r="C70" s="97"/>
      <c r="D70" s="97"/>
      <c r="E70" s="94"/>
      <c r="F70" s="94"/>
      <c r="G70" s="97"/>
      <c r="H70" s="94"/>
      <c r="I70" s="97"/>
      <c r="J70" s="89"/>
      <c r="K70" s="97"/>
      <c r="L70" s="94"/>
    </row>
    <row r="71" spans="2:12" ht="15.75" x14ac:dyDescent="0.25">
      <c r="B71" s="91" t="s">
        <v>111</v>
      </c>
      <c r="C71" s="92" t="s">
        <v>106</v>
      </c>
      <c r="D71" s="93"/>
      <c r="E71" s="172"/>
      <c r="F71" s="172"/>
      <c r="G71" s="93"/>
      <c r="H71" s="95"/>
      <c r="I71" s="97"/>
      <c r="J71" s="89"/>
      <c r="K71" s="97"/>
      <c r="L71" s="95"/>
    </row>
    <row r="72" spans="2:12" ht="15.75" x14ac:dyDescent="0.25">
      <c r="B72" s="97"/>
      <c r="C72" s="97"/>
      <c r="D72" s="97"/>
      <c r="E72" s="94"/>
      <c r="F72" s="94"/>
      <c r="G72" s="97"/>
      <c r="H72" s="94"/>
      <c r="I72" s="97"/>
      <c r="J72" s="89"/>
      <c r="K72" s="97"/>
      <c r="L72" s="94"/>
    </row>
    <row r="73" spans="2:12" ht="15.75" x14ac:dyDescent="0.25">
      <c r="B73" s="91" t="s">
        <v>112</v>
      </c>
      <c r="C73" s="92" t="s">
        <v>106</v>
      </c>
      <c r="D73" s="93"/>
      <c r="E73" s="173">
        <f>SUM(E69,E71)</f>
        <v>0</v>
      </c>
      <c r="F73" s="173"/>
      <c r="G73" s="93"/>
      <c r="H73" s="94">
        <f>SUM(H69,H71)</f>
        <v>0</v>
      </c>
      <c r="I73" s="97"/>
      <c r="J73" s="89"/>
      <c r="K73" s="97"/>
      <c r="L73" s="94">
        <f>L71+L69</f>
        <v>0</v>
      </c>
    </row>
    <row r="74" spans="2:12" ht="15.75" x14ac:dyDescent="0.25">
      <c r="B74" s="89"/>
      <c r="C74" s="89"/>
      <c r="D74" s="89"/>
      <c r="E74" s="107"/>
      <c r="F74" s="107"/>
      <c r="G74" s="107"/>
      <c r="H74" s="107"/>
      <c r="I74" s="107"/>
      <c r="J74" s="89"/>
      <c r="K74" s="107"/>
      <c r="L74" s="107"/>
    </row>
    <row r="75" spans="2:12" ht="15.75" x14ac:dyDescent="0.2">
      <c r="B75" s="89"/>
      <c r="C75" s="89"/>
      <c r="D75" s="89"/>
      <c r="E75" s="175" t="s">
        <v>192</v>
      </c>
      <c r="F75" s="175"/>
      <c r="G75" s="108"/>
      <c r="H75" s="108" t="s">
        <v>193</v>
      </c>
      <c r="I75" s="108"/>
      <c r="J75" s="89"/>
      <c r="K75" s="145"/>
      <c r="L75" s="108" t="s">
        <v>194</v>
      </c>
    </row>
    <row r="76" spans="2:12" ht="31.5" x14ac:dyDescent="0.25">
      <c r="B76" s="109" t="s">
        <v>178</v>
      </c>
      <c r="C76" s="92" t="s">
        <v>177</v>
      </c>
      <c r="D76" s="89"/>
      <c r="E76" s="174"/>
      <c r="F76" s="174"/>
      <c r="G76" s="106"/>
      <c r="H76" s="116"/>
      <c r="I76" s="106"/>
      <c r="J76" s="89"/>
      <c r="K76" s="106"/>
      <c r="L76" s="116"/>
    </row>
  </sheetData>
  <sheetProtection algorithmName="SHA-512" hashValue="jDv6vZi+n2M7svBNc1KDPI5VGCZkqbaioSZAV7NwoN8N/C47TpRWHrWfaHZeWaDPHgfZk84Brfe/kZx+B1Y/1g==" saltValue="V6Lf1FXv3Ft4EkO5G6c7eQ==" spinCount="100000" sheet="1" objects="1" scenarios="1"/>
  <mergeCells count="29">
    <mergeCell ref="E50:F50"/>
    <mergeCell ref="E46:F46"/>
    <mergeCell ref="E61:F61"/>
    <mergeCell ref="E30:F30"/>
    <mergeCell ref="E37:F37"/>
    <mergeCell ref="E39:F39"/>
    <mergeCell ref="E43:F43"/>
    <mergeCell ref="E41:F41"/>
    <mergeCell ref="E23:F23"/>
    <mergeCell ref="E25:F25"/>
    <mergeCell ref="E27:F27"/>
    <mergeCell ref="H30:H31"/>
    <mergeCell ref="J30:J31"/>
    <mergeCell ref="J18:J19"/>
    <mergeCell ref="H18:H19"/>
    <mergeCell ref="E71:F71"/>
    <mergeCell ref="E73:F73"/>
    <mergeCell ref="E76:F76"/>
    <mergeCell ref="E75:F75"/>
    <mergeCell ref="E52:F52"/>
    <mergeCell ref="E54:F54"/>
    <mergeCell ref="E56:F56"/>
    <mergeCell ref="E58:F58"/>
    <mergeCell ref="E67:F67"/>
    <mergeCell ref="E69:F69"/>
    <mergeCell ref="E65:F65"/>
    <mergeCell ref="E18:F18"/>
    <mergeCell ref="E35:F35"/>
    <mergeCell ref="E21:F21"/>
  </mergeCells>
  <phoneticPr fontId="23" type="noConversion"/>
  <pageMargins left="0.74803149606299213" right="0.74803149606299213" top="0.19685039370078741" bottom="0.19685039370078741" header="0.51181102362204722" footer="0.51181102362204722"/>
  <pageSetup scale="4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9:Q117"/>
  <sheetViews>
    <sheetView showGridLines="0" topLeftCell="B1" zoomScaleNormal="100" workbookViewId="0">
      <pane ySplit="16" topLeftCell="A41" activePane="bottomLeft" state="frozenSplit"/>
      <selection pane="bottomLeft" activeCell="T47" sqref="T47"/>
    </sheetView>
  </sheetViews>
  <sheetFormatPr defaultColWidth="9.140625" defaultRowHeight="12.75" x14ac:dyDescent="0.2"/>
  <cols>
    <col min="1" max="1" width="11.85546875" style="7" hidden="1" customWidth="1"/>
    <col min="2" max="2" width="30.140625" style="7" customWidth="1"/>
    <col min="3" max="3" width="3.85546875" style="7" customWidth="1"/>
    <col min="4" max="4" width="13.28515625" style="7" customWidth="1"/>
    <col min="5" max="5" width="15.140625" style="7" customWidth="1"/>
    <col min="6" max="6" width="13.28515625" style="7" customWidth="1"/>
    <col min="7" max="7" width="2.85546875" style="7" customWidth="1"/>
    <col min="8" max="8" width="13.28515625" style="7" customWidth="1"/>
    <col min="9" max="9" width="9.42578125" style="7" bestFit="1" customWidth="1"/>
    <col min="10" max="10" width="13.28515625" style="7" customWidth="1"/>
    <col min="11" max="11" width="3.140625" style="7" customWidth="1"/>
    <col min="12" max="12" width="13.28515625" style="7" customWidth="1"/>
    <col min="13" max="13" width="9.42578125" style="7" bestFit="1" customWidth="1"/>
    <col min="14" max="14" width="13.28515625" style="7" customWidth="1"/>
    <col min="15" max="15" width="3.7109375" style="7" customWidth="1"/>
    <col min="16" max="16" width="13.28515625" style="7" customWidth="1"/>
    <col min="17" max="16384" width="9.140625" style="7"/>
  </cols>
  <sheetData>
    <row r="19" spans="2:17" ht="33.75" customHeight="1" x14ac:dyDescent="0.25">
      <c r="B19" s="5"/>
      <c r="C19" s="5"/>
      <c r="D19" s="6"/>
      <c r="E19" s="9"/>
      <c r="F19" s="5"/>
      <c r="G19" s="9"/>
      <c r="H19" s="5"/>
    </row>
    <row r="20" spans="2:17" ht="20.25" x14ac:dyDescent="0.3">
      <c r="B20" s="11"/>
      <c r="C20" s="5"/>
      <c r="D20" s="5"/>
      <c r="E20" s="5"/>
      <c r="F20" s="5"/>
      <c r="G20" s="5"/>
      <c r="H20" s="5"/>
      <c r="I20" s="5"/>
      <c r="J20" s="5"/>
      <c r="K20" s="5"/>
      <c r="L20" s="5"/>
      <c r="M20" s="5"/>
      <c r="N20" s="5"/>
      <c r="O20" s="5"/>
      <c r="P20" s="5"/>
      <c r="Q20" s="5"/>
    </row>
    <row r="21" spans="2:17" ht="15.75" x14ac:dyDescent="0.25">
      <c r="B21" s="66" t="s">
        <v>161</v>
      </c>
      <c r="C21" s="65"/>
      <c r="D21" s="180" t="s">
        <v>162</v>
      </c>
      <c r="E21" s="180"/>
      <c r="F21" s="180"/>
      <c r="G21" s="65"/>
      <c r="H21" s="180" t="s">
        <v>165</v>
      </c>
      <c r="I21" s="180"/>
      <c r="J21" s="180"/>
      <c r="K21" s="65"/>
      <c r="L21" s="180" t="s">
        <v>164</v>
      </c>
      <c r="M21" s="180"/>
      <c r="N21" s="180"/>
      <c r="O21" s="65"/>
      <c r="P21" s="66" t="s">
        <v>163</v>
      </c>
      <c r="Q21" s="12"/>
    </row>
    <row r="22" spans="2:17" ht="33"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70"/>
      <c r="E24" s="152">
        <f t="shared" ref="E24:E35" si="0">IF(D24&lt;&gt;0,F24/D24,0)</f>
        <v>0</v>
      </c>
      <c r="F24" s="70"/>
      <c r="G24" s="5"/>
      <c r="H24" s="70"/>
      <c r="I24" s="152">
        <f t="shared" ref="I24:I35" si="1">IF(H24&lt;&gt;0,J24/H24,0)</f>
        <v>0</v>
      </c>
      <c r="J24" s="70"/>
      <c r="K24" s="5"/>
      <c r="L24" s="70"/>
      <c r="M24" s="152">
        <f t="shared" ref="M24:M35" si="2">IF(L24&lt;&gt;0,N24/L24,0)</f>
        <v>0</v>
      </c>
      <c r="N24" s="70"/>
      <c r="O24" s="5"/>
      <c r="P24" s="18">
        <f t="shared" ref="P24:P35" si="3">J24+N24</f>
        <v>0</v>
      </c>
      <c r="Q24" s="5"/>
    </row>
    <row r="25" spans="2:17" ht="15.75" x14ac:dyDescent="0.25">
      <c r="B25" s="19" t="s">
        <v>117</v>
      </c>
      <c r="C25" s="5"/>
      <c r="D25" s="70"/>
      <c r="E25" s="152">
        <f t="shared" si="0"/>
        <v>0</v>
      </c>
      <c r="F25" s="70"/>
      <c r="G25" s="5"/>
      <c r="H25" s="70"/>
      <c r="I25" s="152">
        <f t="shared" si="1"/>
        <v>0</v>
      </c>
      <c r="J25" s="70"/>
      <c r="K25" s="5"/>
      <c r="L25" s="70"/>
      <c r="M25" s="152">
        <f t="shared" si="2"/>
        <v>0</v>
      </c>
      <c r="N25" s="70"/>
      <c r="O25" s="5"/>
      <c r="P25" s="18">
        <f t="shared" si="3"/>
        <v>0</v>
      </c>
      <c r="Q25" s="5"/>
    </row>
    <row r="26" spans="2:17" ht="15.75" x14ac:dyDescent="0.25">
      <c r="B26" s="19" t="s">
        <v>118</v>
      </c>
      <c r="C26" s="5"/>
      <c r="D26" s="70"/>
      <c r="E26" s="152">
        <f t="shared" si="0"/>
        <v>0</v>
      </c>
      <c r="F26" s="70"/>
      <c r="G26" s="5"/>
      <c r="H26" s="70"/>
      <c r="I26" s="152">
        <f t="shared" si="1"/>
        <v>0</v>
      </c>
      <c r="J26" s="70"/>
      <c r="K26" s="5"/>
      <c r="L26" s="70"/>
      <c r="M26" s="152">
        <f t="shared" si="2"/>
        <v>0</v>
      </c>
      <c r="N26" s="70"/>
      <c r="O26" s="5"/>
      <c r="P26" s="18">
        <f t="shared" si="3"/>
        <v>0</v>
      </c>
      <c r="Q26" s="5"/>
    </row>
    <row r="27" spans="2:17" ht="15.75" x14ac:dyDescent="0.25">
      <c r="B27" s="19" t="s">
        <v>119</v>
      </c>
      <c r="C27" s="5"/>
      <c r="D27" s="70"/>
      <c r="E27" s="152">
        <f t="shared" si="0"/>
        <v>0</v>
      </c>
      <c r="F27" s="70"/>
      <c r="G27" s="5"/>
      <c r="H27" s="70"/>
      <c r="I27" s="152">
        <f t="shared" si="1"/>
        <v>0</v>
      </c>
      <c r="J27" s="70"/>
      <c r="K27" s="5"/>
      <c r="L27" s="70"/>
      <c r="M27" s="152">
        <f t="shared" si="2"/>
        <v>0</v>
      </c>
      <c r="N27" s="70"/>
      <c r="O27" s="5"/>
      <c r="P27" s="18">
        <f t="shared" si="3"/>
        <v>0</v>
      </c>
      <c r="Q27" s="5"/>
    </row>
    <row r="28" spans="2:17" ht="15.75" x14ac:dyDescent="0.25">
      <c r="B28" s="19" t="s">
        <v>120</v>
      </c>
      <c r="C28" s="5"/>
      <c r="D28" s="70"/>
      <c r="E28" s="152">
        <f t="shared" si="0"/>
        <v>0</v>
      </c>
      <c r="F28" s="70"/>
      <c r="G28" s="5"/>
      <c r="H28" s="70"/>
      <c r="I28" s="152">
        <f t="shared" si="1"/>
        <v>0</v>
      </c>
      <c r="J28" s="70"/>
      <c r="K28" s="5"/>
      <c r="L28" s="70"/>
      <c r="M28" s="152">
        <f t="shared" si="2"/>
        <v>0</v>
      </c>
      <c r="N28" s="70"/>
      <c r="O28" s="5"/>
      <c r="P28" s="18">
        <f t="shared" si="3"/>
        <v>0</v>
      </c>
      <c r="Q28" s="5"/>
    </row>
    <row r="29" spans="2:17" ht="15.75" x14ac:dyDescent="0.25">
      <c r="B29" s="19" t="s">
        <v>121</v>
      </c>
      <c r="C29" s="5"/>
      <c r="D29" s="70"/>
      <c r="E29" s="152">
        <f t="shared" si="0"/>
        <v>0</v>
      </c>
      <c r="F29" s="70"/>
      <c r="G29" s="5"/>
      <c r="H29" s="70"/>
      <c r="I29" s="152">
        <f t="shared" si="1"/>
        <v>0</v>
      </c>
      <c r="J29" s="70"/>
      <c r="K29" s="5"/>
      <c r="L29" s="70"/>
      <c r="M29" s="152">
        <f t="shared" si="2"/>
        <v>0</v>
      </c>
      <c r="N29" s="70"/>
      <c r="O29" s="5"/>
      <c r="P29" s="18">
        <f t="shared" si="3"/>
        <v>0</v>
      </c>
      <c r="Q29" s="5"/>
    </row>
    <row r="30" spans="2:17" ht="15.75" x14ac:dyDescent="0.25">
      <c r="B30" s="19" t="s">
        <v>122</v>
      </c>
      <c r="C30" s="5"/>
      <c r="D30" s="70"/>
      <c r="E30" s="152">
        <f t="shared" si="0"/>
        <v>0</v>
      </c>
      <c r="F30" s="70"/>
      <c r="G30" s="5"/>
      <c r="H30" s="70"/>
      <c r="I30" s="152">
        <f t="shared" si="1"/>
        <v>0</v>
      </c>
      <c r="J30" s="70"/>
      <c r="K30" s="5"/>
      <c r="L30" s="70"/>
      <c r="M30" s="152">
        <f t="shared" si="2"/>
        <v>0</v>
      </c>
      <c r="N30" s="70"/>
      <c r="O30" s="5"/>
      <c r="P30" s="18">
        <f t="shared" si="3"/>
        <v>0</v>
      </c>
      <c r="Q30" s="5"/>
    </row>
    <row r="31" spans="2:17" ht="15.75" x14ac:dyDescent="0.25">
      <c r="B31" s="19" t="s">
        <v>123</v>
      </c>
      <c r="C31" s="5"/>
      <c r="D31" s="70"/>
      <c r="E31" s="152">
        <f t="shared" si="0"/>
        <v>0</v>
      </c>
      <c r="F31" s="70"/>
      <c r="G31" s="5"/>
      <c r="H31" s="70"/>
      <c r="I31" s="152">
        <f t="shared" si="1"/>
        <v>0</v>
      </c>
      <c r="J31" s="70"/>
      <c r="K31" s="5"/>
      <c r="L31" s="70"/>
      <c r="M31" s="152">
        <f t="shared" si="2"/>
        <v>0</v>
      </c>
      <c r="N31" s="70"/>
      <c r="O31" s="5"/>
      <c r="P31" s="18">
        <f t="shared" si="3"/>
        <v>0</v>
      </c>
      <c r="Q31" s="5"/>
    </row>
    <row r="32" spans="2:17" ht="15.75" x14ac:dyDescent="0.25">
      <c r="B32" s="19" t="s">
        <v>124</v>
      </c>
      <c r="C32" s="5"/>
      <c r="D32" s="70"/>
      <c r="E32" s="152">
        <f t="shared" si="0"/>
        <v>0</v>
      </c>
      <c r="F32" s="70"/>
      <c r="G32" s="5"/>
      <c r="H32" s="70"/>
      <c r="I32" s="152">
        <f t="shared" si="1"/>
        <v>0</v>
      </c>
      <c r="J32" s="70"/>
      <c r="K32" s="5"/>
      <c r="L32" s="70"/>
      <c r="M32" s="152">
        <f t="shared" si="2"/>
        <v>0</v>
      </c>
      <c r="N32" s="70"/>
      <c r="O32" s="5"/>
      <c r="P32" s="18">
        <f t="shared" si="3"/>
        <v>0</v>
      </c>
      <c r="Q32" s="5"/>
    </row>
    <row r="33" spans="2:17" ht="15.75" x14ac:dyDescent="0.25">
      <c r="B33" s="19" t="s">
        <v>125</v>
      </c>
      <c r="C33" s="5"/>
      <c r="D33" s="70"/>
      <c r="E33" s="152">
        <f t="shared" si="0"/>
        <v>0</v>
      </c>
      <c r="F33" s="70"/>
      <c r="G33" s="5"/>
      <c r="H33" s="70"/>
      <c r="I33" s="152">
        <f t="shared" si="1"/>
        <v>0</v>
      </c>
      <c r="J33" s="70"/>
      <c r="K33" s="5"/>
      <c r="L33" s="70"/>
      <c r="M33" s="152">
        <f t="shared" si="2"/>
        <v>0</v>
      </c>
      <c r="N33" s="70"/>
      <c r="O33" s="5"/>
      <c r="P33" s="18">
        <f t="shared" si="3"/>
        <v>0</v>
      </c>
      <c r="Q33" s="5"/>
    </row>
    <row r="34" spans="2:17" ht="15.75" x14ac:dyDescent="0.25">
      <c r="B34" s="19" t="s">
        <v>126</v>
      </c>
      <c r="C34" s="5"/>
      <c r="D34" s="70"/>
      <c r="E34" s="152">
        <f t="shared" si="0"/>
        <v>0</v>
      </c>
      <c r="F34" s="70"/>
      <c r="G34" s="5"/>
      <c r="H34" s="70"/>
      <c r="I34" s="152">
        <f t="shared" si="1"/>
        <v>0</v>
      </c>
      <c r="J34" s="70"/>
      <c r="K34" s="5"/>
      <c r="L34" s="70"/>
      <c r="M34" s="152">
        <f t="shared" si="2"/>
        <v>0</v>
      </c>
      <c r="N34" s="70"/>
      <c r="O34" s="5"/>
      <c r="P34" s="18">
        <f t="shared" si="3"/>
        <v>0</v>
      </c>
      <c r="Q34" s="5"/>
    </row>
    <row r="35" spans="2:17" ht="15.75" x14ac:dyDescent="0.25">
      <c r="B35" s="19" t="s">
        <v>127</v>
      </c>
      <c r="C35" s="5"/>
      <c r="D35" s="70"/>
      <c r="E35" s="152">
        <f t="shared" si="0"/>
        <v>0</v>
      </c>
      <c r="F35" s="70"/>
      <c r="G35" s="5"/>
      <c r="H35" s="70"/>
      <c r="I35" s="152">
        <f t="shared" si="1"/>
        <v>0</v>
      </c>
      <c r="J35" s="70"/>
      <c r="K35" s="5"/>
      <c r="L35" s="70"/>
      <c r="M35" s="152">
        <f t="shared" si="2"/>
        <v>0</v>
      </c>
      <c r="N35" s="70"/>
      <c r="O35" s="5"/>
      <c r="P35" s="18">
        <f t="shared" si="3"/>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6" t="s">
        <v>166</v>
      </c>
      <c r="C39" s="65"/>
      <c r="D39" s="180" t="s">
        <v>162</v>
      </c>
      <c r="E39" s="180"/>
      <c r="F39" s="180"/>
      <c r="G39" s="65"/>
      <c r="H39" s="180" t="s">
        <v>165</v>
      </c>
      <c r="I39" s="180"/>
      <c r="J39" s="180"/>
      <c r="K39" s="65"/>
      <c r="L39" s="180" t="s">
        <v>164</v>
      </c>
      <c r="M39" s="180"/>
      <c r="N39" s="180"/>
      <c r="O39" s="65"/>
      <c r="P39" s="66" t="s">
        <v>163</v>
      </c>
      <c r="Q39" s="5"/>
    </row>
    <row r="40" spans="2:17" ht="16.5" x14ac:dyDescent="0.3">
      <c r="B40" s="16"/>
      <c r="C40" s="10"/>
      <c r="D40" s="17"/>
      <c r="E40" s="17"/>
      <c r="F40" s="17"/>
      <c r="G40" s="10"/>
      <c r="H40" s="17"/>
      <c r="I40" s="17"/>
      <c r="J40" s="17"/>
      <c r="K40" s="10"/>
      <c r="L40" s="17"/>
      <c r="M40" s="17"/>
      <c r="N40" s="17"/>
      <c r="O40" s="10"/>
      <c r="P40" s="17"/>
      <c r="Q40" s="5"/>
    </row>
    <row r="41" spans="2:17" ht="33"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70">
        <v>5282.77</v>
      </c>
      <c r="E43" s="152">
        <f>ROUND(IF(D43&lt;&gt;0,F43/D43,0),4)</f>
        <v>3.1941999999999999</v>
      </c>
      <c r="F43" s="71">
        <v>16874.23</v>
      </c>
      <c r="G43" s="5"/>
      <c r="H43" s="70">
        <v>5467.08</v>
      </c>
      <c r="I43" s="152">
        <f>ROUND(IF(H43&lt;&gt;0,J43/H43,0),4)</f>
        <v>0.77100000000000002</v>
      </c>
      <c r="J43" s="72">
        <v>4215.12</v>
      </c>
      <c r="K43" s="5"/>
      <c r="L43" s="70">
        <v>5467.08</v>
      </c>
      <c r="M43" s="152">
        <f>ROUND(IF(L43&lt;&gt;0,N43/L43,0),4)</f>
        <v>1.7493000000000001</v>
      </c>
      <c r="N43" s="71">
        <v>9563.56</v>
      </c>
      <c r="O43" s="5"/>
      <c r="P43" s="18">
        <f t="shared" ref="P43:P54" si="4">J43+N43</f>
        <v>13778.68</v>
      </c>
      <c r="Q43" s="5"/>
    </row>
    <row r="44" spans="2:17" ht="15.75" x14ac:dyDescent="0.25">
      <c r="B44" s="19" t="s">
        <v>117</v>
      </c>
      <c r="C44" s="5"/>
      <c r="D44" s="70">
        <v>4510.71</v>
      </c>
      <c r="E44" s="152">
        <f t="shared" ref="E44:E54" si="5">ROUND(IF(D44&lt;&gt;0,F44/D44,0),4)</f>
        <v>3.1941999999999999</v>
      </c>
      <c r="F44" s="71">
        <v>14408.12</v>
      </c>
      <c r="G44" s="5"/>
      <c r="H44" s="70">
        <v>4654.16</v>
      </c>
      <c r="I44" s="152">
        <f t="shared" ref="I44:I54" si="6">ROUND(IF(H44&lt;&gt;0,J44/H44,0),4)</f>
        <v>0.77100000000000002</v>
      </c>
      <c r="J44" s="72">
        <v>3588.36</v>
      </c>
      <c r="K44" s="5"/>
      <c r="L44" s="70">
        <v>4654.16</v>
      </c>
      <c r="M44" s="152">
        <f t="shared" ref="M44:M54" si="7">ROUND(IF(L44&lt;&gt;0,N44/L44,0),4)</f>
        <v>1.7493000000000001</v>
      </c>
      <c r="N44" s="71">
        <v>8141.53</v>
      </c>
      <c r="O44" s="5"/>
      <c r="P44" s="18">
        <f t="shared" si="4"/>
        <v>11729.89</v>
      </c>
      <c r="Q44" s="5"/>
    </row>
    <row r="45" spans="2:17" ht="15.75" x14ac:dyDescent="0.25">
      <c r="B45" s="19" t="s">
        <v>118</v>
      </c>
      <c r="C45" s="5"/>
      <c r="D45" s="70">
        <v>3975.09</v>
      </c>
      <c r="E45" s="152">
        <f t="shared" si="5"/>
        <v>3.1941999999999999</v>
      </c>
      <c r="F45" s="71">
        <v>12697.24</v>
      </c>
      <c r="G45" s="5"/>
      <c r="H45" s="70">
        <v>3975.09</v>
      </c>
      <c r="I45" s="152">
        <f t="shared" si="6"/>
        <v>0.77100000000000002</v>
      </c>
      <c r="J45" s="72">
        <v>3064.8</v>
      </c>
      <c r="K45" s="5"/>
      <c r="L45" s="70">
        <v>3975.09</v>
      </c>
      <c r="M45" s="152">
        <f t="shared" si="7"/>
        <v>1.7493000000000001</v>
      </c>
      <c r="N45" s="71">
        <v>6953.63</v>
      </c>
      <c r="O45" s="5"/>
      <c r="P45" s="18">
        <f t="shared" si="4"/>
        <v>10018.43</v>
      </c>
      <c r="Q45" s="5"/>
    </row>
    <row r="46" spans="2:17" ht="15.75" x14ac:dyDescent="0.25">
      <c r="B46" s="19" t="s">
        <v>119</v>
      </c>
      <c r="C46" s="5"/>
      <c r="D46" s="70">
        <v>3870.83</v>
      </c>
      <c r="E46" s="152">
        <f t="shared" si="5"/>
        <v>3.1941999999999999</v>
      </c>
      <c r="F46" s="71">
        <v>12364.19</v>
      </c>
      <c r="G46" s="5"/>
      <c r="H46" s="70">
        <v>4025.39</v>
      </c>
      <c r="I46" s="152">
        <f t="shared" si="6"/>
        <v>0.77100000000000002</v>
      </c>
      <c r="J46" s="72">
        <v>3103.57</v>
      </c>
      <c r="K46" s="5"/>
      <c r="L46" s="70">
        <v>4025.39</v>
      </c>
      <c r="M46" s="152">
        <f t="shared" si="7"/>
        <v>1.7493000000000001</v>
      </c>
      <c r="N46" s="71">
        <v>7041.61</v>
      </c>
      <c r="O46" s="5"/>
      <c r="P46" s="18">
        <f t="shared" si="4"/>
        <v>10145.18</v>
      </c>
      <c r="Q46" s="5"/>
    </row>
    <row r="47" spans="2:17" ht="15.75" x14ac:dyDescent="0.25">
      <c r="B47" s="19" t="s">
        <v>120</v>
      </c>
      <c r="C47" s="5"/>
      <c r="D47" s="70">
        <v>2541.2600000000002</v>
      </c>
      <c r="E47" s="152">
        <f t="shared" si="5"/>
        <v>3.1941999999999999</v>
      </c>
      <c r="F47" s="71">
        <v>8117.28</v>
      </c>
      <c r="G47" s="5"/>
      <c r="H47" s="70">
        <v>2658.3</v>
      </c>
      <c r="I47" s="152">
        <f t="shared" si="6"/>
        <v>0.77100000000000002</v>
      </c>
      <c r="J47" s="72">
        <v>2049.5500000000002</v>
      </c>
      <c r="K47" s="5"/>
      <c r="L47" s="70">
        <v>2658.3</v>
      </c>
      <c r="M47" s="152">
        <f t="shared" si="7"/>
        <v>1.7493000000000001</v>
      </c>
      <c r="N47" s="71">
        <v>4650.17</v>
      </c>
      <c r="O47" s="5"/>
      <c r="P47" s="18">
        <f t="shared" si="4"/>
        <v>6699.72</v>
      </c>
      <c r="Q47" s="5"/>
    </row>
    <row r="48" spans="2:17" ht="15.75" x14ac:dyDescent="0.25">
      <c r="B48" s="19" t="s">
        <v>121</v>
      </c>
      <c r="C48" s="5"/>
      <c r="D48" s="70">
        <v>2936.1</v>
      </c>
      <c r="E48" s="152">
        <f t="shared" si="5"/>
        <v>3.1941999999999999</v>
      </c>
      <c r="F48" s="71">
        <v>9378.49</v>
      </c>
      <c r="G48" s="5"/>
      <c r="H48" s="70">
        <v>2936.1</v>
      </c>
      <c r="I48" s="152">
        <f t="shared" si="6"/>
        <v>0.77100000000000002</v>
      </c>
      <c r="J48" s="72">
        <v>2263.73</v>
      </c>
      <c r="K48" s="5"/>
      <c r="L48" s="70">
        <v>2936.1</v>
      </c>
      <c r="M48" s="152">
        <f t="shared" si="7"/>
        <v>1.7493000000000001</v>
      </c>
      <c r="N48" s="71">
        <v>5136.12</v>
      </c>
      <c r="O48" s="5"/>
      <c r="P48" s="18">
        <f t="shared" si="4"/>
        <v>7399.85</v>
      </c>
      <c r="Q48" s="5"/>
    </row>
    <row r="49" spans="2:17" ht="15.75" x14ac:dyDescent="0.25">
      <c r="B49" s="19" t="s">
        <v>122</v>
      </c>
      <c r="C49" s="5"/>
      <c r="D49" s="70">
        <v>3453.59</v>
      </c>
      <c r="E49" s="152">
        <f t="shared" si="5"/>
        <v>3.1941999999999999</v>
      </c>
      <c r="F49" s="71">
        <v>11031.46</v>
      </c>
      <c r="G49" s="5"/>
      <c r="H49" s="70">
        <v>3453.59</v>
      </c>
      <c r="I49" s="152">
        <f t="shared" si="6"/>
        <v>0.77100000000000002</v>
      </c>
      <c r="J49" s="72">
        <v>2662.72</v>
      </c>
      <c r="K49" s="5"/>
      <c r="L49" s="70">
        <v>3453.59</v>
      </c>
      <c r="M49" s="152">
        <f t="shared" si="7"/>
        <v>1.7493000000000001</v>
      </c>
      <c r="N49" s="71">
        <v>6041.37</v>
      </c>
      <c r="O49" s="5"/>
      <c r="P49" s="18">
        <f t="shared" si="4"/>
        <v>8704.09</v>
      </c>
      <c r="Q49" s="5"/>
    </row>
    <row r="50" spans="2:17" ht="15.75" x14ac:dyDescent="0.25">
      <c r="B50" s="19" t="s">
        <v>123</v>
      </c>
      <c r="C50" s="5"/>
      <c r="D50" s="70">
        <v>3326.01</v>
      </c>
      <c r="E50" s="152">
        <f t="shared" si="5"/>
        <v>3.1941999999999999</v>
      </c>
      <c r="F50" s="71">
        <v>10623.95</v>
      </c>
      <c r="G50" s="5"/>
      <c r="H50" s="70">
        <v>3326.01</v>
      </c>
      <c r="I50" s="152">
        <f t="shared" si="6"/>
        <v>0.77100000000000002</v>
      </c>
      <c r="J50" s="72">
        <v>2564.36</v>
      </c>
      <c r="K50" s="5"/>
      <c r="L50" s="70">
        <v>3326.01</v>
      </c>
      <c r="M50" s="152">
        <f t="shared" si="7"/>
        <v>1.7493000000000001</v>
      </c>
      <c r="N50" s="71">
        <v>5818.2</v>
      </c>
      <c r="O50" s="5"/>
      <c r="P50" s="18">
        <f t="shared" si="4"/>
        <v>8382.56</v>
      </c>
      <c r="Q50" s="5"/>
    </row>
    <row r="51" spans="2:17" ht="15.75" x14ac:dyDescent="0.25">
      <c r="B51" s="19" t="s">
        <v>124</v>
      </c>
      <c r="C51" s="5"/>
      <c r="D51" s="70">
        <v>3251.91</v>
      </c>
      <c r="E51" s="152">
        <f t="shared" si="5"/>
        <v>3.1941999999999999</v>
      </c>
      <c r="F51" s="71">
        <v>10387.24</v>
      </c>
      <c r="G51" s="5"/>
      <c r="H51" s="70">
        <v>3251.91</v>
      </c>
      <c r="I51" s="152">
        <f t="shared" si="6"/>
        <v>0.77100000000000002</v>
      </c>
      <c r="J51" s="72">
        <v>2507.2199999999998</v>
      </c>
      <c r="K51" s="5"/>
      <c r="L51" s="70">
        <v>3251.91</v>
      </c>
      <c r="M51" s="152">
        <f t="shared" si="7"/>
        <v>1.7493000000000001</v>
      </c>
      <c r="N51" s="71">
        <v>5688.56</v>
      </c>
      <c r="O51" s="5"/>
      <c r="P51" s="18">
        <f t="shared" si="4"/>
        <v>8195.7800000000007</v>
      </c>
      <c r="Q51" s="5"/>
    </row>
    <row r="52" spans="2:17" ht="15.75" x14ac:dyDescent="0.25">
      <c r="B52" s="19" t="s">
        <v>125</v>
      </c>
      <c r="C52" s="5"/>
      <c r="D52" s="70">
        <v>3123.08</v>
      </c>
      <c r="E52" s="152">
        <f t="shared" si="5"/>
        <v>3.1941999999999999</v>
      </c>
      <c r="F52" s="71">
        <v>9975.74</v>
      </c>
      <c r="G52" s="5"/>
      <c r="H52" s="70">
        <v>3177.38</v>
      </c>
      <c r="I52" s="152">
        <f t="shared" si="6"/>
        <v>0.77100000000000002</v>
      </c>
      <c r="J52" s="72">
        <v>2449.7600000000002</v>
      </c>
      <c r="K52" s="5"/>
      <c r="L52" s="70">
        <v>3177.38</v>
      </c>
      <c r="M52" s="152">
        <f t="shared" si="7"/>
        <v>1.7493000000000001</v>
      </c>
      <c r="N52" s="71">
        <v>5558.2</v>
      </c>
      <c r="O52" s="5"/>
      <c r="P52" s="18">
        <f t="shared" si="4"/>
        <v>8007.96</v>
      </c>
      <c r="Q52" s="5"/>
    </row>
    <row r="53" spans="2:17" ht="15.75" x14ac:dyDescent="0.25">
      <c r="B53" s="19" t="s">
        <v>126</v>
      </c>
      <c r="C53" s="5"/>
      <c r="D53" s="70">
        <v>4217.21</v>
      </c>
      <c r="E53" s="152">
        <f t="shared" si="5"/>
        <v>3.1941999999999999</v>
      </c>
      <c r="F53" s="71">
        <v>13470.652</v>
      </c>
      <c r="G53" s="5"/>
      <c r="H53" s="70">
        <v>4217.21</v>
      </c>
      <c r="I53" s="152">
        <f t="shared" si="6"/>
        <v>0.77100000000000002</v>
      </c>
      <c r="J53" s="72">
        <v>3251.47</v>
      </c>
      <c r="K53" s="5"/>
      <c r="L53" s="70">
        <v>4217.21</v>
      </c>
      <c r="M53" s="152">
        <f t="shared" si="7"/>
        <v>1.7493000000000001</v>
      </c>
      <c r="N53" s="71">
        <v>7377.17</v>
      </c>
      <c r="O53" s="5"/>
      <c r="P53" s="18">
        <f t="shared" si="4"/>
        <v>10628.64</v>
      </c>
      <c r="Q53" s="5"/>
    </row>
    <row r="54" spans="2:17" ht="15.75" x14ac:dyDescent="0.25">
      <c r="B54" s="19" t="s">
        <v>127</v>
      </c>
      <c r="C54" s="5"/>
      <c r="D54" s="70">
        <v>4371.8599999999997</v>
      </c>
      <c r="E54" s="152">
        <f t="shared" si="5"/>
        <v>3.1941999999999999</v>
      </c>
      <c r="F54" s="71">
        <v>13964.59</v>
      </c>
      <c r="G54" s="5"/>
      <c r="H54" s="70">
        <v>4386.8999999999996</v>
      </c>
      <c r="I54" s="152">
        <f t="shared" si="6"/>
        <v>0.77100000000000002</v>
      </c>
      <c r="J54" s="72">
        <v>3382.3</v>
      </c>
      <c r="K54" s="5"/>
      <c r="L54" s="70">
        <v>4386.8999999999996</v>
      </c>
      <c r="M54" s="152">
        <f t="shared" si="7"/>
        <v>1.7493000000000001</v>
      </c>
      <c r="N54" s="71">
        <v>7674</v>
      </c>
      <c r="O54" s="5"/>
      <c r="P54" s="18">
        <f t="shared" si="4"/>
        <v>11056.3</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44860.420000000006</v>
      </c>
      <c r="E56" s="22">
        <f>IF(D56&lt;&gt;0,F56/D56,0)</f>
        <v>3.1942006338772577</v>
      </c>
      <c r="F56" s="23">
        <f>SUM(F43:F54)</f>
        <v>143293.18200000003</v>
      </c>
      <c r="G56" s="5"/>
      <c r="H56" s="21">
        <f>SUM(H43:H54)</f>
        <v>45529.120000000003</v>
      </c>
      <c r="I56" s="22">
        <f>IF(H56&lt;&gt;0,J56/H56,0)</f>
        <v>0.77100018625442368</v>
      </c>
      <c r="J56" s="23">
        <f>SUM(J43:J54)</f>
        <v>35102.960000000006</v>
      </c>
      <c r="K56" s="5"/>
      <c r="L56" s="21">
        <f>SUM(L43:L54)</f>
        <v>45529.120000000003</v>
      </c>
      <c r="M56" s="22">
        <f>IF(L56&lt;&gt;0,N56/L56,0)</f>
        <v>1.7493006673531135</v>
      </c>
      <c r="N56" s="23">
        <f>SUM(N43:N54)</f>
        <v>79644.12</v>
      </c>
      <c r="O56" s="5"/>
      <c r="P56" s="23">
        <f>SUM(P43:P54)</f>
        <v>114747.08</v>
      </c>
      <c r="Q56" s="5"/>
    </row>
    <row r="57" spans="2:17" x14ac:dyDescent="0.2">
      <c r="B57" s="5"/>
      <c r="C57" s="5"/>
      <c r="D57" s="5"/>
      <c r="E57" s="5"/>
      <c r="F57" s="5"/>
      <c r="G57" s="5"/>
      <c r="H57" s="5"/>
      <c r="I57" s="5"/>
      <c r="J57" s="5"/>
      <c r="K57" s="5"/>
      <c r="L57" s="5"/>
      <c r="M57" s="5"/>
      <c r="N57" s="5"/>
      <c r="O57" s="5"/>
      <c r="P57" s="5"/>
      <c r="Q57" s="5"/>
    </row>
    <row r="58" spans="2:17" ht="15.75" x14ac:dyDescent="0.2">
      <c r="B58" s="74" t="s">
        <v>174</v>
      </c>
      <c r="C58" s="65"/>
      <c r="D58" s="180" t="s">
        <v>162</v>
      </c>
      <c r="E58" s="180"/>
      <c r="F58" s="180"/>
      <c r="G58" s="65"/>
      <c r="H58" s="180" t="s">
        <v>165</v>
      </c>
      <c r="I58" s="180"/>
      <c r="J58" s="180"/>
      <c r="K58" s="65"/>
      <c r="L58" s="180" t="s">
        <v>164</v>
      </c>
      <c r="M58" s="180"/>
      <c r="N58" s="180"/>
      <c r="O58" s="65"/>
      <c r="P58" s="73" t="s">
        <v>163</v>
      </c>
      <c r="Q58" s="5"/>
    </row>
    <row r="59" spans="2:17" ht="16.5" x14ac:dyDescent="0.3">
      <c r="B59" s="75" t="s">
        <v>176</v>
      </c>
      <c r="C59" s="10"/>
      <c r="D59" s="17"/>
      <c r="E59" s="17"/>
      <c r="F59" s="17"/>
      <c r="G59" s="10"/>
      <c r="H59" s="17"/>
      <c r="I59" s="17"/>
      <c r="J59" s="17"/>
      <c r="K59" s="10"/>
      <c r="L59" s="17"/>
      <c r="M59" s="17"/>
      <c r="N59" s="17"/>
      <c r="O59" s="10"/>
      <c r="P59" s="17"/>
      <c r="Q59" s="5"/>
    </row>
    <row r="60" spans="2:17" ht="33"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70"/>
      <c r="E62" s="152">
        <f t="shared" ref="E62:E73" si="8">IF(D62&lt;&gt;0,F62/D62,0)</f>
        <v>0</v>
      </c>
      <c r="F62" s="71"/>
      <c r="G62" s="5"/>
      <c r="H62" s="70"/>
      <c r="I62" s="152">
        <f t="shared" ref="I62:I73" si="9">IF(H62&lt;&gt;0,J62/H62,0)</f>
        <v>0</v>
      </c>
      <c r="J62" s="72"/>
      <c r="K62" s="5"/>
      <c r="L62" s="70"/>
      <c r="M62" s="152">
        <f t="shared" ref="M62:M73" si="10">IF(L62&lt;&gt;0,N62/L62,0)</f>
        <v>0</v>
      </c>
      <c r="N62" s="71"/>
      <c r="O62" s="5"/>
      <c r="P62" s="18">
        <f t="shared" ref="P62:P73" si="11">J62+N62</f>
        <v>0</v>
      </c>
      <c r="Q62" s="5"/>
    </row>
    <row r="63" spans="2:17" ht="15.75" x14ac:dyDescent="0.25">
      <c r="B63" s="19" t="s">
        <v>117</v>
      </c>
      <c r="C63" s="5"/>
      <c r="D63" s="70"/>
      <c r="E63" s="152">
        <f t="shared" si="8"/>
        <v>0</v>
      </c>
      <c r="F63" s="71"/>
      <c r="G63" s="5"/>
      <c r="H63" s="70"/>
      <c r="I63" s="152">
        <f t="shared" si="9"/>
        <v>0</v>
      </c>
      <c r="J63" s="72"/>
      <c r="K63" s="5"/>
      <c r="L63" s="70"/>
      <c r="M63" s="152">
        <f t="shared" si="10"/>
        <v>0</v>
      </c>
      <c r="N63" s="71"/>
      <c r="O63" s="5"/>
      <c r="P63" s="18">
        <f t="shared" si="11"/>
        <v>0</v>
      </c>
      <c r="Q63" s="5"/>
    </row>
    <row r="64" spans="2:17" ht="15.75" x14ac:dyDescent="0.25">
      <c r="B64" s="19" t="s">
        <v>118</v>
      </c>
      <c r="C64" s="5"/>
      <c r="D64" s="70"/>
      <c r="E64" s="152">
        <f t="shared" si="8"/>
        <v>0</v>
      </c>
      <c r="F64" s="71"/>
      <c r="G64" s="5"/>
      <c r="H64" s="70"/>
      <c r="I64" s="152">
        <f t="shared" si="9"/>
        <v>0</v>
      </c>
      <c r="J64" s="72"/>
      <c r="K64" s="5"/>
      <c r="L64" s="70"/>
      <c r="M64" s="152">
        <f t="shared" si="10"/>
        <v>0</v>
      </c>
      <c r="N64" s="71"/>
      <c r="O64" s="5"/>
      <c r="P64" s="18">
        <f t="shared" si="11"/>
        <v>0</v>
      </c>
      <c r="Q64" s="5"/>
    </row>
    <row r="65" spans="2:17" ht="15.75" x14ac:dyDescent="0.25">
      <c r="B65" s="19" t="s">
        <v>119</v>
      </c>
      <c r="C65" s="5"/>
      <c r="D65" s="70"/>
      <c r="E65" s="152">
        <f t="shared" si="8"/>
        <v>0</v>
      </c>
      <c r="F65" s="71"/>
      <c r="G65" s="5"/>
      <c r="H65" s="70"/>
      <c r="I65" s="152">
        <f t="shared" si="9"/>
        <v>0</v>
      </c>
      <c r="J65" s="72"/>
      <c r="K65" s="5"/>
      <c r="L65" s="70"/>
      <c r="M65" s="152">
        <f t="shared" si="10"/>
        <v>0</v>
      </c>
      <c r="N65" s="71"/>
      <c r="O65" s="5"/>
      <c r="P65" s="18">
        <f t="shared" si="11"/>
        <v>0</v>
      </c>
      <c r="Q65" s="5"/>
    </row>
    <row r="66" spans="2:17" ht="15.75" x14ac:dyDescent="0.25">
      <c r="B66" s="19" t="s">
        <v>120</v>
      </c>
      <c r="C66" s="5"/>
      <c r="D66" s="70"/>
      <c r="E66" s="152">
        <f t="shared" si="8"/>
        <v>0</v>
      </c>
      <c r="F66" s="71"/>
      <c r="G66" s="5"/>
      <c r="H66" s="70"/>
      <c r="I66" s="152">
        <f t="shared" si="9"/>
        <v>0</v>
      </c>
      <c r="J66" s="72"/>
      <c r="K66" s="5"/>
      <c r="L66" s="70"/>
      <c r="M66" s="152">
        <f t="shared" si="10"/>
        <v>0</v>
      </c>
      <c r="N66" s="71"/>
      <c r="O66" s="5"/>
      <c r="P66" s="18">
        <f t="shared" si="11"/>
        <v>0</v>
      </c>
      <c r="Q66" s="5"/>
    </row>
    <row r="67" spans="2:17" ht="15.75" x14ac:dyDescent="0.25">
      <c r="B67" s="19" t="s">
        <v>121</v>
      </c>
      <c r="C67" s="5"/>
      <c r="D67" s="70"/>
      <c r="E67" s="152">
        <f t="shared" si="8"/>
        <v>0</v>
      </c>
      <c r="F67" s="71"/>
      <c r="G67" s="5"/>
      <c r="H67" s="70"/>
      <c r="I67" s="152">
        <f t="shared" si="9"/>
        <v>0</v>
      </c>
      <c r="J67" s="72"/>
      <c r="K67" s="5"/>
      <c r="L67" s="70"/>
      <c r="M67" s="152">
        <f t="shared" si="10"/>
        <v>0</v>
      </c>
      <c r="N67" s="71"/>
      <c r="O67" s="5"/>
      <c r="P67" s="18">
        <f t="shared" si="11"/>
        <v>0</v>
      </c>
      <c r="Q67" s="5"/>
    </row>
    <row r="68" spans="2:17" ht="15.75" x14ac:dyDescent="0.25">
      <c r="B68" s="19" t="s">
        <v>122</v>
      </c>
      <c r="C68" s="5"/>
      <c r="D68" s="70"/>
      <c r="E68" s="152">
        <f t="shared" si="8"/>
        <v>0</v>
      </c>
      <c r="F68" s="71"/>
      <c r="G68" s="5"/>
      <c r="H68" s="70"/>
      <c r="I68" s="152">
        <f t="shared" si="9"/>
        <v>0</v>
      </c>
      <c r="J68" s="72"/>
      <c r="K68" s="5"/>
      <c r="L68" s="70"/>
      <c r="M68" s="152">
        <f t="shared" si="10"/>
        <v>0</v>
      </c>
      <c r="N68" s="71"/>
      <c r="O68" s="5"/>
      <c r="P68" s="18">
        <f t="shared" si="11"/>
        <v>0</v>
      </c>
      <c r="Q68" s="5"/>
    </row>
    <row r="69" spans="2:17" ht="15.75" x14ac:dyDescent="0.25">
      <c r="B69" s="19" t="s">
        <v>123</v>
      </c>
      <c r="C69" s="5"/>
      <c r="D69" s="70"/>
      <c r="E69" s="152">
        <f t="shared" si="8"/>
        <v>0</v>
      </c>
      <c r="F69" s="71"/>
      <c r="G69" s="5"/>
      <c r="H69" s="70"/>
      <c r="I69" s="152">
        <f t="shared" si="9"/>
        <v>0</v>
      </c>
      <c r="J69" s="72"/>
      <c r="K69" s="5"/>
      <c r="L69" s="70"/>
      <c r="M69" s="152">
        <f t="shared" si="10"/>
        <v>0</v>
      </c>
      <c r="N69" s="71"/>
      <c r="O69" s="5"/>
      <c r="P69" s="18">
        <f t="shared" si="11"/>
        <v>0</v>
      </c>
      <c r="Q69" s="5"/>
    </row>
    <row r="70" spans="2:17" ht="15.75" x14ac:dyDescent="0.25">
      <c r="B70" s="19" t="s">
        <v>124</v>
      </c>
      <c r="C70" s="5"/>
      <c r="D70" s="70"/>
      <c r="E70" s="152">
        <f t="shared" si="8"/>
        <v>0</v>
      </c>
      <c r="F70" s="71"/>
      <c r="G70" s="5"/>
      <c r="H70" s="70"/>
      <c r="I70" s="152">
        <f t="shared" si="9"/>
        <v>0</v>
      </c>
      <c r="J70" s="72"/>
      <c r="K70" s="5"/>
      <c r="L70" s="70"/>
      <c r="M70" s="152">
        <f t="shared" si="10"/>
        <v>0</v>
      </c>
      <c r="N70" s="71"/>
      <c r="O70" s="5"/>
      <c r="P70" s="18">
        <f t="shared" si="11"/>
        <v>0</v>
      </c>
      <c r="Q70" s="5"/>
    </row>
    <row r="71" spans="2:17" ht="15.75" x14ac:dyDescent="0.25">
      <c r="B71" s="19" t="s">
        <v>125</v>
      </c>
      <c r="C71" s="5"/>
      <c r="D71" s="70"/>
      <c r="E71" s="152">
        <f t="shared" si="8"/>
        <v>0</v>
      </c>
      <c r="F71" s="71"/>
      <c r="G71" s="5"/>
      <c r="H71" s="70"/>
      <c r="I71" s="152">
        <f t="shared" si="9"/>
        <v>0</v>
      </c>
      <c r="J71" s="72"/>
      <c r="K71" s="5"/>
      <c r="L71" s="70"/>
      <c r="M71" s="152">
        <f t="shared" si="10"/>
        <v>0</v>
      </c>
      <c r="N71" s="71"/>
      <c r="O71" s="5"/>
      <c r="P71" s="18">
        <f t="shared" si="11"/>
        <v>0</v>
      </c>
      <c r="Q71" s="5"/>
    </row>
    <row r="72" spans="2:17" ht="15.75" x14ac:dyDescent="0.25">
      <c r="B72" s="19" t="s">
        <v>126</v>
      </c>
      <c r="C72" s="5"/>
      <c r="D72" s="70"/>
      <c r="E72" s="152">
        <f t="shared" si="8"/>
        <v>0</v>
      </c>
      <c r="F72" s="71"/>
      <c r="G72" s="5"/>
      <c r="H72" s="70"/>
      <c r="I72" s="152">
        <f t="shared" si="9"/>
        <v>0</v>
      </c>
      <c r="J72" s="72"/>
      <c r="K72" s="5"/>
      <c r="L72" s="70"/>
      <c r="M72" s="152">
        <f t="shared" si="10"/>
        <v>0</v>
      </c>
      <c r="N72" s="71"/>
      <c r="O72" s="5"/>
      <c r="P72" s="18">
        <f t="shared" si="11"/>
        <v>0</v>
      </c>
      <c r="Q72" s="5"/>
    </row>
    <row r="73" spans="2:17" ht="15.75" x14ac:dyDescent="0.25">
      <c r="B73" s="19" t="s">
        <v>127</v>
      </c>
      <c r="C73" s="5"/>
      <c r="D73" s="70"/>
      <c r="E73" s="152">
        <f t="shared" si="8"/>
        <v>0</v>
      </c>
      <c r="F73" s="71"/>
      <c r="G73" s="5"/>
      <c r="H73" s="70"/>
      <c r="I73" s="152">
        <f t="shared" si="9"/>
        <v>0</v>
      </c>
      <c r="J73" s="72"/>
      <c r="K73" s="5"/>
      <c r="L73" s="70"/>
      <c r="M73" s="152">
        <f t="shared" si="10"/>
        <v>0</v>
      </c>
      <c r="N73" s="71"/>
      <c r="O73" s="5"/>
      <c r="P73" s="18">
        <f t="shared" si="11"/>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
        <v>175</v>
      </c>
      <c r="C77" s="65"/>
      <c r="D77" s="180" t="s">
        <v>162</v>
      </c>
      <c r="E77" s="180"/>
      <c r="F77" s="180"/>
      <c r="G77" s="65"/>
      <c r="H77" s="180" t="s">
        <v>165</v>
      </c>
      <c r="I77" s="180"/>
      <c r="J77" s="180"/>
      <c r="K77" s="65"/>
      <c r="L77" s="180" t="s">
        <v>164</v>
      </c>
      <c r="M77" s="180"/>
      <c r="N77" s="180"/>
      <c r="O77" s="65"/>
      <c r="P77" s="73" t="s">
        <v>163</v>
      </c>
      <c r="Q77" s="5"/>
    </row>
    <row r="78" spans="2:17" ht="16.5" x14ac:dyDescent="0.3">
      <c r="B78" s="75" t="s">
        <v>176</v>
      </c>
      <c r="C78" s="10"/>
      <c r="D78" s="17"/>
      <c r="E78" s="17"/>
      <c r="F78" s="17"/>
      <c r="G78" s="10"/>
      <c r="H78" s="17"/>
      <c r="I78" s="17"/>
      <c r="J78" s="17"/>
      <c r="K78" s="10"/>
      <c r="L78" s="17"/>
      <c r="M78" s="17"/>
      <c r="N78" s="17"/>
      <c r="O78" s="10"/>
      <c r="P78" s="17"/>
      <c r="Q78" s="5"/>
    </row>
    <row r="79" spans="2:17" ht="33"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70"/>
      <c r="E81" s="152">
        <f t="shared" ref="E81:E92" si="12">IF(D81&lt;&gt;0,F81/D81,0)</f>
        <v>0</v>
      </c>
      <c r="F81" s="71"/>
      <c r="G81" s="5"/>
      <c r="H81" s="70"/>
      <c r="I81" s="152">
        <f t="shared" ref="I81:I92" si="13">IF(H81&lt;&gt;0,J81/H81,0)</f>
        <v>0</v>
      </c>
      <c r="J81" s="72"/>
      <c r="K81" s="5"/>
      <c r="L81" s="70"/>
      <c r="M81" s="152">
        <f t="shared" ref="M81:M92" si="14">IF(L81&lt;&gt;0,N81/L81,0)</f>
        <v>0</v>
      </c>
      <c r="N81" s="71"/>
      <c r="O81" s="5"/>
      <c r="P81" s="18">
        <f t="shared" ref="P81:P92" si="15">J81+N81</f>
        <v>0</v>
      </c>
      <c r="Q81" s="5"/>
    </row>
    <row r="82" spans="2:17" ht="15.75" x14ac:dyDescent="0.25">
      <c r="B82" s="19" t="s">
        <v>117</v>
      </c>
      <c r="C82" s="5"/>
      <c r="D82" s="70"/>
      <c r="E82" s="152">
        <f t="shared" si="12"/>
        <v>0</v>
      </c>
      <c r="F82" s="71"/>
      <c r="G82" s="5"/>
      <c r="H82" s="70"/>
      <c r="I82" s="152">
        <f t="shared" si="13"/>
        <v>0</v>
      </c>
      <c r="J82" s="72"/>
      <c r="K82" s="5"/>
      <c r="L82" s="70"/>
      <c r="M82" s="152">
        <f t="shared" si="14"/>
        <v>0</v>
      </c>
      <c r="N82" s="71"/>
      <c r="O82" s="5"/>
      <c r="P82" s="18">
        <f t="shared" si="15"/>
        <v>0</v>
      </c>
      <c r="Q82" s="5"/>
    </row>
    <row r="83" spans="2:17" ht="15.75" x14ac:dyDescent="0.25">
      <c r="B83" s="19" t="s">
        <v>118</v>
      </c>
      <c r="C83" s="5"/>
      <c r="D83" s="70"/>
      <c r="E83" s="152">
        <f t="shared" si="12"/>
        <v>0</v>
      </c>
      <c r="F83" s="71"/>
      <c r="G83" s="5"/>
      <c r="H83" s="70"/>
      <c r="I83" s="152">
        <f t="shared" si="13"/>
        <v>0</v>
      </c>
      <c r="J83" s="72"/>
      <c r="K83" s="5"/>
      <c r="L83" s="70"/>
      <c r="M83" s="152">
        <f t="shared" si="14"/>
        <v>0</v>
      </c>
      <c r="N83" s="71"/>
      <c r="O83" s="5"/>
      <c r="P83" s="18">
        <f t="shared" si="15"/>
        <v>0</v>
      </c>
      <c r="Q83" s="5"/>
    </row>
    <row r="84" spans="2:17" ht="15.75" x14ac:dyDescent="0.25">
      <c r="B84" s="19" t="s">
        <v>119</v>
      </c>
      <c r="C84" s="5"/>
      <c r="D84" s="70"/>
      <c r="E84" s="152">
        <f t="shared" si="12"/>
        <v>0</v>
      </c>
      <c r="F84" s="71"/>
      <c r="G84" s="5"/>
      <c r="H84" s="70"/>
      <c r="I84" s="152">
        <f t="shared" si="13"/>
        <v>0</v>
      </c>
      <c r="J84" s="72"/>
      <c r="K84" s="5"/>
      <c r="L84" s="70"/>
      <c r="M84" s="152">
        <f t="shared" si="14"/>
        <v>0</v>
      </c>
      <c r="N84" s="71"/>
      <c r="O84" s="5"/>
      <c r="P84" s="18">
        <f t="shared" si="15"/>
        <v>0</v>
      </c>
      <c r="Q84" s="5"/>
    </row>
    <row r="85" spans="2:17" ht="15.75" x14ac:dyDescent="0.25">
      <c r="B85" s="19" t="s">
        <v>120</v>
      </c>
      <c r="C85" s="5"/>
      <c r="D85" s="70"/>
      <c r="E85" s="152">
        <f t="shared" si="12"/>
        <v>0</v>
      </c>
      <c r="F85" s="71"/>
      <c r="G85" s="5"/>
      <c r="H85" s="70"/>
      <c r="I85" s="152">
        <f t="shared" si="13"/>
        <v>0</v>
      </c>
      <c r="J85" s="72"/>
      <c r="K85" s="5"/>
      <c r="L85" s="70"/>
      <c r="M85" s="152">
        <f t="shared" si="14"/>
        <v>0</v>
      </c>
      <c r="N85" s="71"/>
      <c r="O85" s="5"/>
      <c r="P85" s="18">
        <f t="shared" si="15"/>
        <v>0</v>
      </c>
      <c r="Q85" s="5"/>
    </row>
    <row r="86" spans="2:17" ht="15.75" x14ac:dyDescent="0.25">
      <c r="B86" s="19" t="s">
        <v>121</v>
      </c>
      <c r="C86" s="5"/>
      <c r="D86" s="70"/>
      <c r="E86" s="152">
        <f t="shared" si="12"/>
        <v>0</v>
      </c>
      <c r="F86" s="71"/>
      <c r="G86" s="5"/>
      <c r="H86" s="70"/>
      <c r="I86" s="152">
        <f t="shared" si="13"/>
        <v>0</v>
      </c>
      <c r="J86" s="72"/>
      <c r="K86" s="5"/>
      <c r="L86" s="70"/>
      <c r="M86" s="152">
        <f t="shared" si="14"/>
        <v>0</v>
      </c>
      <c r="N86" s="71"/>
      <c r="O86" s="5"/>
      <c r="P86" s="18">
        <f t="shared" si="15"/>
        <v>0</v>
      </c>
      <c r="Q86" s="5"/>
    </row>
    <row r="87" spans="2:17" ht="15.75" x14ac:dyDescent="0.25">
      <c r="B87" s="19" t="s">
        <v>122</v>
      </c>
      <c r="C87" s="5"/>
      <c r="D87" s="70"/>
      <c r="E87" s="152">
        <f t="shared" si="12"/>
        <v>0</v>
      </c>
      <c r="F87" s="71"/>
      <c r="G87" s="5"/>
      <c r="H87" s="70"/>
      <c r="I87" s="152">
        <f t="shared" si="13"/>
        <v>0</v>
      </c>
      <c r="J87" s="72"/>
      <c r="K87" s="5"/>
      <c r="L87" s="70"/>
      <c r="M87" s="152">
        <f t="shared" si="14"/>
        <v>0</v>
      </c>
      <c r="N87" s="71"/>
      <c r="O87" s="5"/>
      <c r="P87" s="18">
        <f t="shared" si="15"/>
        <v>0</v>
      </c>
      <c r="Q87" s="5"/>
    </row>
    <row r="88" spans="2:17" ht="15.75" x14ac:dyDescent="0.25">
      <c r="B88" s="19" t="s">
        <v>123</v>
      </c>
      <c r="C88" s="5"/>
      <c r="D88" s="70"/>
      <c r="E88" s="152">
        <f t="shared" si="12"/>
        <v>0</v>
      </c>
      <c r="F88" s="71"/>
      <c r="G88" s="5"/>
      <c r="H88" s="70"/>
      <c r="I88" s="152">
        <f t="shared" si="13"/>
        <v>0</v>
      </c>
      <c r="J88" s="72"/>
      <c r="K88" s="5"/>
      <c r="L88" s="70"/>
      <c r="M88" s="152">
        <f t="shared" si="14"/>
        <v>0</v>
      </c>
      <c r="N88" s="71"/>
      <c r="O88" s="5"/>
      <c r="P88" s="18">
        <f t="shared" si="15"/>
        <v>0</v>
      </c>
      <c r="Q88" s="5"/>
    </row>
    <row r="89" spans="2:17" ht="15.75" x14ac:dyDescent="0.25">
      <c r="B89" s="19" t="s">
        <v>124</v>
      </c>
      <c r="C89" s="5"/>
      <c r="D89" s="70"/>
      <c r="E89" s="152">
        <f t="shared" si="12"/>
        <v>0</v>
      </c>
      <c r="F89" s="71"/>
      <c r="G89" s="5"/>
      <c r="H89" s="70"/>
      <c r="I89" s="152">
        <f t="shared" si="13"/>
        <v>0</v>
      </c>
      <c r="J89" s="72"/>
      <c r="K89" s="5"/>
      <c r="L89" s="70"/>
      <c r="M89" s="152">
        <f t="shared" si="14"/>
        <v>0</v>
      </c>
      <c r="N89" s="71"/>
      <c r="O89" s="5"/>
      <c r="P89" s="18">
        <f t="shared" si="15"/>
        <v>0</v>
      </c>
      <c r="Q89" s="5"/>
    </row>
    <row r="90" spans="2:17" ht="15.75" x14ac:dyDescent="0.25">
      <c r="B90" s="19" t="s">
        <v>125</v>
      </c>
      <c r="C90" s="5"/>
      <c r="D90" s="70"/>
      <c r="E90" s="152">
        <f t="shared" si="12"/>
        <v>0</v>
      </c>
      <c r="F90" s="71"/>
      <c r="G90" s="5"/>
      <c r="H90" s="70"/>
      <c r="I90" s="152">
        <f t="shared" si="13"/>
        <v>0</v>
      </c>
      <c r="J90" s="72"/>
      <c r="K90" s="5"/>
      <c r="L90" s="70"/>
      <c r="M90" s="152">
        <f t="shared" si="14"/>
        <v>0</v>
      </c>
      <c r="N90" s="71"/>
      <c r="O90" s="5"/>
      <c r="P90" s="18">
        <f t="shared" si="15"/>
        <v>0</v>
      </c>
      <c r="Q90" s="5"/>
    </row>
    <row r="91" spans="2:17" ht="15.75" x14ac:dyDescent="0.25">
      <c r="B91" s="19" t="s">
        <v>126</v>
      </c>
      <c r="C91" s="5"/>
      <c r="D91" s="70"/>
      <c r="E91" s="152">
        <f t="shared" si="12"/>
        <v>0</v>
      </c>
      <c r="F91" s="71"/>
      <c r="G91" s="5"/>
      <c r="H91" s="70"/>
      <c r="I91" s="152">
        <f t="shared" si="13"/>
        <v>0</v>
      </c>
      <c r="J91" s="72"/>
      <c r="K91" s="5"/>
      <c r="L91" s="70"/>
      <c r="M91" s="152">
        <f t="shared" si="14"/>
        <v>0</v>
      </c>
      <c r="N91" s="71"/>
      <c r="O91" s="5"/>
      <c r="P91" s="18">
        <f t="shared" si="15"/>
        <v>0</v>
      </c>
      <c r="Q91" s="5"/>
    </row>
    <row r="92" spans="2:17" ht="15.75" x14ac:dyDescent="0.25">
      <c r="B92" s="19" t="s">
        <v>127</v>
      </c>
      <c r="C92" s="5"/>
      <c r="D92" s="70"/>
      <c r="E92" s="152">
        <f t="shared" si="12"/>
        <v>0</v>
      </c>
      <c r="F92" s="71"/>
      <c r="G92" s="5"/>
      <c r="H92" s="70"/>
      <c r="I92" s="152">
        <f t="shared" si="13"/>
        <v>0</v>
      </c>
      <c r="J92" s="72"/>
      <c r="K92" s="5"/>
      <c r="L92" s="70"/>
      <c r="M92" s="152">
        <f t="shared" si="14"/>
        <v>0</v>
      </c>
      <c r="N92" s="71"/>
      <c r="O92" s="5"/>
      <c r="P92" s="18">
        <f t="shared" si="15"/>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6" t="s">
        <v>128</v>
      </c>
      <c r="C96" s="65"/>
      <c r="D96" s="180" t="s">
        <v>162</v>
      </c>
      <c r="E96" s="180"/>
      <c r="F96" s="180"/>
      <c r="G96" s="65"/>
      <c r="H96" s="180" t="s">
        <v>165</v>
      </c>
      <c r="I96" s="180"/>
      <c r="J96" s="180"/>
      <c r="K96" s="65"/>
      <c r="L96" s="180" t="s">
        <v>164</v>
      </c>
      <c r="M96" s="180"/>
      <c r="N96" s="180"/>
      <c r="O96" s="65"/>
      <c r="P96" s="66" t="s">
        <v>163</v>
      </c>
      <c r="Q96" s="5"/>
    </row>
    <row r="97" spans="2:17" ht="15.75" x14ac:dyDescent="0.25">
      <c r="B97" s="5"/>
      <c r="C97" s="5"/>
      <c r="D97" s="179"/>
      <c r="E97" s="179"/>
      <c r="F97" s="179"/>
      <c r="G97" s="15"/>
      <c r="H97" s="179"/>
      <c r="I97" s="179"/>
      <c r="J97" s="179"/>
      <c r="K97" s="15"/>
      <c r="L97" s="179"/>
      <c r="M97" s="179"/>
      <c r="N97" s="179"/>
      <c r="O97" s="15"/>
      <c r="P97" s="14"/>
      <c r="Q97" s="5"/>
    </row>
    <row r="98" spans="2:17" ht="33"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5282.77</v>
      </c>
      <c r="E100" s="27">
        <f t="shared" ref="E100:E111" si="16">IF(D100&lt;&gt;0,F100/D100,0)</f>
        <v>3.194201148261234</v>
      </c>
      <c r="F100" s="18">
        <f>F24+F43+F62+F81</f>
        <v>16874.23</v>
      </c>
      <c r="G100" s="5"/>
      <c r="H100" s="24">
        <f>H24+H43+H62+H81</f>
        <v>5467.08</v>
      </c>
      <c r="I100" s="27">
        <f t="shared" ref="I100:I111" si="17">IF(H100&lt;&gt;0,J100/H100,0)</f>
        <v>0.771000241445159</v>
      </c>
      <c r="J100" s="18">
        <f>J24+J43+J62+J81</f>
        <v>4215.12</v>
      </c>
      <c r="K100" s="5"/>
      <c r="L100" s="24">
        <f>L24+L43+L62+L81</f>
        <v>5467.08</v>
      </c>
      <c r="M100" s="27">
        <f t="shared" ref="M100:M111" si="18">IF(L100&lt;&gt;0,N100/L100,0)</f>
        <v>1.7492994432128302</v>
      </c>
      <c r="N100" s="18">
        <f>N24+N43+N62+N81</f>
        <v>9563.56</v>
      </c>
      <c r="O100" s="5"/>
      <c r="P100" s="18">
        <f t="shared" ref="P100:P111" si="19">J100+N100</f>
        <v>13778.68</v>
      </c>
      <c r="Q100" s="5"/>
    </row>
    <row r="101" spans="2:17" ht="15.75" x14ac:dyDescent="0.25">
      <c r="B101" s="19" t="s">
        <v>117</v>
      </c>
      <c r="C101" s="5"/>
      <c r="D101" s="24">
        <f t="shared" ref="D101:D111" si="20">D25+D44+D63+D82</f>
        <v>4510.71</v>
      </c>
      <c r="E101" s="27">
        <f t="shared" si="16"/>
        <v>3.1942022431058525</v>
      </c>
      <c r="F101" s="18">
        <f t="shared" ref="F101:F111" si="21">F25+F44+F63+F82</f>
        <v>14408.12</v>
      </c>
      <c r="G101" s="5"/>
      <c r="H101" s="24">
        <f t="shared" ref="H101:H111" si="22">H25+H44+H63+H82</f>
        <v>4654.16</v>
      </c>
      <c r="I101" s="27">
        <f t="shared" si="17"/>
        <v>0.77100056723447419</v>
      </c>
      <c r="J101" s="18">
        <f t="shared" ref="J101:J111" si="23">J25+J44+J63+J82</f>
        <v>3588.36</v>
      </c>
      <c r="K101" s="5"/>
      <c r="L101" s="24">
        <f t="shared" ref="L101:L111" si="24">L25+L44+L63+L82</f>
        <v>4654.16</v>
      </c>
      <c r="M101" s="27">
        <f t="shared" si="18"/>
        <v>1.7493016999845299</v>
      </c>
      <c r="N101" s="18">
        <f t="shared" ref="N101:N111" si="25">N25+N44+N63+N82</f>
        <v>8141.53</v>
      </c>
      <c r="O101" s="5"/>
      <c r="P101" s="18">
        <f t="shared" si="19"/>
        <v>11729.89</v>
      </c>
      <c r="Q101" s="5"/>
    </row>
    <row r="102" spans="2:17" ht="15.75" x14ac:dyDescent="0.25">
      <c r="B102" s="19" t="s">
        <v>118</v>
      </c>
      <c r="C102" s="5"/>
      <c r="D102" s="24">
        <f t="shared" si="20"/>
        <v>3975.09</v>
      </c>
      <c r="E102" s="27">
        <f t="shared" si="16"/>
        <v>3.1942018922841995</v>
      </c>
      <c r="F102" s="18">
        <f t="shared" si="21"/>
        <v>12697.24</v>
      </c>
      <c r="G102" s="5"/>
      <c r="H102" s="24">
        <f t="shared" si="22"/>
        <v>3975.09</v>
      </c>
      <c r="I102" s="27">
        <f t="shared" si="17"/>
        <v>0.77100141128880106</v>
      </c>
      <c r="J102" s="18">
        <f t="shared" si="23"/>
        <v>3064.8</v>
      </c>
      <c r="K102" s="5"/>
      <c r="L102" s="24">
        <f t="shared" si="24"/>
        <v>3975.09</v>
      </c>
      <c r="M102" s="27">
        <f t="shared" si="18"/>
        <v>1.7493012736818536</v>
      </c>
      <c r="N102" s="18">
        <f t="shared" si="25"/>
        <v>6953.63</v>
      </c>
      <c r="O102" s="5"/>
      <c r="P102" s="18">
        <f t="shared" si="19"/>
        <v>10018.43</v>
      </c>
      <c r="Q102" s="5"/>
    </row>
    <row r="103" spans="2:17" ht="15.75" x14ac:dyDescent="0.25">
      <c r="B103" s="19" t="s">
        <v>119</v>
      </c>
      <c r="C103" s="5"/>
      <c r="D103" s="24">
        <f t="shared" si="20"/>
        <v>3870.83</v>
      </c>
      <c r="E103" s="27">
        <f t="shared" si="16"/>
        <v>3.1941960768104001</v>
      </c>
      <c r="F103" s="18">
        <f t="shared" si="21"/>
        <v>12364.19</v>
      </c>
      <c r="G103" s="5"/>
      <c r="H103" s="24">
        <f t="shared" si="22"/>
        <v>4025.39</v>
      </c>
      <c r="I103" s="27">
        <f t="shared" si="17"/>
        <v>0.77099858647236674</v>
      </c>
      <c r="J103" s="18">
        <f t="shared" si="23"/>
        <v>3103.57</v>
      </c>
      <c r="K103" s="5"/>
      <c r="L103" s="24">
        <f t="shared" si="24"/>
        <v>4025.39</v>
      </c>
      <c r="M103" s="27">
        <f t="shared" si="18"/>
        <v>1.7492988257038449</v>
      </c>
      <c r="N103" s="18">
        <f t="shared" si="25"/>
        <v>7041.61</v>
      </c>
      <c r="O103" s="5"/>
      <c r="P103" s="18">
        <f t="shared" si="19"/>
        <v>10145.18</v>
      </c>
      <c r="Q103" s="5"/>
    </row>
    <row r="104" spans="2:17" ht="15.75" x14ac:dyDescent="0.25">
      <c r="B104" s="19" t="s">
        <v>120</v>
      </c>
      <c r="C104" s="5"/>
      <c r="D104" s="24">
        <f t="shared" si="20"/>
        <v>2541.2600000000002</v>
      </c>
      <c r="E104" s="27">
        <f t="shared" si="16"/>
        <v>3.1941950056271295</v>
      </c>
      <c r="F104" s="18">
        <f t="shared" si="21"/>
        <v>8117.28</v>
      </c>
      <c r="G104" s="5"/>
      <c r="H104" s="24">
        <f t="shared" si="22"/>
        <v>2658.3</v>
      </c>
      <c r="I104" s="27">
        <f t="shared" si="17"/>
        <v>0.77100026332618588</v>
      </c>
      <c r="J104" s="18">
        <f t="shared" si="23"/>
        <v>2049.5500000000002</v>
      </c>
      <c r="K104" s="5"/>
      <c r="L104" s="24">
        <f t="shared" si="24"/>
        <v>2658.3</v>
      </c>
      <c r="M104" s="27">
        <f t="shared" si="18"/>
        <v>1.749302185607343</v>
      </c>
      <c r="N104" s="18">
        <f t="shared" si="25"/>
        <v>4650.17</v>
      </c>
      <c r="O104" s="5"/>
      <c r="P104" s="18">
        <f t="shared" si="19"/>
        <v>6699.72</v>
      </c>
      <c r="Q104" s="5"/>
    </row>
    <row r="105" spans="2:17" ht="15.75" x14ac:dyDescent="0.25">
      <c r="B105" s="19" t="s">
        <v>121</v>
      </c>
      <c r="C105" s="5"/>
      <c r="D105" s="24">
        <f t="shared" si="20"/>
        <v>2936.1</v>
      </c>
      <c r="E105" s="27">
        <f t="shared" si="16"/>
        <v>3.19419978883553</v>
      </c>
      <c r="F105" s="18">
        <f t="shared" si="21"/>
        <v>9378.49</v>
      </c>
      <c r="G105" s="5"/>
      <c r="H105" s="24">
        <f t="shared" si="22"/>
        <v>2936.1</v>
      </c>
      <c r="I105" s="27">
        <f t="shared" si="17"/>
        <v>0.77099894417765069</v>
      </c>
      <c r="J105" s="18">
        <f t="shared" si="23"/>
        <v>2263.73</v>
      </c>
      <c r="K105" s="5"/>
      <c r="L105" s="24">
        <f t="shared" si="24"/>
        <v>2936.1</v>
      </c>
      <c r="M105" s="27">
        <f t="shared" si="18"/>
        <v>1.7493000919587207</v>
      </c>
      <c r="N105" s="18">
        <f t="shared" si="25"/>
        <v>5136.12</v>
      </c>
      <c r="O105" s="5"/>
      <c r="P105" s="18">
        <f t="shared" si="19"/>
        <v>7399.85</v>
      </c>
      <c r="Q105" s="5"/>
    </row>
    <row r="106" spans="2:17" ht="15.75" x14ac:dyDescent="0.25">
      <c r="B106" s="19" t="s">
        <v>122</v>
      </c>
      <c r="C106" s="5"/>
      <c r="D106" s="24">
        <f t="shared" si="20"/>
        <v>3453.59</v>
      </c>
      <c r="E106" s="27">
        <f t="shared" si="16"/>
        <v>3.194200817120735</v>
      </c>
      <c r="F106" s="18">
        <f t="shared" si="21"/>
        <v>11031.46</v>
      </c>
      <c r="G106" s="5"/>
      <c r="H106" s="24">
        <f t="shared" si="22"/>
        <v>3453.59</v>
      </c>
      <c r="I106" s="27">
        <f t="shared" si="17"/>
        <v>0.77100061095845185</v>
      </c>
      <c r="J106" s="18">
        <f t="shared" si="23"/>
        <v>2662.72</v>
      </c>
      <c r="K106" s="5"/>
      <c r="L106" s="24">
        <f t="shared" si="24"/>
        <v>3453.59</v>
      </c>
      <c r="M106" s="27">
        <f t="shared" si="18"/>
        <v>1.7493014515330423</v>
      </c>
      <c r="N106" s="18">
        <f t="shared" si="25"/>
        <v>6041.37</v>
      </c>
      <c r="O106" s="5"/>
      <c r="P106" s="18">
        <f t="shared" si="19"/>
        <v>8704.09</v>
      </c>
      <c r="Q106" s="5"/>
    </row>
    <row r="107" spans="2:17" ht="15.75" x14ac:dyDescent="0.25">
      <c r="B107" s="19" t="s">
        <v>123</v>
      </c>
      <c r="C107" s="5"/>
      <c r="D107" s="24">
        <f t="shared" si="20"/>
        <v>3326.01</v>
      </c>
      <c r="E107" s="27">
        <f t="shared" si="16"/>
        <v>3.1942026632511626</v>
      </c>
      <c r="F107" s="18">
        <f t="shared" si="21"/>
        <v>10623.95</v>
      </c>
      <c r="G107" s="5"/>
      <c r="H107" s="24">
        <f t="shared" si="22"/>
        <v>3326.01</v>
      </c>
      <c r="I107" s="27">
        <f t="shared" si="17"/>
        <v>0.77100189115486728</v>
      </c>
      <c r="J107" s="18">
        <f t="shared" si="23"/>
        <v>2564.36</v>
      </c>
      <c r="K107" s="5"/>
      <c r="L107" s="24">
        <f t="shared" si="24"/>
        <v>3326.01</v>
      </c>
      <c r="M107" s="27">
        <f t="shared" si="18"/>
        <v>1.749303219172522</v>
      </c>
      <c r="N107" s="18">
        <f t="shared" si="25"/>
        <v>5818.2</v>
      </c>
      <c r="O107" s="5"/>
      <c r="P107" s="18">
        <f t="shared" si="19"/>
        <v>8382.56</v>
      </c>
      <c r="Q107" s="5"/>
    </row>
    <row r="108" spans="2:17" ht="15.75" x14ac:dyDescent="0.25">
      <c r="B108" s="19" t="s">
        <v>124</v>
      </c>
      <c r="C108" s="5"/>
      <c r="D108" s="24">
        <f t="shared" si="20"/>
        <v>3251.91</v>
      </c>
      <c r="E108" s="27">
        <f t="shared" si="16"/>
        <v>3.194196641358463</v>
      </c>
      <c r="F108" s="18">
        <f t="shared" si="21"/>
        <v>10387.24</v>
      </c>
      <c r="G108" s="5"/>
      <c r="H108" s="24">
        <f t="shared" si="22"/>
        <v>3251.91</v>
      </c>
      <c r="I108" s="27">
        <f t="shared" si="17"/>
        <v>0.77099919739476186</v>
      </c>
      <c r="J108" s="18">
        <f t="shared" si="23"/>
        <v>2507.2199999999998</v>
      </c>
      <c r="K108" s="5"/>
      <c r="L108" s="24">
        <f t="shared" si="24"/>
        <v>3251.91</v>
      </c>
      <c r="M108" s="27">
        <f t="shared" si="18"/>
        <v>1.7492981048060987</v>
      </c>
      <c r="N108" s="18">
        <f t="shared" si="25"/>
        <v>5688.56</v>
      </c>
      <c r="O108" s="5"/>
      <c r="P108" s="18">
        <f t="shared" si="19"/>
        <v>8195.7800000000007</v>
      </c>
      <c r="Q108" s="5"/>
    </row>
    <row r="109" spans="2:17" ht="15.75" x14ac:dyDescent="0.25">
      <c r="B109" s="19" t="s">
        <v>125</v>
      </c>
      <c r="C109" s="5"/>
      <c r="D109" s="24">
        <f t="shared" si="20"/>
        <v>3123.08</v>
      </c>
      <c r="E109" s="27">
        <f t="shared" si="16"/>
        <v>3.194199316059787</v>
      </c>
      <c r="F109" s="18">
        <f t="shared" si="21"/>
        <v>9975.74</v>
      </c>
      <c r="G109" s="5"/>
      <c r="H109" s="24">
        <f t="shared" si="22"/>
        <v>3177.38</v>
      </c>
      <c r="I109" s="27">
        <f t="shared" si="17"/>
        <v>0.77100000629449428</v>
      </c>
      <c r="J109" s="18">
        <f t="shared" si="23"/>
        <v>2449.7600000000002</v>
      </c>
      <c r="K109" s="5"/>
      <c r="L109" s="24">
        <f t="shared" si="24"/>
        <v>3177.38</v>
      </c>
      <c r="M109" s="27">
        <f t="shared" si="18"/>
        <v>1.7493028847666945</v>
      </c>
      <c r="N109" s="18">
        <f t="shared" si="25"/>
        <v>5558.2</v>
      </c>
      <c r="O109" s="5"/>
      <c r="P109" s="18">
        <f t="shared" si="19"/>
        <v>8007.96</v>
      </c>
      <c r="Q109" s="5"/>
    </row>
    <row r="110" spans="2:17" ht="15.75" x14ac:dyDescent="0.25">
      <c r="B110" s="19" t="s">
        <v>126</v>
      </c>
      <c r="C110" s="5"/>
      <c r="D110" s="24">
        <f t="shared" si="20"/>
        <v>4217.21</v>
      </c>
      <c r="E110" s="27">
        <f t="shared" si="16"/>
        <v>3.194209441787343</v>
      </c>
      <c r="F110" s="18">
        <f t="shared" si="21"/>
        <v>13470.652</v>
      </c>
      <c r="G110" s="5"/>
      <c r="H110" s="24">
        <f t="shared" si="22"/>
        <v>4217.21</v>
      </c>
      <c r="I110" s="27">
        <f t="shared" si="17"/>
        <v>0.77100025846471953</v>
      </c>
      <c r="J110" s="18">
        <f t="shared" si="23"/>
        <v>3251.47</v>
      </c>
      <c r="K110" s="5"/>
      <c r="L110" s="24">
        <f t="shared" si="24"/>
        <v>4217.21</v>
      </c>
      <c r="M110" s="27">
        <f t="shared" si="18"/>
        <v>1.7493010782009908</v>
      </c>
      <c r="N110" s="18">
        <f t="shared" si="25"/>
        <v>7377.17</v>
      </c>
      <c r="O110" s="5"/>
      <c r="P110" s="18">
        <f t="shared" si="19"/>
        <v>10628.64</v>
      </c>
      <c r="Q110" s="5"/>
    </row>
    <row r="111" spans="2:17" ht="15.75" x14ac:dyDescent="0.25">
      <c r="B111" s="19" t="s">
        <v>127</v>
      </c>
      <c r="C111" s="5"/>
      <c r="D111" s="24">
        <f t="shared" si="20"/>
        <v>4371.8599999999997</v>
      </c>
      <c r="E111" s="27">
        <f t="shared" si="16"/>
        <v>3.1941988078300771</v>
      </c>
      <c r="F111" s="18">
        <f t="shared" si="21"/>
        <v>13964.59</v>
      </c>
      <c r="G111" s="5"/>
      <c r="H111" s="24">
        <f t="shared" si="22"/>
        <v>4386.8999999999996</v>
      </c>
      <c r="I111" s="27">
        <f t="shared" si="17"/>
        <v>0.77100002279514013</v>
      </c>
      <c r="J111" s="18">
        <f t="shared" si="23"/>
        <v>3382.3</v>
      </c>
      <c r="K111" s="5"/>
      <c r="L111" s="24">
        <f t="shared" si="24"/>
        <v>4386.8999999999996</v>
      </c>
      <c r="M111" s="27">
        <f t="shared" si="18"/>
        <v>1.749299049442659</v>
      </c>
      <c r="N111" s="18">
        <f t="shared" si="25"/>
        <v>7674</v>
      </c>
      <c r="O111" s="5"/>
      <c r="P111" s="18">
        <f t="shared" si="19"/>
        <v>11056.3</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44860.420000000006</v>
      </c>
      <c r="E113" s="22">
        <f>IF(D113&lt;&gt;0,F113/D113,0)</f>
        <v>3.1942006338772577</v>
      </c>
      <c r="F113" s="23">
        <f>SUM(F100:F111)</f>
        <v>143293.18200000003</v>
      </c>
      <c r="G113" s="5"/>
      <c r="H113" s="21">
        <f>SUM(H100:H111)</f>
        <v>45529.120000000003</v>
      </c>
      <c r="I113" s="22">
        <f>IF(H113&lt;&gt;0,J113/H113,0)</f>
        <v>0.77100018625442368</v>
      </c>
      <c r="J113" s="23">
        <f>SUM(J100:J111)</f>
        <v>35102.960000000006</v>
      </c>
      <c r="K113" s="5"/>
      <c r="L113" s="21">
        <f>SUM(L100:L111)</f>
        <v>45529.120000000003</v>
      </c>
      <c r="M113" s="22">
        <f>IF(L113&lt;&gt;0,N113/L113,0)</f>
        <v>1.7493006673531135</v>
      </c>
      <c r="N113" s="23">
        <f>SUM(N100:N111)</f>
        <v>79644.12</v>
      </c>
      <c r="O113" s="5"/>
      <c r="P113" s="23">
        <f>SUM(P100:P111)</f>
        <v>114747.08</v>
      </c>
      <c r="Q113" s="5"/>
    </row>
    <row r="114" spans="2:17" x14ac:dyDescent="0.2">
      <c r="P114" s="18"/>
    </row>
    <row r="115" spans="2:17" x14ac:dyDescent="0.2">
      <c r="M115" s="76"/>
      <c r="N115" s="77" t="s">
        <v>179</v>
      </c>
      <c r="P115" s="79">
        <f>'4. UTRs and Sub-Transmission'!E76</f>
        <v>0</v>
      </c>
    </row>
    <row r="117" spans="2:17" ht="13.5" thickBot="1" x14ac:dyDescent="0.25">
      <c r="N117" s="78" t="s">
        <v>180</v>
      </c>
      <c r="P117" s="23">
        <f>P113+P115</f>
        <v>114747.08</v>
      </c>
    </row>
  </sheetData>
  <sheetProtection algorithmName="SHA-512" hashValue="D/tcT8g9tyPysw6xC/gkMTDhDwKlDsNPCAQdr6PtiUeEWrNbGBaqHBvLNE3pnFCRhH074Saa5aX0nh0Gr9hb0Q==" saltValue="bTySihnmlgzTogYx2bkwnA==" spinCount="100000" sheet="1" objects="1" scenarios="1"/>
  <mergeCells count="18">
    <mergeCell ref="H96:J96"/>
    <mergeCell ref="L96:N96"/>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s>
  <phoneticPr fontId="23" type="noConversion"/>
  <pageMargins left="0.75" right="0.75" top="1" bottom="0.37" header="0.5" footer="0.17"/>
  <pageSetup scale="53" fitToHeight="0"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3" id="{7E904A09-90D9-4C47-BCBB-DD95F20FF9FD}">
            <xm:f>E43&lt;&gt;'4. UTRs and Sub-Transmission'!$E$37:$F$37</xm:f>
            <x14:dxf>
              <fill>
                <patternFill>
                  <bgColor rgb="FFFF0000"/>
                </patternFill>
              </fill>
            </x14:dxf>
          </x14:cfRule>
          <xm:sqref>E43:E54</xm:sqref>
        </x14:conditionalFormatting>
        <x14:conditionalFormatting xmlns:xm="http://schemas.microsoft.com/office/excel/2006/main">
          <x14:cfRule type="expression" priority="2" id="{48D04199-51EE-49E9-BF19-9B57DA126FF0}">
            <xm:f>I43&lt;&gt;'4. UTRs and Sub-Transmission'!$E$39:$F$39</xm:f>
            <x14:dxf>
              <fill>
                <patternFill>
                  <bgColor rgb="FFFF0000"/>
                </patternFill>
              </fill>
            </x14:dxf>
          </x14:cfRule>
          <xm:sqref>I43:I54</xm:sqref>
        </x14:conditionalFormatting>
        <x14:conditionalFormatting xmlns:xm="http://schemas.microsoft.com/office/excel/2006/main">
          <x14:cfRule type="expression" priority="1" id="{D8AD2B79-3621-4B95-89DD-D92D40425259}">
            <xm:f>M43&lt;&gt;'4. UTRs and Sub-Transmission'!$E$41:$F$41</xm:f>
            <x14:dxf>
              <fill>
                <patternFill>
                  <bgColor rgb="FFFF0000"/>
                </patternFill>
              </fill>
            </x14:dxf>
          </x14:cfRule>
          <xm:sqref>M43:M54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3:Q117"/>
  <sheetViews>
    <sheetView showGridLines="0" topLeftCell="B1" zoomScale="80" zoomScaleNormal="80" workbookViewId="0">
      <pane ySplit="16" topLeftCell="A17" activePane="bottomLeft" state="frozenSplit"/>
      <selection pane="bottomLeft" activeCell="D96" sqref="D96:P96"/>
    </sheetView>
  </sheetViews>
  <sheetFormatPr defaultColWidth="9.140625" defaultRowHeight="12.75" x14ac:dyDescent="0.2"/>
  <cols>
    <col min="1" max="1" width="11.85546875" style="7" hidden="1" customWidth="1"/>
    <col min="2" max="2" width="30.140625" style="7" customWidth="1"/>
    <col min="3" max="3" width="3.85546875" style="7" customWidth="1"/>
    <col min="4" max="4" width="13.85546875" style="7" customWidth="1"/>
    <col min="5" max="5" width="15.140625" style="7" customWidth="1"/>
    <col min="6" max="6" width="13.85546875" style="7" customWidth="1"/>
    <col min="7" max="7" width="2.85546875" style="7" customWidth="1"/>
    <col min="8" max="8" width="13.85546875" style="7" customWidth="1"/>
    <col min="9" max="9" width="10.140625" style="7" bestFit="1" customWidth="1"/>
    <col min="10" max="10" width="13.85546875" style="7" customWidth="1"/>
    <col min="11" max="11" width="3.140625" style="7" customWidth="1"/>
    <col min="12" max="12" width="13.85546875" style="7" customWidth="1"/>
    <col min="13" max="13" width="9.42578125" style="7" bestFit="1" customWidth="1"/>
    <col min="14" max="14" width="13.85546875" style="7" customWidth="1"/>
    <col min="15" max="15" width="3.7109375" style="7" customWidth="1"/>
    <col min="16" max="16" width="13.85546875" style="7" customWidth="1"/>
    <col min="17" max="16384" width="9.140625" style="7"/>
  </cols>
  <sheetData>
    <row r="13" spans="2:12" ht="36.75" customHeight="1" x14ac:dyDescent="0.2">
      <c r="B13" s="181" t="s">
        <v>195</v>
      </c>
      <c r="C13" s="181"/>
      <c r="D13" s="181"/>
      <c r="E13" s="181"/>
      <c r="F13" s="181"/>
      <c r="G13" s="181"/>
      <c r="H13" s="181"/>
      <c r="I13" s="181"/>
      <c r="J13" s="181"/>
      <c r="K13" s="181"/>
      <c r="L13" s="181"/>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5"/>
      <c r="C19" s="5"/>
      <c r="D19" s="6"/>
      <c r="E19" s="9"/>
      <c r="F19" s="5"/>
      <c r="G19" s="9"/>
      <c r="H19" s="5"/>
    </row>
    <row r="20" spans="2:17" ht="15.75" x14ac:dyDescent="0.2">
      <c r="B20" s="66" t="s">
        <v>161</v>
      </c>
      <c r="C20" s="65"/>
      <c r="D20" s="180" t="s">
        <v>162</v>
      </c>
      <c r="E20" s="180"/>
      <c r="F20" s="180"/>
      <c r="G20" s="65"/>
      <c r="H20" s="180" t="s">
        <v>165</v>
      </c>
      <c r="I20" s="180"/>
      <c r="J20" s="180"/>
      <c r="K20" s="65"/>
      <c r="L20" s="180" t="s">
        <v>164</v>
      </c>
      <c r="M20" s="180"/>
      <c r="N20" s="180"/>
      <c r="O20" s="65"/>
      <c r="P20" s="66" t="s">
        <v>163</v>
      </c>
      <c r="Q20" s="5"/>
    </row>
    <row r="21" spans="2:17" ht="15.75" x14ac:dyDescent="0.25">
      <c r="B21" s="5"/>
      <c r="C21" s="5"/>
      <c r="D21" s="179"/>
      <c r="E21" s="179"/>
      <c r="F21" s="179"/>
      <c r="G21" s="15"/>
      <c r="H21" s="179"/>
      <c r="I21" s="179"/>
      <c r="J21" s="179"/>
      <c r="K21" s="15"/>
      <c r="L21" s="179"/>
      <c r="M21" s="179"/>
      <c r="N21" s="179"/>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28">
        <f>'5. Historical Wholesale'!D24</f>
        <v>0</v>
      </c>
      <c r="E24" s="29">
        <f>'4. UTRs and Sub-Transmission'!H23</f>
        <v>3.71</v>
      </c>
      <c r="F24" s="30">
        <f>D24*E24</f>
        <v>0</v>
      </c>
      <c r="G24" s="5"/>
      <c r="H24" s="28">
        <f>'5. Historical Wholesale'!H24</f>
        <v>0</v>
      </c>
      <c r="I24" s="29">
        <f>'4. UTRs and Sub-Transmission'!H25</f>
        <v>0.94</v>
      </c>
      <c r="J24" s="30">
        <f>H24*I24</f>
        <v>0</v>
      </c>
      <c r="K24" s="5"/>
      <c r="L24" s="28">
        <f>'5. Historical Wholesale'!L24</f>
        <v>0</v>
      </c>
      <c r="M24" s="29">
        <f>'4. UTRs and Sub-Transmission'!H27</f>
        <v>2.25</v>
      </c>
      <c r="N24" s="30">
        <f>L24*M24</f>
        <v>0</v>
      </c>
      <c r="O24" s="5"/>
      <c r="P24" s="18">
        <f t="shared" ref="P24:P35" si="0">J24+N24</f>
        <v>0</v>
      </c>
      <c r="Q24" s="5"/>
    </row>
    <row r="25" spans="2:17" ht="15.75" x14ac:dyDescent="0.25">
      <c r="B25" s="19" t="s">
        <v>117</v>
      </c>
      <c r="C25" s="5"/>
      <c r="D25" s="28">
        <f>'5. Historical Wholesale'!D25</f>
        <v>0</v>
      </c>
      <c r="E25" s="29">
        <f>E24</f>
        <v>3.71</v>
      </c>
      <c r="F25" s="30">
        <f t="shared" ref="F25:F35" si="1">D25*E25</f>
        <v>0</v>
      </c>
      <c r="G25" s="5"/>
      <c r="H25" s="28">
        <f>'5. Historical Wholesale'!H25</f>
        <v>0</v>
      </c>
      <c r="I25" s="29">
        <f>I24</f>
        <v>0.94</v>
      </c>
      <c r="J25" s="30">
        <f t="shared" ref="J25:J35" si="2">H25*I25</f>
        <v>0</v>
      </c>
      <c r="K25" s="5"/>
      <c r="L25" s="28">
        <f>'5. Historical Wholesale'!L25</f>
        <v>0</v>
      </c>
      <c r="M25" s="29">
        <f>M24</f>
        <v>2.25</v>
      </c>
      <c r="N25" s="30">
        <f t="shared" ref="N25:N35" si="3">L25*M25</f>
        <v>0</v>
      </c>
      <c r="O25" s="5"/>
      <c r="P25" s="18">
        <f t="shared" si="0"/>
        <v>0</v>
      </c>
      <c r="Q25" s="5"/>
    </row>
    <row r="26" spans="2:17" ht="15.75" x14ac:dyDescent="0.25">
      <c r="B26" s="19" t="s">
        <v>118</v>
      </c>
      <c r="C26" s="5"/>
      <c r="D26" s="28">
        <f>'5. Historical Wholesale'!D26</f>
        <v>0</v>
      </c>
      <c r="E26" s="29">
        <f t="shared" ref="E26:E35" si="4">E25</f>
        <v>3.71</v>
      </c>
      <c r="F26" s="30">
        <f t="shared" si="1"/>
        <v>0</v>
      </c>
      <c r="G26" s="5"/>
      <c r="H26" s="28">
        <f>'5. Historical Wholesale'!H26</f>
        <v>0</v>
      </c>
      <c r="I26" s="29">
        <f t="shared" ref="I26:I35" si="5">I25</f>
        <v>0.94</v>
      </c>
      <c r="J26" s="30">
        <f t="shared" si="2"/>
        <v>0</v>
      </c>
      <c r="K26" s="5"/>
      <c r="L26" s="28">
        <f>'5. Historical Wholesale'!L26</f>
        <v>0</v>
      </c>
      <c r="M26" s="29">
        <f t="shared" ref="M26:M35" si="6">M25</f>
        <v>2.25</v>
      </c>
      <c r="N26" s="30">
        <f t="shared" si="3"/>
        <v>0</v>
      </c>
      <c r="O26" s="5"/>
      <c r="P26" s="18">
        <f t="shared" si="0"/>
        <v>0</v>
      </c>
      <c r="Q26" s="5"/>
    </row>
    <row r="27" spans="2:17" ht="15.75" x14ac:dyDescent="0.25">
      <c r="B27" s="19" t="s">
        <v>119</v>
      </c>
      <c r="C27" s="5"/>
      <c r="D27" s="28">
        <f>'5. Historical Wholesale'!D27</f>
        <v>0</v>
      </c>
      <c r="E27" s="29">
        <f t="shared" si="4"/>
        <v>3.71</v>
      </c>
      <c r="F27" s="30">
        <f t="shared" si="1"/>
        <v>0</v>
      </c>
      <c r="G27" s="5"/>
      <c r="H27" s="28">
        <f>'5. Historical Wholesale'!H27</f>
        <v>0</v>
      </c>
      <c r="I27" s="29">
        <f t="shared" si="5"/>
        <v>0.94</v>
      </c>
      <c r="J27" s="30">
        <f t="shared" si="2"/>
        <v>0</v>
      </c>
      <c r="K27" s="5"/>
      <c r="L27" s="28">
        <f>'5. Historical Wholesale'!L27</f>
        <v>0</v>
      </c>
      <c r="M27" s="29">
        <f t="shared" si="6"/>
        <v>2.25</v>
      </c>
      <c r="N27" s="30">
        <f t="shared" si="3"/>
        <v>0</v>
      </c>
      <c r="O27" s="5"/>
      <c r="P27" s="18">
        <f t="shared" si="0"/>
        <v>0</v>
      </c>
      <c r="Q27" s="5"/>
    </row>
    <row r="28" spans="2:17" ht="15.75" x14ac:dyDescent="0.25">
      <c r="B28" s="19" t="s">
        <v>120</v>
      </c>
      <c r="C28" s="5"/>
      <c r="D28" s="28">
        <f>'5. Historical Wholesale'!D28</f>
        <v>0</v>
      </c>
      <c r="E28" s="29">
        <f t="shared" si="4"/>
        <v>3.71</v>
      </c>
      <c r="F28" s="30">
        <f t="shared" si="1"/>
        <v>0</v>
      </c>
      <c r="G28" s="5"/>
      <c r="H28" s="28">
        <f>'5. Historical Wholesale'!H28</f>
        <v>0</v>
      </c>
      <c r="I28" s="29">
        <f t="shared" si="5"/>
        <v>0.94</v>
      </c>
      <c r="J28" s="30">
        <f t="shared" si="2"/>
        <v>0</v>
      </c>
      <c r="K28" s="5"/>
      <c r="L28" s="28">
        <f>'5. Historical Wholesale'!L28</f>
        <v>0</v>
      </c>
      <c r="M28" s="29">
        <f t="shared" si="6"/>
        <v>2.25</v>
      </c>
      <c r="N28" s="30">
        <f t="shared" si="3"/>
        <v>0</v>
      </c>
      <c r="O28" s="5"/>
      <c r="P28" s="18">
        <f t="shared" si="0"/>
        <v>0</v>
      </c>
      <c r="Q28" s="5"/>
    </row>
    <row r="29" spans="2:17" ht="15.75" x14ac:dyDescent="0.25">
      <c r="B29" s="19" t="s">
        <v>121</v>
      </c>
      <c r="C29" s="5"/>
      <c r="D29" s="28">
        <f>'5. Historical Wholesale'!D29</f>
        <v>0</v>
      </c>
      <c r="E29" s="29">
        <f t="shared" si="4"/>
        <v>3.71</v>
      </c>
      <c r="F29" s="30">
        <f t="shared" si="1"/>
        <v>0</v>
      </c>
      <c r="G29" s="5"/>
      <c r="H29" s="28">
        <f>'5. Historical Wholesale'!H29</f>
        <v>0</v>
      </c>
      <c r="I29" s="29">
        <f t="shared" si="5"/>
        <v>0.94</v>
      </c>
      <c r="J29" s="30">
        <f t="shared" si="2"/>
        <v>0</v>
      </c>
      <c r="K29" s="5"/>
      <c r="L29" s="28">
        <f>'5. Historical Wholesale'!L29</f>
        <v>0</v>
      </c>
      <c r="M29" s="29">
        <f t="shared" si="6"/>
        <v>2.25</v>
      </c>
      <c r="N29" s="30">
        <f t="shared" si="3"/>
        <v>0</v>
      </c>
      <c r="O29" s="5"/>
      <c r="P29" s="18">
        <f t="shared" si="0"/>
        <v>0</v>
      </c>
      <c r="Q29" s="5"/>
    </row>
    <row r="30" spans="2:17" ht="15.75" x14ac:dyDescent="0.25">
      <c r="B30" s="19" t="s">
        <v>122</v>
      </c>
      <c r="C30" s="5"/>
      <c r="D30" s="28">
        <f>'5. Historical Wholesale'!D30</f>
        <v>0</v>
      </c>
      <c r="E30" s="29">
        <f>'4. UTRs and Sub-Transmission'!J23</f>
        <v>3.83</v>
      </c>
      <c r="F30" s="30">
        <f t="shared" si="1"/>
        <v>0</v>
      </c>
      <c r="G30" s="5"/>
      <c r="H30" s="28">
        <f>'5. Historical Wholesale'!H30</f>
        <v>0</v>
      </c>
      <c r="I30" s="29">
        <f>'4. UTRs and Sub-Transmission'!J25</f>
        <v>0.96</v>
      </c>
      <c r="J30" s="30">
        <f t="shared" si="2"/>
        <v>0</v>
      </c>
      <c r="K30" s="5"/>
      <c r="L30" s="28">
        <f>'5. Historical Wholesale'!L30</f>
        <v>0</v>
      </c>
      <c r="M30" s="29">
        <f>'4. UTRs and Sub-Transmission'!J27</f>
        <v>2.2999999999999998</v>
      </c>
      <c r="N30" s="30">
        <f t="shared" si="3"/>
        <v>0</v>
      </c>
      <c r="O30" s="5"/>
      <c r="P30" s="18">
        <f t="shared" si="0"/>
        <v>0</v>
      </c>
      <c r="Q30" s="5"/>
    </row>
    <row r="31" spans="2:17" ht="15.75" x14ac:dyDescent="0.25">
      <c r="B31" s="19" t="s">
        <v>123</v>
      </c>
      <c r="C31" s="5"/>
      <c r="D31" s="28">
        <f>'5. Historical Wholesale'!D31</f>
        <v>0</v>
      </c>
      <c r="E31" s="29">
        <f t="shared" si="4"/>
        <v>3.83</v>
      </c>
      <c r="F31" s="30">
        <f t="shared" si="1"/>
        <v>0</v>
      </c>
      <c r="G31" s="5"/>
      <c r="H31" s="28">
        <f>'5. Historical Wholesale'!H31</f>
        <v>0</v>
      </c>
      <c r="I31" s="29">
        <f t="shared" si="5"/>
        <v>0.96</v>
      </c>
      <c r="J31" s="30">
        <f t="shared" si="2"/>
        <v>0</v>
      </c>
      <c r="K31" s="5"/>
      <c r="L31" s="28">
        <f>'5. Historical Wholesale'!L31</f>
        <v>0</v>
      </c>
      <c r="M31" s="29">
        <f t="shared" si="6"/>
        <v>2.2999999999999998</v>
      </c>
      <c r="N31" s="30">
        <f t="shared" si="3"/>
        <v>0</v>
      </c>
      <c r="O31" s="5"/>
      <c r="P31" s="18">
        <f t="shared" si="0"/>
        <v>0</v>
      </c>
      <c r="Q31" s="5"/>
    </row>
    <row r="32" spans="2:17" ht="15.75" x14ac:dyDescent="0.25">
      <c r="B32" s="19" t="s">
        <v>124</v>
      </c>
      <c r="C32" s="5"/>
      <c r="D32" s="28">
        <f>'5. Historical Wholesale'!D32</f>
        <v>0</v>
      </c>
      <c r="E32" s="29">
        <f t="shared" si="4"/>
        <v>3.83</v>
      </c>
      <c r="F32" s="30">
        <f t="shared" si="1"/>
        <v>0</v>
      </c>
      <c r="G32" s="5"/>
      <c r="H32" s="28">
        <f>'5. Historical Wholesale'!H32</f>
        <v>0</v>
      </c>
      <c r="I32" s="29">
        <f t="shared" si="5"/>
        <v>0.96</v>
      </c>
      <c r="J32" s="30">
        <f t="shared" si="2"/>
        <v>0</v>
      </c>
      <c r="K32" s="5"/>
      <c r="L32" s="28">
        <f>'5. Historical Wholesale'!L32</f>
        <v>0</v>
      </c>
      <c r="M32" s="29">
        <f t="shared" si="6"/>
        <v>2.2999999999999998</v>
      </c>
      <c r="N32" s="30">
        <f t="shared" si="3"/>
        <v>0</v>
      </c>
      <c r="O32" s="5"/>
      <c r="P32" s="18">
        <f t="shared" si="0"/>
        <v>0</v>
      </c>
      <c r="Q32" s="5"/>
    </row>
    <row r="33" spans="2:17" ht="15.75" x14ac:dyDescent="0.25">
      <c r="B33" s="19" t="s">
        <v>125</v>
      </c>
      <c r="C33" s="5"/>
      <c r="D33" s="28">
        <f>'5. Historical Wholesale'!D33</f>
        <v>0</v>
      </c>
      <c r="E33" s="29">
        <f t="shared" si="4"/>
        <v>3.83</v>
      </c>
      <c r="F33" s="30">
        <f t="shared" si="1"/>
        <v>0</v>
      </c>
      <c r="G33" s="5"/>
      <c r="H33" s="28">
        <f>'5. Historical Wholesale'!H33</f>
        <v>0</v>
      </c>
      <c r="I33" s="29">
        <f t="shared" si="5"/>
        <v>0.96</v>
      </c>
      <c r="J33" s="30">
        <f t="shared" si="2"/>
        <v>0</v>
      </c>
      <c r="K33" s="5"/>
      <c r="L33" s="28">
        <f>'5. Historical Wholesale'!L33</f>
        <v>0</v>
      </c>
      <c r="M33" s="29">
        <f t="shared" si="6"/>
        <v>2.2999999999999998</v>
      </c>
      <c r="N33" s="30">
        <f t="shared" si="3"/>
        <v>0</v>
      </c>
      <c r="O33" s="5"/>
      <c r="P33" s="18">
        <f t="shared" si="0"/>
        <v>0</v>
      </c>
      <c r="Q33" s="5"/>
    </row>
    <row r="34" spans="2:17" ht="15.75" x14ac:dyDescent="0.25">
      <c r="B34" s="19" t="s">
        <v>126</v>
      </c>
      <c r="C34" s="5"/>
      <c r="D34" s="28">
        <f>'5. Historical Wholesale'!D34</f>
        <v>0</v>
      </c>
      <c r="E34" s="29">
        <f t="shared" si="4"/>
        <v>3.83</v>
      </c>
      <c r="F34" s="30">
        <f t="shared" si="1"/>
        <v>0</v>
      </c>
      <c r="G34" s="5"/>
      <c r="H34" s="28">
        <f>'5. Historical Wholesale'!H34</f>
        <v>0</v>
      </c>
      <c r="I34" s="29">
        <f t="shared" si="5"/>
        <v>0.96</v>
      </c>
      <c r="J34" s="30">
        <f t="shared" si="2"/>
        <v>0</v>
      </c>
      <c r="K34" s="5"/>
      <c r="L34" s="28">
        <f>'5. Historical Wholesale'!L34</f>
        <v>0</v>
      </c>
      <c r="M34" s="29">
        <f t="shared" si="6"/>
        <v>2.2999999999999998</v>
      </c>
      <c r="N34" s="30">
        <f t="shared" si="3"/>
        <v>0</v>
      </c>
      <c r="O34" s="5"/>
      <c r="P34" s="18">
        <f t="shared" si="0"/>
        <v>0</v>
      </c>
      <c r="Q34" s="5"/>
    </row>
    <row r="35" spans="2:17" ht="15.75" x14ac:dyDescent="0.25">
      <c r="B35" s="19" t="s">
        <v>127</v>
      </c>
      <c r="C35" s="5"/>
      <c r="D35" s="28">
        <f>'5. Historical Wholesale'!D35</f>
        <v>0</v>
      </c>
      <c r="E35" s="29">
        <f t="shared" si="4"/>
        <v>3.83</v>
      </c>
      <c r="F35" s="30">
        <f t="shared" si="1"/>
        <v>0</v>
      </c>
      <c r="G35" s="5"/>
      <c r="H35" s="28">
        <f>'5. Historical Wholesale'!H35</f>
        <v>0</v>
      </c>
      <c r="I35" s="29">
        <f t="shared" si="5"/>
        <v>0.96</v>
      </c>
      <c r="J35" s="30">
        <f t="shared" si="2"/>
        <v>0</v>
      </c>
      <c r="K35" s="5"/>
      <c r="L35" s="28">
        <f>'5. Historical Wholesale'!L35</f>
        <v>0</v>
      </c>
      <c r="M35" s="29">
        <f t="shared" si="6"/>
        <v>2.2999999999999998</v>
      </c>
      <c r="N35" s="30">
        <f t="shared" si="3"/>
        <v>0</v>
      </c>
      <c r="O35" s="5"/>
      <c r="P35" s="18">
        <f t="shared" si="0"/>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6" t="s">
        <v>166</v>
      </c>
      <c r="C39" s="65"/>
      <c r="D39" s="180" t="s">
        <v>162</v>
      </c>
      <c r="E39" s="180"/>
      <c r="F39" s="180"/>
      <c r="G39" s="65"/>
      <c r="H39" s="180" t="s">
        <v>165</v>
      </c>
      <c r="I39" s="180"/>
      <c r="J39" s="180"/>
      <c r="K39" s="65"/>
      <c r="L39" s="180" t="s">
        <v>164</v>
      </c>
      <c r="M39" s="180"/>
      <c r="N39" s="180"/>
      <c r="O39" s="65"/>
      <c r="P39" s="66" t="s">
        <v>163</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28">
        <f>'5. Historical Wholesale'!D43</f>
        <v>5282.77</v>
      </c>
      <c r="E43" s="29">
        <f>'4. UTRs and Sub-Transmission'!H37</f>
        <v>3.1941999999999999</v>
      </c>
      <c r="F43" s="30">
        <f>D43*E43</f>
        <v>16874.223934000001</v>
      </c>
      <c r="G43" s="5"/>
      <c r="H43" s="28">
        <f>'5. Historical Wholesale'!H43</f>
        <v>5467.08</v>
      </c>
      <c r="I43" s="29">
        <f>'4. UTRs and Sub-Transmission'!H39</f>
        <v>0.77100000000000002</v>
      </c>
      <c r="J43" s="30">
        <f>H43*I43</f>
        <v>4215.1186800000005</v>
      </c>
      <c r="K43" s="5"/>
      <c r="L43" s="28">
        <f>'5. Historical Wholesale'!L43</f>
        <v>5467.08</v>
      </c>
      <c r="M43" s="29">
        <f>'4. UTRs and Sub-Transmission'!H41</f>
        <v>1.7493000000000001</v>
      </c>
      <c r="N43" s="30">
        <f>L43*M43</f>
        <v>9563.5630440000004</v>
      </c>
      <c r="O43" s="5"/>
      <c r="P43" s="18">
        <f t="shared" ref="P43:P54" si="7">J43+N43</f>
        <v>13778.681724000002</v>
      </c>
      <c r="Q43" s="5"/>
    </row>
    <row r="44" spans="2:17" ht="15.75" x14ac:dyDescent="0.25">
      <c r="B44" s="19" t="s">
        <v>117</v>
      </c>
      <c r="C44" s="5"/>
      <c r="D44" s="28">
        <f>'5. Historical Wholesale'!D44</f>
        <v>4510.71</v>
      </c>
      <c r="E44" s="29">
        <f t="shared" ref="E44:E54" si="8">E43</f>
        <v>3.1941999999999999</v>
      </c>
      <c r="F44" s="30">
        <f t="shared" ref="F44:F54" si="9">D44*E44</f>
        <v>14408.109882000001</v>
      </c>
      <c r="G44" s="5"/>
      <c r="H44" s="28">
        <f>'5. Historical Wholesale'!H44</f>
        <v>4654.16</v>
      </c>
      <c r="I44" s="29">
        <f t="shared" ref="I44:I54" si="10">I43</f>
        <v>0.77100000000000002</v>
      </c>
      <c r="J44" s="30">
        <f t="shared" ref="J44:J54" si="11">H44*I44</f>
        <v>3588.35736</v>
      </c>
      <c r="K44" s="5"/>
      <c r="L44" s="28">
        <f>'5. Historical Wholesale'!L44</f>
        <v>4654.16</v>
      </c>
      <c r="M44" s="29">
        <f>M43</f>
        <v>1.7493000000000001</v>
      </c>
      <c r="N44" s="30">
        <f t="shared" ref="N44:N54" si="12">L44*M44</f>
        <v>8141.5220879999997</v>
      </c>
      <c r="O44" s="5"/>
      <c r="P44" s="18">
        <f t="shared" si="7"/>
        <v>11729.879448</v>
      </c>
      <c r="Q44" s="5"/>
    </row>
    <row r="45" spans="2:17" ht="15.75" x14ac:dyDescent="0.25">
      <c r="B45" s="19" t="s">
        <v>118</v>
      </c>
      <c r="C45" s="5"/>
      <c r="D45" s="28">
        <f>'5. Historical Wholesale'!D45</f>
        <v>3975.09</v>
      </c>
      <c r="E45" s="29">
        <f t="shared" si="8"/>
        <v>3.1941999999999999</v>
      </c>
      <c r="F45" s="30">
        <f t="shared" si="9"/>
        <v>12697.232478</v>
      </c>
      <c r="G45" s="5"/>
      <c r="H45" s="28">
        <f>'5. Historical Wholesale'!H45</f>
        <v>3975.09</v>
      </c>
      <c r="I45" s="29">
        <f t="shared" si="10"/>
        <v>0.77100000000000002</v>
      </c>
      <c r="J45" s="30">
        <f t="shared" si="11"/>
        <v>3064.79439</v>
      </c>
      <c r="K45" s="5"/>
      <c r="L45" s="28">
        <f>'5. Historical Wholesale'!L45</f>
        <v>3975.09</v>
      </c>
      <c r="M45" s="29">
        <f>M44</f>
        <v>1.7493000000000001</v>
      </c>
      <c r="N45" s="30">
        <f t="shared" si="12"/>
        <v>6953.6249370000005</v>
      </c>
      <c r="O45" s="5"/>
      <c r="P45" s="18">
        <f t="shared" si="7"/>
        <v>10018.419327</v>
      </c>
      <c r="Q45" s="5"/>
    </row>
    <row r="46" spans="2:17" ht="15.75" x14ac:dyDescent="0.25">
      <c r="B46" s="19" t="s">
        <v>119</v>
      </c>
      <c r="C46" s="5"/>
      <c r="D46" s="28">
        <f>'5. Historical Wholesale'!D46</f>
        <v>3870.83</v>
      </c>
      <c r="E46" s="29">
        <f t="shared" si="8"/>
        <v>3.1941999999999999</v>
      </c>
      <c r="F46" s="30">
        <f t="shared" si="9"/>
        <v>12364.205185999999</v>
      </c>
      <c r="G46" s="5"/>
      <c r="H46" s="28">
        <f>'5. Historical Wholesale'!H46</f>
        <v>4025.39</v>
      </c>
      <c r="I46" s="29">
        <f t="shared" si="10"/>
        <v>0.77100000000000002</v>
      </c>
      <c r="J46" s="30">
        <f t="shared" si="11"/>
        <v>3103.5756900000001</v>
      </c>
      <c r="K46" s="5"/>
      <c r="L46" s="28">
        <f>'5. Historical Wholesale'!L46</f>
        <v>4025.39</v>
      </c>
      <c r="M46" s="29">
        <f t="shared" ref="M46:M54" si="13">M45</f>
        <v>1.7493000000000001</v>
      </c>
      <c r="N46" s="30">
        <f t="shared" si="12"/>
        <v>7041.6147270000001</v>
      </c>
      <c r="O46" s="5"/>
      <c r="P46" s="18">
        <f t="shared" si="7"/>
        <v>10145.190417</v>
      </c>
      <c r="Q46" s="5"/>
    </row>
    <row r="47" spans="2:17" ht="15.75" x14ac:dyDescent="0.25">
      <c r="B47" s="19" t="s">
        <v>120</v>
      </c>
      <c r="C47" s="5"/>
      <c r="D47" s="28">
        <f>'5. Historical Wholesale'!D47</f>
        <v>2541.2600000000002</v>
      </c>
      <c r="E47" s="29">
        <f t="shared" si="8"/>
        <v>3.1941999999999999</v>
      </c>
      <c r="F47" s="30">
        <f t="shared" si="9"/>
        <v>8117.2926920000009</v>
      </c>
      <c r="G47" s="5"/>
      <c r="H47" s="28">
        <f>'5. Historical Wholesale'!H47</f>
        <v>2658.3</v>
      </c>
      <c r="I47" s="29">
        <f t="shared" si="10"/>
        <v>0.77100000000000002</v>
      </c>
      <c r="J47" s="30">
        <f t="shared" si="11"/>
        <v>2049.5493000000001</v>
      </c>
      <c r="K47" s="5"/>
      <c r="L47" s="28">
        <f>'5. Historical Wholesale'!L47</f>
        <v>2658.3</v>
      </c>
      <c r="M47" s="29">
        <f t="shared" si="13"/>
        <v>1.7493000000000001</v>
      </c>
      <c r="N47" s="30">
        <f t="shared" si="12"/>
        <v>4650.1641900000004</v>
      </c>
      <c r="O47" s="5"/>
      <c r="P47" s="18">
        <f t="shared" si="7"/>
        <v>6699.7134900000001</v>
      </c>
      <c r="Q47" s="5"/>
    </row>
    <row r="48" spans="2:17" ht="15.75" x14ac:dyDescent="0.25">
      <c r="B48" s="19" t="s">
        <v>121</v>
      </c>
      <c r="C48" s="5"/>
      <c r="D48" s="28">
        <f>'5. Historical Wholesale'!D48</f>
        <v>2936.1</v>
      </c>
      <c r="E48" s="29">
        <f t="shared" si="8"/>
        <v>3.1941999999999999</v>
      </c>
      <c r="F48" s="30">
        <f t="shared" si="9"/>
        <v>9378.4906199999987</v>
      </c>
      <c r="G48" s="5"/>
      <c r="H48" s="28">
        <f>'5. Historical Wholesale'!H48</f>
        <v>2936.1</v>
      </c>
      <c r="I48" s="29">
        <f t="shared" si="10"/>
        <v>0.77100000000000002</v>
      </c>
      <c r="J48" s="30">
        <f t="shared" si="11"/>
        <v>2263.7330999999999</v>
      </c>
      <c r="K48" s="5"/>
      <c r="L48" s="28">
        <f>'5. Historical Wholesale'!L48</f>
        <v>2936.1</v>
      </c>
      <c r="M48" s="29">
        <f t="shared" si="13"/>
        <v>1.7493000000000001</v>
      </c>
      <c r="N48" s="30">
        <f t="shared" si="12"/>
        <v>5136.1197300000003</v>
      </c>
      <c r="O48" s="5"/>
      <c r="P48" s="18">
        <f t="shared" si="7"/>
        <v>7399.8528299999998</v>
      </c>
      <c r="Q48" s="5"/>
    </row>
    <row r="49" spans="2:17" ht="15.75" x14ac:dyDescent="0.25">
      <c r="B49" s="19" t="s">
        <v>122</v>
      </c>
      <c r="C49" s="5"/>
      <c r="D49" s="28">
        <f>'5. Historical Wholesale'!D49</f>
        <v>3453.59</v>
      </c>
      <c r="E49" s="29">
        <f>'4. UTRs and Sub-Transmission'!J37</f>
        <v>3.2915000000000001</v>
      </c>
      <c r="F49" s="30">
        <f t="shared" si="9"/>
        <v>11367.491485</v>
      </c>
      <c r="G49" s="5"/>
      <c r="H49" s="28">
        <f>'5. Historical Wholesale'!H49</f>
        <v>3453.59</v>
      </c>
      <c r="I49" s="29">
        <f>'4. UTRs and Sub-Transmission'!J39</f>
        <v>0.78769999999999996</v>
      </c>
      <c r="J49" s="30">
        <f t="shared" si="11"/>
        <v>2720.3928430000001</v>
      </c>
      <c r="K49" s="5"/>
      <c r="L49" s="28">
        <f>'5. Historical Wholesale'!L49</f>
        <v>3453.59</v>
      </c>
      <c r="M49" s="29">
        <f>'4. UTRs and Sub-Transmission'!J41</f>
        <v>1.9755</v>
      </c>
      <c r="N49" s="30">
        <f t="shared" si="12"/>
        <v>6822.5670450000007</v>
      </c>
      <c r="O49" s="5"/>
      <c r="P49" s="18">
        <f t="shared" si="7"/>
        <v>9542.9598880000012</v>
      </c>
      <c r="Q49" s="5"/>
    </row>
    <row r="50" spans="2:17" ht="15.75" x14ac:dyDescent="0.25">
      <c r="B50" s="19" t="s">
        <v>123</v>
      </c>
      <c r="C50" s="5"/>
      <c r="D50" s="28">
        <f>'5. Historical Wholesale'!D50</f>
        <v>3326.01</v>
      </c>
      <c r="E50" s="29">
        <f t="shared" si="8"/>
        <v>3.2915000000000001</v>
      </c>
      <c r="F50" s="30">
        <f t="shared" si="9"/>
        <v>10947.561915</v>
      </c>
      <c r="G50" s="5"/>
      <c r="H50" s="28">
        <f>'5. Historical Wholesale'!H50</f>
        <v>3326.01</v>
      </c>
      <c r="I50" s="29">
        <f t="shared" si="10"/>
        <v>0.78769999999999996</v>
      </c>
      <c r="J50" s="30">
        <f t="shared" si="11"/>
        <v>2619.8980769999998</v>
      </c>
      <c r="K50" s="5"/>
      <c r="L50" s="28">
        <f>'5. Historical Wholesale'!L50</f>
        <v>3326.01</v>
      </c>
      <c r="M50" s="29">
        <f t="shared" si="13"/>
        <v>1.9755</v>
      </c>
      <c r="N50" s="30">
        <f t="shared" si="12"/>
        <v>6570.5327550000002</v>
      </c>
      <c r="O50" s="5"/>
      <c r="P50" s="18">
        <f t="shared" si="7"/>
        <v>9190.430832</v>
      </c>
      <c r="Q50" s="5"/>
    </row>
    <row r="51" spans="2:17" ht="15.75" x14ac:dyDescent="0.25">
      <c r="B51" s="19" t="s">
        <v>124</v>
      </c>
      <c r="C51" s="5"/>
      <c r="D51" s="28">
        <f>'5. Historical Wholesale'!D51</f>
        <v>3251.91</v>
      </c>
      <c r="E51" s="29">
        <f t="shared" si="8"/>
        <v>3.2915000000000001</v>
      </c>
      <c r="F51" s="30">
        <f t="shared" si="9"/>
        <v>10703.661764999999</v>
      </c>
      <c r="G51" s="5"/>
      <c r="H51" s="28">
        <f>'5. Historical Wholesale'!H51</f>
        <v>3251.91</v>
      </c>
      <c r="I51" s="29">
        <f t="shared" si="10"/>
        <v>0.78769999999999996</v>
      </c>
      <c r="J51" s="30">
        <f t="shared" si="11"/>
        <v>2561.5295069999997</v>
      </c>
      <c r="K51" s="5"/>
      <c r="L51" s="28">
        <f>'5. Historical Wholesale'!L51</f>
        <v>3251.91</v>
      </c>
      <c r="M51" s="29">
        <f t="shared" si="13"/>
        <v>1.9755</v>
      </c>
      <c r="N51" s="30">
        <f t="shared" si="12"/>
        <v>6424.1482049999995</v>
      </c>
      <c r="O51" s="5"/>
      <c r="P51" s="18">
        <f t="shared" si="7"/>
        <v>8985.6777119999988</v>
      </c>
      <c r="Q51" s="5"/>
    </row>
    <row r="52" spans="2:17" ht="15.75" x14ac:dyDescent="0.25">
      <c r="B52" s="19" t="s">
        <v>125</v>
      </c>
      <c r="C52" s="5"/>
      <c r="D52" s="28">
        <f>'5. Historical Wholesale'!D52</f>
        <v>3123.08</v>
      </c>
      <c r="E52" s="29">
        <f t="shared" si="8"/>
        <v>3.2915000000000001</v>
      </c>
      <c r="F52" s="30">
        <f t="shared" si="9"/>
        <v>10279.617819999999</v>
      </c>
      <c r="G52" s="5"/>
      <c r="H52" s="28">
        <f>'5. Historical Wholesale'!H52</f>
        <v>3177.38</v>
      </c>
      <c r="I52" s="29">
        <f t="shared" si="10"/>
        <v>0.78769999999999996</v>
      </c>
      <c r="J52" s="30">
        <f t="shared" si="11"/>
        <v>2502.8222259999998</v>
      </c>
      <c r="K52" s="5"/>
      <c r="L52" s="28">
        <f>'5. Historical Wholesale'!L52</f>
        <v>3177.38</v>
      </c>
      <c r="M52" s="29">
        <f t="shared" si="13"/>
        <v>1.9755</v>
      </c>
      <c r="N52" s="30">
        <f t="shared" si="12"/>
        <v>6276.9141900000004</v>
      </c>
      <c r="O52" s="5"/>
      <c r="P52" s="18">
        <f t="shared" si="7"/>
        <v>8779.7364159999997</v>
      </c>
      <c r="Q52" s="5"/>
    </row>
    <row r="53" spans="2:17" ht="15.75" x14ac:dyDescent="0.25">
      <c r="B53" s="19" t="s">
        <v>126</v>
      </c>
      <c r="C53" s="5"/>
      <c r="D53" s="28">
        <f>'5. Historical Wholesale'!D53</f>
        <v>4217.21</v>
      </c>
      <c r="E53" s="29">
        <f t="shared" si="8"/>
        <v>3.2915000000000001</v>
      </c>
      <c r="F53" s="30">
        <f t="shared" si="9"/>
        <v>13880.946715</v>
      </c>
      <c r="G53" s="5"/>
      <c r="H53" s="28">
        <f>'5. Historical Wholesale'!H53</f>
        <v>4217.21</v>
      </c>
      <c r="I53" s="29">
        <f t="shared" si="10"/>
        <v>0.78769999999999996</v>
      </c>
      <c r="J53" s="30">
        <f t="shared" si="11"/>
        <v>3321.8963169999997</v>
      </c>
      <c r="K53" s="5"/>
      <c r="L53" s="28">
        <f>'5. Historical Wholesale'!L53</f>
        <v>4217.21</v>
      </c>
      <c r="M53" s="29">
        <f t="shared" si="13"/>
        <v>1.9755</v>
      </c>
      <c r="N53" s="30">
        <f t="shared" si="12"/>
        <v>8331.0983550000001</v>
      </c>
      <c r="O53" s="5"/>
      <c r="P53" s="18">
        <f t="shared" si="7"/>
        <v>11652.994672000001</v>
      </c>
      <c r="Q53" s="5"/>
    </row>
    <row r="54" spans="2:17" ht="15.75" x14ac:dyDescent="0.25">
      <c r="B54" s="19" t="s">
        <v>127</v>
      </c>
      <c r="C54" s="5"/>
      <c r="D54" s="28">
        <f>'5. Historical Wholesale'!D54</f>
        <v>4371.8599999999997</v>
      </c>
      <c r="E54" s="29">
        <f t="shared" si="8"/>
        <v>3.2915000000000001</v>
      </c>
      <c r="F54" s="30">
        <f t="shared" si="9"/>
        <v>14389.97719</v>
      </c>
      <c r="G54" s="5"/>
      <c r="H54" s="28">
        <f>'5. Historical Wholesale'!H54</f>
        <v>4386.8999999999996</v>
      </c>
      <c r="I54" s="29">
        <f t="shared" si="10"/>
        <v>0.78769999999999996</v>
      </c>
      <c r="J54" s="30">
        <f t="shared" si="11"/>
        <v>3455.5611299999996</v>
      </c>
      <c r="K54" s="5"/>
      <c r="L54" s="28">
        <f>'5. Historical Wholesale'!L54</f>
        <v>4386.8999999999996</v>
      </c>
      <c r="M54" s="29">
        <f t="shared" si="13"/>
        <v>1.9755</v>
      </c>
      <c r="N54" s="30">
        <f t="shared" si="12"/>
        <v>8666.3209499999994</v>
      </c>
      <c r="O54" s="5"/>
      <c r="P54" s="18">
        <f t="shared" si="7"/>
        <v>12121.882079999999</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44860.420000000006</v>
      </c>
      <c r="E56" s="22">
        <f>IF(D56&lt;&gt;0,F56/D56,0)</f>
        <v>3.2413609074993053</v>
      </c>
      <c r="F56" s="23">
        <f>SUM(F43:F54)</f>
        <v>145408.811682</v>
      </c>
      <c r="G56" s="5"/>
      <c r="H56" s="21">
        <f>SUM(H43:H54)</f>
        <v>45529.120000000003</v>
      </c>
      <c r="I56" s="22">
        <f>IF(H56&lt;&gt;0,J56/H56,0)</f>
        <v>0.77900096948941688</v>
      </c>
      <c r="J56" s="23">
        <f>SUM(J43:J54)</f>
        <v>35467.228620000002</v>
      </c>
      <c r="K56" s="5"/>
      <c r="L56" s="21">
        <f>SUM(L43:L54)</f>
        <v>45529.120000000003</v>
      </c>
      <c r="M56" s="22">
        <f>IF(L56&lt;&gt;0,N56/L56,0)</f>
        <v>1.8576724130841973</v>
      </c>
      <c r="N56" s="23">
        <f>SUM(N43:N54)</f>
        <v>84578.190215999988</v>
      </c>
      <c r="O56" s="5"/>
      <c r="P56" s="23">
        <f>SUM(P43:P54)</f>
        <v>120045.418836</v>
      </c>
      <c r="Q56" s="5"/>
    </row>
    <row r="57" spans="2:17" x14ac:dyDescent="0.2">
      <c r="B57" s="5"/>
      <c r="C57" s="5"/>
      <c r="D57" s="5"/>
      <c r="E57" s="5"/>
      <c r="F57" s="5"/>
      <c r="G57" s="5"/>
      <c r="H57" s="5"/>
      <c r="I57" s="5"/>
      <c r="J57" s="5"/>
      <c r="K57" s="5"/>
      <c r="L57" s="5"/>
      <c r="M57" s="5"/>
      <c r="N57" s="5"/>
      <c r="O57" s="5"/>
      <c r="P57" s="5"/>
      <c r="Q57" s="5"/>
    </row>
    <row r="58" spans="2:17" ht="15.75" x14ac:dyDescent="0.2">
      <c r="B58" s="73" t="str">
        <f>'5. Historical Wholesale'!B58</f>
        <v>Add Extra Host Here (I)</v>
      </c>
      <c r="C58" s="65"/>
      <c r="D58" s="180" t="s">
        <v>162</v>
      </c>
      <c r="E58" s="180"/>
      <c r="F58" s="180"/>
      <c r="G58" s="65"/>
      <c r="H58" s="180" t="s">
        <v>165</v>
      </c>
      <c r="I58" s="180"/>
      <c r="J58" s="180"/>
      <c r="K58" s="65"/>
      <c r="L58" s="180" t="s">
        <v>164</v>
      </c>
      <c r="M58" s="180"/>
      <c r="N58" s="180"/>
      <c r="O58" s="65"/>
      <c r="P58" s="73" t="s">
        <v>163</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28">
        <f>'5. Historical Wholesale'!D62</f>
        <v>0</v>
      </c>
      <c r="E62" s="29">
        <f>'4. UTRs and Sub-Transmission'!H52</f>
        <v>0</v>
      </c>
      <c r="F62" s="30">
        <f>D62*E62</f>
        <v>0</v>
      </c>
      <c r="G62" s="5"/>
      <c r="H62" s="28">
        <f>'5. Historical Wholesale'!H62</f>
        <v>0</v>
      </c>
      <c r="I62" s="29">
        <f>'4. UTRs and Sub-Transmission'!H54</f>
        <v>0</v>
      </c>
      <c r="J62" s="30">
        <f>H62*I62</f>
        <v>0</v>
      </c>
      <c r="K62" s="5"/>
      <c r="L62" s="28">
        <f>'5. Historical Wholesale'!L62</f>
        <v>0</v>
      </c>
      <c r="M62" s="29">
        <f>'4. UTRs and Sub-Transmission'!H56</f>
        <v>0</v>
      </c>
      <c r="N62" s="30">
        <f>L62*M62</f>
        <v>0</v>
      </c>
      <c r="O62" s="5"/>
      <c r="P62" s="18">
        <f t="shared" ref="P62:P73" si="14">J62+N62</f>
        <v>0</v>
      </c>
      <c r="Q62" s="5"/>
    </row>
    <row r="63" spans="2:17" ht="15.75" x14ac:dyDescent="0.25">
      <c r="B63" s="19" t="s">
        <v>117</v>
      </c>
      <c r="C63" s="5"/>
      <c r="D63" s="28">
        <f>'5. Historical Wholesale'!D63</f>
        <v>0</v>
      </c>
      <c r="E63" s="29">
        <f>E62</f>
        <v>0</v>
      </c>
      <c r="F63" s="30">
        <f t="shared" ref="F63:F73" si="15">D63*E63</f>
        <v>0</v>
      </c>
      <c r="G63" s="5"/>
      <c r="H63" s="28">
        <f>'5. Historical Wholesale'!H63</f>
        <v>0</v>
      </c>
      <c r="I63" s="29">
        <f>I62</f>
        <v>0</v>
      </c>
      <c r="J63" s="30">
        <f t="shared" ref="J63:J73" si="16">H63*I63</f>
        <v>0</v>
      </c>
      <c r="K63" s="5"/>
      <c r="L63" s="28">
        <f>'5. Historical Wholesale'!L63</f>
        <v>0</v>
      </c>
      <c r="M63" s="29">
        <f>M62</f>
        <v>0</v>
      </c>
      <c r="N63" s="30">
        <f t="shared" ref="N63:N73" si="17">L63*M63</f>
        <v>0</v>
      </c>
      <c r="O63" s="5"/>
      <c r="P63" s="18">
        <f t="shared" si="14"/>
        <v>0</v>
      </c>
      <c r="Q63" s="5"/>
    </row>
    <row r="64" spans="2:17" ht="15.75" x14ac:dyDescent="0.25">
      <c r="B64" s="19" t="s">
        <v>118</v>
      </c>
      <c r="C64" s="5"/>
      <c r="D64" s="28">
        <f>'5. Historical Wholesale'!D64</f>
        <v>0</v>
      </c>
      <c r="E64" s="29">
        <f t="shared" ref="E64:E73" si="18">E63</f>
        <v>0</v>
      </c>
      <c r="F64" s="30">
        <f t="shared" si="15"/>
        <v>0</v>
      </c>
      <c r="G64" s="5"/>
      <c r="H64" s="28">
        <f>'5. Historical Wholesale'!H64</f>
        <v>0</v>
      </c>
      <c r="I64" s="29">
        <f t="shared" ref="I64:I73" si="19">I63</f>
        <v>0</v>
      </c>
      <c r="J64" s="30">
        <f t="shared" si="16"/>
        <v>0</v>
      </c>
      <c r="K64" s="5"/>
      <c r="L64" s="28">
        <f>'5. Historical Wholesale'!L64</f>
        <v>0</v>
      </c>
      <c r="M64" s="29">
        <f>M63</f>
        <v>0</v>
      </c>
      <c r="N64" s="30">
        <f t="shared" si="17"/>
        <v>0</v>
      </c>
      <c r="O64" s="5"/>
      <c r="P64" s="18">
        <f t="shared" si="14"/>
        <v>0</v>
      </c>
      <c r="Q64" s="5"/>
    </row>
    <row r="65" spans="2:17" ht="15.75" x14ac:dyDescent="0.25">
      <c r="B65" s="19" t="s">
        <v>119</v>
      </c>
      <c r="C65" s="5"/>
      <c r="D65" s="28">
        <f>'5. Historical Wholesale'!D65</f>
        <v>0</v>
      </c>
      <c r="E65" s="29">
        <f t="shared" si="18"/>
        <v>0</v>
      </c>
      <c r="F65" s="30">
        <f t="shared" si="15"/>
        <v>0</v>
      </c>
      <c r="G65" s="5"/>
      <c r="H65" s="28">
        <f>'5. Historical Wholesale'!H65</f>
        <v>0</v>
      </c>
      <c r="I65" s="29">
        <f t="shared" si="19"/>
        <v>0</v>
      </c>
      <c r="J65" s="30">
        <f t="shared" si="16"/>
        <v>0</v>
      </c>
      <c r="K65" s="5"/>
      <c r="L65" s="28">
        <f>'5. Historical Wholesale'!L65</f>
        <v>0</v>
      </c>
      <c r="M65" s="29">
        <f t="shared" ref="M65:M73" si="20">M64</f>
        <v>0</v>
      </c>
      <c r="N65" s="30">
        <f t="shared" si="17"/>
        <v>0</v>
      </c>
      <c r="O65" s="5"/>
      <c r="P65" s="18">
        <f t="shared" si="14"/>
        <v>0</v>
      </c>
      <c r="Q65" s="5"/>
    </row>
    <row r="66" spans="2:17" ht="15.75" x14ac:dyDescent="0.25">
      <c r="B66" s="19" t="s">
        <v>120</v>
      </c>
      <c r="C66" s="5"/>
      <c r="D66" s="28">
        <f>'5. Historical Wholesale'!D66</f>
        <v>0</v>
      </c>
      <c r="E66" s="29">
        <f t="shared" si="18"/>
        <v>0</v>
      </c>
      <c r="F66" s="30">
        <f t="shared" si="15"/>
        <v>0</v>
      </c>
      <c r="G66" s="5"/>
      <c r="H66" s="28">
        <f>'5. Historical Wholesale'!H66</f>
        <v>0</v>
      </c>
      <c r="I66" s="29">
        <f t="shared" si="19"/>
        <v>0</v>
      </c>
      <c r="J66" s="30">
        <f t="shared" si="16"/>
        <v>0</v>
      </c>
      <c r="K66" s="5"/>
      <c r="L66" s="28">
        <f>'5. Historical Wholesale'!L66</f>
        <v>0</v>
      </c>
      <c r="M66" s="29">
        <f t="shared" si="20"/>
        <v>0</v>
      </c>
      <c r="N66" s="30">
        <f t="shared" si="17"/>
        <v>0</v>
      </c>
      <c r="O66" s="5"/>
      <c r="P66" s="18">
        <f t="shared" si="14"/>
        <v>0</v>
      </c>
      <c r="Q66" s="5"/>
    </row>
    <row r="67" spans="2:17" ht="15.75" x14ac:dyDescent="0.25">
      <c r="B67" s="19" t="s">
        <v>121</v>
      </c>
      <c r="C67" s="5"/>
      <c r="D67" s="28">
        <f>'5. Historical Wholesale'!D67</f>
        <v>0</v>
      </c>
      <c r="E67" s="29">
        <f t="shared" si="18"/>
        <v>0</v>
      </c>
      <c r="F67" s="30">
        <f t="shared" si="15"/>
        <v>0</v>
      </c>
      <c r="G67" s="5"/>
      <c r="H67" s="28">
        <f>'5. Historical Wholesale'!H67</f>
        <v>0</v>
      </c>
      <c r="I67" s="29">
        <f t="shared" si="19"/>
        <v>0</v>
      </c>
      <c r="J67" s="30">
        <f t="shared" si="16"/>
        <v>0</v>
      </c>
      <c r="K67" s="5"/>
      <c r="L67" s="28">
        <f>'5. Historical Wholesale'!L67</f>
        <v>0</v>
      </c>
      <c r="M67" s="29">
        <f t="shared" si="20"/>
        <v>0</v>
      </c>
      <c r="N67" s="30">
        <f t="shared" si="17"/>
        <v>0</v>
      </c>
      <c r="O67" s="5"/>
      <c r="P67" s="18">
        <f t="shared" si="14"/>
        <v>0</v>
      </c>
      <c r="Q67" s="5"/>
    </row>
    <row r="68" spans="2:17" ht="15.75" x14ac:dyDescent="0.25">
      <c r="B68" s="19" t="s">
        <v>122</v>
      </c>
      <c r="C68" s="5"/>
      <c r="D68" s="28">
        <f>'5. Historical Wholesale'!D68</f>
        <v>0</v>
      </c>
      <c r="E68" s="29">
        <f t="shared" si="18"/>
        <v>0</v>
      </c>
      <c r="F68" s="30">
        <f t="shared" si="15"/>
        <v>0</v>
      </c>
      <c r="G68" s="5"/>
      <c r="H68" s="28">
        <f>'5. Historical Wholesale'!H68</f>
        <v>0</v>
      </c>
      <c r="I68" s="29">
        <f t="shared" si="19"/>
        <v>0</v>
      </c>
      <c r="J68" s="30">
        <f t="shared" si="16"/>
        <v>0</v>
      </c>
      <c r="K68" s="5"/>
      <c r="L68" s="28">
        <f>'5. Historical Wholesale'!L68</f>
        <v>0</v>
      </c>
      <c r="M68" s="29">
        <f t="shared" si="20"/>
        <v>0</v>
      </c>
      <c r="N68" s="30">
        <f t="shared" si="17"/>
        <v>0</v>
      </c>
      <c r="O68" s="5"/>
      <c r="P68" s="18">
        <f t="shared" si="14"/>
        <v>0</v>
      </c>
      <c r="Q68" s="5"/>
    </row>
    <row r="69" spans="2:17" ht="15.75" x14ac:dyDescent="0.25">
      <c r="B69" s="19" t="s">
        <v>123</v>
      </c>
      <c r="C69" s="5"/>
      <c r="D69" s="28">
        <f>'5. Historical Wholesale'!D69</f>
        <v>0</v>
      </c>
      <c r="E69" s="29">
        <f t="shared" si="18"/>
        <v>0</v>
      </c>
      <c r="F69" s="30">
        <f t="shared" si="15"/>
        <v>0</v>
      </c>
      <c r="G69" s="5"/>
      <c r="H69" s="28">
        <f>'5. Historical Wholesale'!H69</f>
        <v>0</v>
      </c>
      <c r="I69" s="29">
        <f t="shared" si="19"/>
        <v>0</v>
      </c>
      <c r="J69" s="30">
        <f t="shared" si="16"/>
        <v>0</v>
      </c>
      <c r="K69" s="5"/>
      <c r="L69" s="28">
        <f>'5. Historical Wholesale'!L69</f>
        <v>0</v>
      </c>
      <c r="M69" s="29">
        <f t="shared" si="20"/>
        <v>0</v>
      </c>
      <c r="N69" s="30">
        <f t="shared" si="17"/>
        <v>0</v>
      </c>
      <c r="O69" s="5"/>
      <c r="P69" s="18">
        <f t="shared" si="14"/>
        <v>0</v>
      </c>
      <c r="Q69" s="5"/>
    </row>
    <row r="70" spans="2:17" ht="15.75" x14ac:dyDescent="0.25">
      <c r="B70" s="19" t="s">
        <v>124</v>
      </c>
      <c r="C70" s="5"/>
      <c r="D70" s="28">
        <f>'5. Historical Wholesale'!D70</f>
        <v>0</v>
      </c>
      <c r="E70" s="29">
        <f t="shared" si="18"/>
        <v>0</v>
      </c>
      <c r="F70" s="30">
        <f t="shared" si="15"/>
        <v>0</v>
      </c>
      <c r="G70" s="5"/>
      <c r="H70" s="28">
        <f>'5. Historical Wholesale'!H70</f>
        <v>0</v>
      </c>
      <c r="I70" s="29">
        <f t="shared" si="19"/>
        <v>0</v>
      </c>
      <c r="J70" s="30">
        <f t="shared" si="16"/>
        <v>0</v>
      </c>
      <c r="K70" s="5"/>
      <c r="L70" s="28">
        <f>'5. Historical Wholesale'!L70</f>
        <v>0</v>
      </c>
      <c r="M70" s="29">
        <f t="shared" si="20"/>
        <v>0</v>
      </c>
      <c r="N70" s="30">
        <f t="shared" si="17"/>
        <v>0</v>
      </c>
      <c r="O70" s="5"/>
      <c r="P70" s="18">
        <f t="shared" si="14"/>
        <v>0</v>
      </c>
      <c r="Q70" s="5"/>
    </row>
    <row r="71" spans="2:17" ht="15.75" x14ac:dyDescent="0.25">
      <c r="B71" s="19" t="s">
        <v>125</v>
      </c>
      <c r="C71" s="5"/>
      <c r="D71" s="28">
        <f>'5. Historical Wholesale'!D71</f>
        <v>0</v>
      </c>
      <c r="E71" s="29">
        <f t="shared" si="18"/>
        <v>0</v>
      </c>
      <c r="F71" s="30">
        <f t="shared" si="15"/>
        <v>0</v>
      </c>
      <c r="G71" s="5"/>
      <c r="H71" s="28">
        <f>'5. Historical Wholesale'!H71</f>
        <v>0</v>
      </c>
      <c r="I71" s="29">
        <f t="shared" si="19"/>
        <v>0</v>
      </c>
      <c r="J71" s="30">
        <f t="shared" si="16"/>
        <v>0</v>
      </c>
      <c r="K71" s="5"/>
      <c r="L71" s="28">
        <f>'5. Historical Wholesale'!L71</f>
        <v>0</v>
      </c>
      <c r="M71" s="29">
        <f t="shared" si="20"/>
        <v>0</v>
      </c>
      <c r="N71" s="30">
        <f t="shared" si="17"/>
        <v>0</v>
      </c>
      <c r="O71" s="5"/>
      <c r="P71" s="18">
        <f t="shared" si="14"/>
        <v>0</v>
      </c>
      <c r="Q71" s="5"/>
    </row>
    <row r="72" spans="2:17" ht="15.75" x14ac:dyDescent="0.25">
      <c r="B72" s="19" t="s">
        <v>126</v>
      </c>
      <c r="C72" s="5"/>
      <c r="D72" s="28">
        <f>'5. Historical Wholesale'!D72</f>
        <v>0</v>
      </c>
      <c r="E72" s="29">
        <f t="shared" si="18"/>
        <v>0</v>
      </c>
      <c r="F72" s="30">
        <f t="shared" si="15"/>
        <v>0</v>
      </c>
      <c r="G72" s="5"/>
      <c r="H72" s="28">
        <f>'5. Historical Wholesale'!H72</f>
        <v>0</v>
      </c>
      <c r="I72" s="29">
        <f t="shared" si="19"/>
        <v>0</v>
      </c>
      <c r="J72" s="30">
        <f t="shared" si="16"/>
        <v>0</v>
      </c>
      <c r="K72" s="5"/>
      <c r="L72" s="28">
        <f>'5. Historical Wholesale'!L72</f>
        <v>0</v>
      </c>
      <c r="M72" s="29">
        <f t="shared" si="20"/>
        <v>0</v>
      </c>
      <c r="N72" s="30">
        <f t="shared" si="17"/>
        <v>0</v>
      </c>
      <c r="O72" s="5"/>
      <c r="P72" s="18">
        <f t="shared" si="14"/>
        <v>0</v>
      </c>
      <c r="Q72" s="5"/>
    </row>
    <row r="73" spans="2:17" ht="15.75" x14ac:dyDescent="0.25">
      <c r="B73" s="19" t="s">
        <v>127</v>
      </c>
      <c r="C73" s="5"/>
      <c r="D73" s="28">
        <f>'5. Historical Wholesale'!D73</f>
        <v>0</v>
      </c>
      <c r="E73" s="29">
        <f t="shared" si="18"/>
        <v>0</v>
      </c>
      <c r="F73" s="30">
        <f t="shared" si="15"/>
        <v>0</v>
      </c>
      <c r="G73" s="5"/>
      <c r="H73" s="28">
        <f>'5. Historical Wholesale'!H73</f>
        <v>0</v>
      </c>
      <c r="I73" s="29">
        <f t="shared" si="19"/>
        <v>0</v>
      </c>
      <c r="J73" s="30">
        <f t="shared" si="16"/>
        <v>0</v>
      </c>
      <c r="K73" s="5"/>
      <c r="L73" s="28">
        <f>'5. Historical Wholesale'!L73</f>
        <v>0</v>
      </c>
      <c r="M73" s="29">
        <f t="shared" si="20"/>
        <v>0</v>
      </c>
      <c r="N73" s="30">
        <f t="shared" si="17"/>
        <v>0</v>
      </c>
      <c r="O73" s="5"/>
      <c r="P73" s="18">
        <f t="shared" si="14"/>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3" t="str">
        <f>'5. Historical Wholesale'!B77</f>
        <v>Add Extra Host Here (II)</v>
      </c>
      <c r="C77" s="65"/>
      <c r="D77" s="180" t="s">
        <v>162</v>
      </c>
      <c r="E77" s="180"/>
      <c r="F77" s="180"/>
      <c r="G77" s="65"/>
      <c r="H77" s="180" t="s">
        <v>165</v>
      </c>
      <c r="I77" s="180"/>
      <c r="J77" s="180"/>
      <c r="K77" s="65"/>
      <c r="L77" s="180" t="s">
        <v>164</v>
      </c>
      <c r="M77" s="180"/>
      <c r="N77" s="180"/>
      <c r="O77" s="65"/>
      <c r="P77" s="73" t="s">
        <v>163</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5.75" x14ac:dyDescent="0.25">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5.75" x14ac:dyDescent="0.25">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5.75" x14ac:dyDescent="0.25">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5.75" x14ac:dyDescent="0.25">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5.75" x14ac:dyDescent="0.25">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5.75" x14ac:dyDescent="0.25">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5.75" x14ac:dyDescent="0.25">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5.75" x14ac:dyDescent="0.25">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5.75" x14ac:dyDescent="0.25">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5.75" x14ac:dyDescent="0.25">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5.75" x14ac:dyDescent="0.25">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6" t="s">
        <v>128</v>
      </c>
      <c r="C96" s="65"/>
      <c r="D96" s="180" t="s">
        <v>162</v>
      </c>
      <c r="E96" s="180"/>
      <c r="F96" s="180"/>
      <c r="G96" s="65"/>
      <c r="H96" s="180" t="s">
        <v>165</v>
      </c>
      <c r="I96" s="180"/>
      <c r="J96" s="180"/>
      <c r="K96" s="65"/>
      <c r="L96" s="180" t="s">
        <v>164</v>
      </c>
      <c r="M96" s="180"/>
      <c r="N96" s="180"/>
      <c r="O96" s="65"/>
      <c r="P96" s="66" t="s">
        <v>163</v>
      </c>
      <c r="Q96" s="5"/>
    </row>
    <row r="97" spans="2:17" ht="15.75" x14ac:dyDescent="0.25">
      <c r="B97" s="5"/>
      <c r="C97" s="5"/>
      <c r="D97" s="179"/>
      <c r="E97" s="179"/>
      <c r="F97" s="179"/>
      <c r="G97" s="15"/>
      <c r="H97" s="179"/>
      <c r="I97" s="179"/>
      <c r="J97" s="179"/>
      <c r="K97" s="15"/>
      <c r="L97" s="179"/>
      <c r="M97" s="179"/>
      <c r="N97" s="179"/>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5282.77</v>
      </c>
      <c r="E100" s="27">
        <f t="shared" ref="E100:E111" si="28">IF(D100&lt;&gt;0,F100/D100,0)</f>
        <v>3.1941999999999999</v>
      </c>
      <c r="F100" s="18">
        <f>F24+F43+F62+F81</f>
        <v>16874.223934000001</v>
      </c>
      <c r="G100" s="5"/>
      <c r="H100" s="24">
        <f>H24+H43+H62+H81</f>
        <v>5467.08</v>
      </c>
      <c r="I100" s="27">
        <f t="shared" ref="I100:I111" si="29">IF(H100&lt;&gt;0,J100/H100,0)</f>
        <v>0.77100000000000013</v>
      </c>
      <c r="J100" s="18">
        <f>J24+J43+J62+J81</f>
        <v>4215.1186800000005</v>
      </c>
      <c r="K100" s="5"/>
      <c r="L100" s="24">
        <f>L24+L43+L62+L81</f>
        <v>5467.08</v>
      </c>
      <c r="M100" s="27">
        <f t="shared" ref="M100:M111" si="30">IF(L100&lt;&gt;0,N100/L100,0)</f>
        <v>1.7493000000000001</v>
      </c>
      <c r="N100" s="18">
        <f>N24+N43+N62+N81</f>
        <v>9563.5630440000004</v>
      </c>
      <c r="O100" s="5"/>
      <c r="P100" s="18">
        <f t="shared" ref="P100:P111" si="31">J100+N100</f>
        <v>13778.681724000002</v>
      </c>
      <c r="Q100" s="5"/>
    </row>
    <row r="101" spans="2:17" ht="15.75" x14ac:dyDescent="0.25">
      <c r="B101" s="19" t="s">
        <v>117</v>
      </c>
      <c r="C101" s="5"/>
      <c r="D101" s="24">
        <f t="shared" ref="D101:D111" si="32">D25+D44+D63+D82</f>
        <v>4510.71</v>
      </c>
      <c r="E101" s="27">
        <f t="shared" si="28"/>
        <v>3.1941999999999999</v>
      </c>
      <c r="F101" s="18">
        <f t="shared" ref="F101:F111" si="33">F25+F44+F63+F82</f>
        <v>14408.109882000001</v>
      </c>
      <c r="G101" s="5"/>
      <c r="H101" s="24">
        <f t="shared" ref="H101:H111" si="34">H25+H44+H63+H82</f>
        <v>4654.16</v>
      </c>
      <c r="I101" s="27">
        <f t="shared" si="29"/>
        <v>0.77100000000000002</v>
      </c>
      <c r="J101" s="18">
        <f t="shared" ref="J101:J111" si="35">J25+J44+J63+J82</f>
        <v>3588.35736</v>
      </c>
      <c r="K101" s="5"/>
      <c r="L101" s="24">
        <f t="shared" ref="L101:L111" si="36">L25+L44+L63+L82</f>
        <v>4654.16</v>
      </c>
      <c r="M101" s="27">
        <f t="shared" si="30"/>
        <v>1.7493000000000001</v>
      </c>
      <c r="N101" s="18">
        <f t="shared" ref="N101:N111" si="37">N25+N44+N63+N82</f>
        <v>8141.5220879999997</v>
      </c>
      <c r="O101" s="5"/>
      <c r="P101" s="18">
        <f t="shared" si="31"/>
        <v>11729.879448</v>
      </c>
      <c r="Q101" s="5"/>
    </row>
    <row r="102" spans="2:17" ht="15.75" x14ac:dyDescent="0.25">
      <c r="B102" s="19" t="s">
        <v>118</v>
      </c>
      <c r="C102" s="5"/>
      <c r="D102" s="24">
        <f t="shared" si="32"/>
        <v>3975.09</v>
      </c>
      <c r="E102" s="27">
        <f t="shared" si="28"/>
        <v>3.1941999999999999</v>
      </c>
      <c r="F102" s="18">
        <f t="shared" si="33"/>
        <v>12697.232478</v>
      </c>
      <c r="G102" s="5"/>
      <c r="H102" s="24">
        <f t="shared" si="34"/>
        <v>3975.09</v>
      </c>
      <c r="I102" s="27">
        <f t="shared" si="29"/>
        <v>0.77100000000000002</v>
      </c>
      <c r="J102" s="18">
        <f t="shared" si="35"/>
        <v>3064.79439</v>
      </c>
      <c r="K102" s="5"/>
      <c r="L102" s="24">
        <f t="shared" si="36"/>
        <v>3975.09</v>
      </c>
      <c r="M102" s="27">
        <f t="shared" si="30"/>
        <v>1.7493000000000001</v>
      </c>
      <c r="N102" s="18">
        <f t="shared" si="37"/>
        <v>6953.6249370000005</v>
      </c>
      <c r="O102" s="5"/>
      <c r="P102" s="18">
        <f t="shared" si="31"/>
        <v>10018.419327</v>
      </c>
      <c r="Q102" s="5"/>
    </row>
    <row r="103" spans="2:17" ht="15.75" x14ac:dyDescent="0.25">
      <c r="B103" s="19" t="s">
        <v>119</v>
      </c>
      <c r="C103" s="5"/>
      <c r="D103" s="24">
        <f t="shared" si="32"/>
        <v>3870.83</v>
      </c>
      <c r="E103" s="27">
        <f t="shared" si="28"/>
        <v>3.1941999999999999</v>
      </c>
      <c r="F103" s="18">
        <f t="shared" si="33"/>
        <v>12364.205185999999</v>
      </c>
      <c r="G103" s="5"/>
      <c r="H103" s="24">
        <f t="shared" si="34"/>
        <v>4025.39</v>
      </c>
      <c r="I103" s="27">
        <f t="shared" si="29"/>
        <v>0.77100000000000002</v>
      </c>
      <c r="J103" s="18">
        <f t="shared" si="35"/>
        <v>3103.5756900000001</v>
      </c>
      <c r="K103" s="5"/>
      <c r="L103" s="24">
        <f t="shared" si="36"/>
        <v>4025.39</v>
      </c>
      <c r="M103" s="27">
        <f t="shared" si="30"/>
        <v>1.7493000000000001</v>
      </c>
      <c r="N103" s="18">
        <f t="shared" si="37"/>
        <v>7041.6147270000001</v>
      </c>
      <c r="O103" s="5"/>
      <c r="P103" s="18">
        <f t="shared" si="31"/>
        <v>10145.190417</v>
      </c>
      <c r="Q103" s="5"/>
    </row>
    <row r="104" spans="2:17" ht="15.75" x14ac:dyDescent="0.25">
      <c r="B104" s="19" t="s">
        <v>120</v>
      </c>
      <c r="C104" s="5"/>
      <c r="D104" s="24">
        <f t="shared" si="32"/>
        <v>2541.2600000000002</v>
      </c>
      <c r="E104" s="27">
        <f t="shared" si="28"/>
        <v>3.1941999999999999</v>
      </c>
      <c r="F104" s="18">
        <f t="shared" si="33"/>
        <v>8117.2926920000009</v>
      </c>
      <c r="G104" s="5"/>
      <c r="H104" s="24">
        <f t="shared" si="34"/>
        <v>2658.3</v>
      </c>
      <c r="I104" s="27">
        <f t="shared" si="29"/>
        <v>0.77100000000000002</v>
      </c>
      <c r="J104" s="18">
        <f t="shared" si="35"/>
        <v>2049.5493000000001</v>
      </c>
      <c r="K104" s="5"/>
      <c r="L104" s="24">
        <f t="shared" si="36"/>
        <v>2658.3</v>
      </c>
      <c r="M104" s="27">
        <f t="shared" si="30"/>
        <v>1.7493000000000001</v>
      </c>
      <c r="N104" s="18">
        <f t="shared" si="37"/>
        <v>4650.1641900000004</v>
      </c>
      <c r="O104" s="5"/>
      <c r="P104" s="18">
        <f t="shared" si="31"/>
        <v>6699.7134900000001</v>
      </c>
      <c r="Q104" s="5"/>
    </row>
    <row r="105" spans="2:17" ht="15.75" x14ac:dyDescent="0.25">
      <c r="B105" s="19" t="s">
        <v>121</v>
      </c>
      <c r="C105" s="5"/>
      <c r="D105" s="24">
        <f t="shared" si="32"/>
        <v>2936.1</v>
      </c>
      <c r="E105" s="27">
        <f t="shared" si="28"/>
        <v>3.1941999999999995</v>
      </c>
      <c r="F105" s="18">
        <f t="shared" si="33"/>
        <v>9378.4906199999987</v>
      </c>
      <c r="G105" s="5"/>
      <c r="H105" s="24">
        <f t="shared" si="34"/>
        <v>2936.1</v>
      </c>
      <c r="I105" s="27">
        <f t="shared" si="29"/>
        <v>0.77100000000000002</v>
      </c>
      <c r="J105" s="18">
        <f t="shared" si="35"/>
        <v>2263.7330999999999</v>
      </c>
      <c r="K105" s="5"/>
      <c r="L105" s="24">
        <f t="shared" si="36"/>
        <v>2936.1</v>
      </c>
      <c r="M105" s="27">
        <f t="shared" si="30"/>
        <v>1.7493000000000001</v>
      </c>
      <c r="N105" s="18">
        <f t="shared" si="37"/>
        <v>5136.1197300000003</v>
      </c>
      <c r="O105" s="5"/>
      <c r="P105" s="18">
        <f t="shared" si="31"/>
        <v>7399.8528299999998</v>
      </c>
      <c r="Q105" s="5"/>
    </row>
    <row r="106" spans="2:17" ht="15.75" x14ac:dyDescent="0.25">
      <c r="B106" s="19" t="s">
        <v>122</v>
      </c>
      <c r="C106" s="5"/>
      <c r="D106" s="24">
        <f t="shared" si="32"/>
        <v>3453.59</v>
      </c>
      <c r="E106" s="27">
        <f t="shared" si="28"/>
        <v>3.2915000000000001</v>
      </c>
      <c r="F106" s="18">
        <f t="shared" si="33"/>
        <v>11367.491485</v>
      </c>
      <c r="G106" s="5"/>
      <c r="H106" s="24">
        <f t="shared" si="34"/>
        <v>3453.59</v>
      </c>
      <c r="I106" s="27">
        <f t="shared" si="29"/>
        <v>0.78769999999999996</v>
      </c>
      <c r="J106" s="18">
        <f t="shared" si="35"/>
        <v>2720.3928430000001</v>
      </c>
      <c r="K106" s="5"/>
      <c r="L106" s="24">
        <f t="shared" si="36"/>
        <v>3453.59</v>
      </c>
      <c r="M106" s="27">
        <f t="shared" si="30"/>
        <v>1.9755</v>
      </c>
      <c r="N106" s="18">
        <f t="shared" si="37"/>
        <v>6822.5670450000007</v>
      </c>
      <c r="O106" s="5"/>
      <c r="P106" s="18">
        <f t="shared" si="31"/>
        <v>9542.9598880000012</v>
      </c>
      <c r="Q106" s="5"/>
    </row>
    <row r="107" spans="2:17" ht="15.75" x14ac:dyDescent="0.25">
      <c r="B107" s="19" t="s">
        <v>123</v>
      </c>
      <c r="C107" s="5"/>
      <c r="D107" s="24">
        <f t="shared" si="32"/>
        <v>3326.01</v>
      </c>
      <c r="E107" s="27">
        <f t="shared" si="28"/>
        <v>3.2914999999999996</v>
      </c>
      <c r="F107" s="18">
        <f t="shared" si="33"/>
        <v>10947.561915</v>
      </c>
      <c r="G107" s="5"/>
      <c r="H107" s="24">
        <f t="shared" si="34"/>
        <v>3326.01</v>
      </c>
      <c r="I107" s="27">
        <f t="shared" si="29"/>
        <v>0.78769999999999984</v>
      </c>
      <c r="J107" s="18">
        <f t="shared" si="35"/>
        <v>2619.8980769999998</v>
      </c>
      <c r="K107" s="5"/>
      <c r="L107" s="24">
        <f t="shared" si="36"/>
        <v>3326.01</v>
      </c>
      <c r="M107" s="27">
        <f t="shared" si="30"/>
        <v>1.9755</v>
      </c>
      <c r="N107" s="18">
        <f t="shared" si="37"/>
        <v>6570.5327550000002</v>
      </c>
      <c r="O107" s="5"/>
      <c r="P107" s="18">
        <f t="shared" si="31"/>
        <v>9190.430832</v>
      </c>
      <c r="Q107" s="5"/>
    </row>
    <row r="108" spans="2:17" ht="15.75" x14ac:dyDescent="0.25">
      <c r="B108" s="19" t="s">
        <v>124</v>
      </c>
      <c r="C108" s="5"/>
      <c r="D108" s="24">
        <f t="shared" si="32"/>
        <v>3251.91</v>
      </c>
      <c r="E108" s="27">
        <f t="shared" si="28"/>
        <v>3.2914999999999996</v>
      </c>
      <c r="F108" s="18">
        <f t="shared" si="33"/>
        <v>10703.661764999999</v>
      </c>
      <c r="G108" s="5"/>
      <c r="H108" s="24">
        <f t="shared" si="34"/>
        <v>3251.91</v>
      </c>
      <c r="I108" s="27">
        <f t="shared" si="29"/>
        <v>0.78769999999999996</v>
      </c>
      <c r="J108" s="18">
        <f t="shared" si="35"/>
        <v>2561.5295069999997</v>
      </c>
      <c r="K108" s="5"/>
      <c r="L108" s="24">
        <f t="shared" si="36"/>
        <v>3251.91</v>
      </c>
      <c r="M108" s="27">
        <f t="shared" si="30"/>
        <v>1.9755</v>
      </c>
      <c r="N108" s="18">
        <f t="shared" si="37"/>
        <v>6424.1482049999995</v>
      </c>
      <c r="O108" s="5"/>
      <c r="P108" s="18">
        <f t="shared" si="31"/>
        <v>8985.6777119999988</v>
      </c>
      <c r="Q108" s="5"/>
    </row>
    <row r="109" spans="2:17" ht="15.75" x14ac:dyDescent="0.25">
      <c r="B109" s="19" t="s">
        <v>125</v>
      </c>
      <c r="C109" s="5"/>
      <c r="D109" s="24">
        <f t="shared" si="32"/>
        <v>3123.08</v>
      </c>
      <c r="E109" s="27">
        <f t="shared" si="28"/>
        <v>3.2915000000000001</v>
      </c>
      <c r="F109" s="18">
        <f t="shared" si="33"/>
        <v>10279.617819999999</v>
      </c>
      <c r="G109" s="5"/>
      <c r="H109" s="24">
        <f t="shared" si="34"/>
        <v>3177.38</v>
      </c>
      <c r="I109" s="27">
        <f t="shared" si="29"/>
        <v>0.78769999999999996</v>
      </c>
      <c r="J109" s="18">
        <f t="shared" si="35"/>
        <v>2502.8222259999998</v>
      </c>
      <c r="K109" s="5"/>
      <c r="L109" s="24">
        <f t="shared" si="36"/>
        <v>3177.38</v>
      </c>
      <c r="M109" s="27">
        <f t="shared" si="30"/>
        <v>1.9755</v>
      </c>
      <c r="N109" s="18">
        <f t="shared" si="37"/>
        <v>6276.9141900000004</v>
      </c>
      <c r="O109" s="5"/>
      <c r="P109" s="18">
        <f t="shared" si="31"/>
        <v>8779.7364159999997</v>
      </c>
      <c r="Q109" s="5"/>
    </row>
    <row r="110" spans="2:17" ht="15.75" x14ac:dyDescent="0.25">
      <c r="B110" s="19" t="s">
        <v>126</v>
      </c>
      <c r="C110" s="5"/>
      <c r="D110" s="24">
        <f t="shared" si="32"/>
        <v>4217.21</v>
      </c>
      <c r="E110" s="27">
        <f t="shared" si="28"/>
        <v>3.2915000000000001</v>
      </c>
      <c r="F110" s="18">
        <f t="shared" si="33"/>
        <v>13880.946715</v>
      </c>
      <c r="G110" s="5"/>
      <c r="H110" s="24">
        <f t="shared" si="34"/>
        <v>4217.21</v>
      </c>
      <c r="I110" s="27">
        <f t="shared" si="29"/>
        <v>0.78769999999999996</v>
      </c>
      <c r="J110" s="18">
        <f t="shared" si="35"/>
        <v>3321.8963169999997</v>
      </c>
      <c r="K110" s="5"/>
      <c r="L110" s="24">
        <f t="shared" si="36"/>
        <v>4217.21</v>
      </c>
      <c r="M110" s="27">
        <f t="shared" si="30"/>
        <v>1.9755</v>
      </c>
      <c r="N110" s="18">
        <f t="shared" si="37"/>
        <v>8331.0983550000001</v>
      </c>
      <c r="O110" s="5"/>
      <c r="P110" s="18">
        <f t="shared" si="31"/>
        <v>11652.994672000001</v>
      </c>
      <c r="Q110" s="5"/>
    </row>
    <row r="111" spans="2:17" ht="15.75" x14ac:dyDescent="0.25">
      <c r="B111" s="19" t="s">
        <v>127</v>
      </c>
      <c r="C111" s="5"/>
      <c r="D111" s="24">
        <f t="shared" si="32"/>
        <v>4371.8599999999997</v>
      </c>
      <c r="E111" s="27">
        <f t="shared" si="28"/>
        <v>3.2915000000000001</v>
      </c>
      <c r="F111" s="18">
        <f t="shared" si="33"/>
        <v>14389.97719</v>
      </c>
      <c r="G111" s="5"/>
      <c r="H111" s="24">
        <f t="shared" si="34"/>
        <v>4386.8999999999996</v>
      </c>
      <c r="I111" s="27">
        <f t="shared" si="29"/>
        <v>0.78769999999999996</v>
      </c>
      <c r="J111" s="18">
        <f t="shared" si="35"/>
        <v>3455.5611299999996</v>
      </c>
      <c r="K111" s="5"/>
      <c r="L111" s="24">
        <f t="shared" si="36"/>
        <v>4386.8999999999996</v>
      </c>
      <c r="M111" s="27">
        <f t="shared" si="30"/>
        <v>1.9755</v>
      </c>
      <c r="N111" s="18">
        <f t="shared" si="37"/>
        <v>8666.3209499999994</v>
      </c>
      <c r="O111" s="5"/>
      <c r="P111" s="18">
        <f t="shared" si="31"/>
        <v>12121.882079999999</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44860.420000000006</v>
      </c>
      <c r="E113" s="22">
        <f>IF(D113&lt;&gt;0,F113/D113,0)</f>
        <v>3.2413609074993053</v>
      </c>
      <c r="F113" s="23">
        <f>SUM(F100:F111)</f>
        <v>145408.811682</v>
      </c>
      <c r="G113" s="5"/>
      <c r="H113" s="21">
        <f>SUM(H100:H111)</f>
        <v>45529.120000000003</v>
      </c>
      <c r="I113" s="22">
        <f>IF(H113&lt;&gt;0,J113/H113,0)</f>
        <v>0.77900096948941688</v>
      </c>
      <c r="J113" s="23">
        <f>SUM(J100:J111)</f>
        <v>35467.228620000002</v>
      </c>
      <c r="K113" s="5"/>
      <c r="L113" s="21">
        <f>SUM(L100:L111)</f>
        <v>45529.120000000003</v>
      </c>
      <c r="M113" s="22">
        <f>IF(L113&lt;&gt;0,N113/L113,0)</f>
        <v>1.8576724130841973</v>
      </c>
      <c r="N113" s="23">
        <f>SUM(N100:N111)</f>
        <v>84578.190215999988</v>
      </c>
      <c r="O113" s="5"/>
      <c r="P113" s="23">
        <f>SUM(P100:P111)</f>
        <v>120045.418836</v>
      </c>
      <c r="Q113" s="5"/>
    </row>
    <row r="115" spans="2:17" x14ac:dyDescent="0.2">
      <c r="N115" s="77" t="s">
        <v>179</v>
      </c>
      <c r="P115" s="79">
        <f>'4. UTRs and Sub-Transmission'!H76</f>
        <v>0</v>
      </c>
    </row>
    <row r="117" spans="2:17" ht="13.5" thickBot="1" x14ac:dyDescent="0.25">
      <c r="N117" s="78" t="s">
        <v>180</v>
      </c>
      <c r="P117" s="23">
        <f>P113+P115</f>
        <v>120045.418836</v>
      </c>
    </row>
  </sheetData>
  <sheetProtection algorithmName="SHA-512" hashValue="lDP2Mqs2EbZC3tdBHAgMetBnoCae857jEx8dvQaNSVy7NmV3ab2dsjSyxSvE4W47B0aZPSmcD8scGgpeDmyx7A==" saltValue="VCNrfeoOnT7h9FYH99BZ8A==" spinCount="100000"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3:Q117"/>
  <sheetViews>
    <sheetView showGridLines="0" topLeftCell="B1" zoomScaleNormal="100" workbookViewId="0">
      <pane ySplit="16" topLeftCell="A92" activePane="bottomLeft" state="frozenSplit"/>
      <selection pane="bottomLeft" activeCell="S88" sqref="S88"/>
    </sheetView>
  </sheetViews>
  <sheetFormatPr defaultColWidth="9.140625" defaultRowHeight="12.75" x14ac:dyDescent="0.2"/>
  <cols>
    <col min="1" max="1" width="11.85546875" style="7" hidden="1" customWidth="1"/>
    <col min="2" max="2" width="30.140625" style="7" customWidth="1"/>
    <col min="3" max="3" width="3.85546875" style="7" customWidth="1"/>
    <col min="4" max="4" width="14.42578125" style="7" customWidth="1"/>
    <col min="5" max="5" width="10.140625" style="7" bestFit="1" customWidth="1"/>
    <col min="6" max="6" width="14.42578125" style="7" customWidth="1"/>
    <col min="7" max="7" width="2.85546875" style="7" customWidth="1"/>
    <col min="8" max="8" width="14.42578125" style="7" customWidth="1"/>
    <col min="9" max="9" width="9.7109375" style="7" bestFit="1" customWidth="1"/>
    <col min="10" max="10" width="14.42578125" style="7" customWidth="1"/>
    <col min="11" max="11" width="3.140625" style="7" customWidth="1"/>
    <col min="12" max="12" width="14.42578125" style="7" customWidth="1"/>
    <col min="13" max="13" width="9.7109375" style="7" bestFit="1" customWidth="1"/>
    <col min="14" max="14" width="14.42578125" style="7" customWidth="1"/>
    <col min="15" max="15" width="3.7109375" style="7" customWidth="1"/>
    <col min="16" max="16" width="15.7109375" style="7" customWidth="1"/>
    <col min="17" max="16384" width="9.140625" style="7"/>
  </cols>
  <sheetData>
    <row r="13" spans="2:13" ht="32.25" customHeight="1" x14ac:dyDescent="0.2">
      <c r="B13" s="170" t="s">
        <v>196</v>
      </c>
      <c r="C13" s="170"/>
      <c r="D13" s="170"/>
      <c r="E13" s="170"/>
      <c r="F13" s="170"/>
      <c r="G13" s="170"/>
      <c r="H13" s="170"/>
      <c r="I13" s="170"/>
      <c r="J13" s="170"/>
      <c r="K13" s="170"/>
      <c r="L13" s="170"/>
      <c r="M13" s="170"/>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5"/>
      <c r="C19" s="5"/>
      <c r="D19" s="6"/>
      <c r="E19" s="9"/>
      <c r="F19" s="5"/>
      <c r="G19" s="9"/>
      <c r="H19" s="5"/>
    </row>
    <row r="20" spans="2:17" ht="15.75" x14ac:dyDescent="0.2">
      <c r="B20" s="66" t="s">
        <v>161</v>
      </c>
      <c r="C20" s="65"/>
      <c r="D20" s="180" t="s">
        <v>162</v>
      </c>
      <c r="E20" s="180"/>
      <c r="F20" s="180"/>
      <c r="G20" s="65"/>
      <c r="H20" s="180" t="s">
        <v>165</v>
      </c>
      <c r="I20" s="180"/>
      <c r="J20" s="180"/>
      <c r="K20" s="65"/>
      <c r="L20" s="180" t="s">
        <v>164</v>
      </c>
      <c r="M20" s="180"/>
      <c r="N20" s="180"/>
      <c r="O20" s="65"/>
      <c r="P20" s="66" t="s">
        <v>163</v>
      </c>
      <c r="Q20" s="5"/>
    </row>
    <row r="21" spans="2:17" ht="15.75" x14ac:dyDescent="0.25">
      <c r="B21" s="5"/>
      <c r="C21" s="5"/>
      <c r="D21" s="179"/>
      <c r="E21" s="179"/>
      <c r="F21" s="179"/>
      <c r="G21" s="15"/>
      <c r="H21" s="179"/>
      <c r="I21" s="179"/>
      <c r="J21" s="179"/>
      <c r="K21" s="15"/>
      <c r="L21" s="179"/>
      <c r="M21" s="179"/>
      <c r="N21" s="179"/>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5.75" x14ac:dyDescent="0.25">
      <c r="B24" s="19" t="s">
        <v>116</v>
      </c>
      <c r="C24" s="5"/>
      <c r="D24" s="28">
        <f>'5. Historical Wholesale'!D24</f>
        <v>0</v>
      </c>
      <c r="E24" s="29">
        <f>'4. UTRs and Sub-Transmission'!L23</f>
        <v>3.92</v>
      </c>
      <c r="F24" s="30">
        <f t="shared" ref="F24:F35" si="0">D24*E24</f>
        <v>0</v>
      </c>
      <c r="G24" s="5"/>
      <c r="H24" s="28">
        <f>'5. Historical Wholesale'!H24</f>
        <v>0</v>
      </c>
      <c r="I24" s="29">
        <f>'4. UTRs and Sub-Transmission'!L25</f>
        <v>0.97</v>
      </c>
      <c r="J24" s="30">
        <f t="shared" ref="J24:J35" si="1">H24*I24</f>
        <v>0</v>
      </c>
      <c r="K24" s="5"/>
      <c r="L24" s="28">
        <f>'5. Historical Wholesale'!L24</f>
        <v>0</v>
      </c>
      <c r="M24" s="29">
        <f>'4. UTRs and Sub-Transmission'!L27</f>
        <v>2.33</v>
      </c>
      <c r="N24" s="30">
        <f t="shared" ref="N24:N35" si="2">L24*M24</f>
        <v>0</v>
      </c>
      <c r="O24" s="5"/>
      <c r="P24" s="18">
        <f t="shared" ref="P24:P35" si="3">J24+N24</f>
        <v>0</v>
      </c>
      <c r="Q24" s="5"/>
    </row>
    <row r="25" spans="2:17" ht="15.75" x14ac:dyDescent="0.25">
      <c r="B25" s="19" t="s">
        <v>117</v>
      </c>
      <c r="C25" s="5"/>
      <c r="D25" s="28">
        <f>'5. Historical Wholesale'!D25</f>
        <v>0</v>
      </c>
      <c r="E25" s="29">
        <f t="shared" ref="E25:E35" si="4">E24</f>
        <v>3.92</v>
      </c>
      <c r="F25" s="30">
        <f t="shared" si="0"/>
        <v>0</v>
      </c>
      <c r="G25" s="5"/>
      <c r="H25" s="28">
        <f>'5. Historical Wholesale'!H25</f>
        <v>0</v>
      </c>
      <c r="I25" s="29">
        <f t="shared" ref="I25:I35" si="5">I24</f>
        <v>0.97</v>
      </c>
      <c r="J25" s="30">
        <f t="shared" si="1"/>
        <v>0</v>
      </c>
      <c r="K25" s="5"/>
      <c r="L25" s="28">
        <f>'5. Historical Wholesale'!L25</f>
        <v>0</v>
      </c>
      <c r="M25" s="29">
        <f t="shared" ref="M25:M35" si="6">M24</f>
        <v>2.33</v>
      </c>
      <c r="N25" s="30">
        <f t="shared" si="2"/>
        <v>0</v>
      </c>
      <c r="O25" s="5"/>
      <c r="P25" s="18">
        <f t="shared" si="3"/>
        <v>0</v>
      </c>
      <c r="Q25" s="5"/>
    </row>
    <row r="26" spans="2:17" ht="15.75" x14ac:dyDescent="0.25">
      <c r="B26" s="19" t="s">
        <v>118</v>
      </c>
      <c r="C26" s="5"/>
      <c r="D26" s="28">
        <f>'5. Historical Wholesale'!D26</f>
        <v>0</v>
      </c>
      <c r="E26" s="29">
        <f t="shared" si="4"/>
        <v>3.92</v>
      </c>
      <c r="F26" s="30">
        <f t="shared" si="0"/>
        <v>0</v>
      </c>
      <c r="G26" s="5"/>
      <c r="H26" s="28">
        <f>'5. Historical Wholesale'!H26</f>
        <v>0</v>
      </c>
      <c r="I26" s="29">
        <f t="shared" si="5"/>
        <v>0.97</v>
      </c>
      <c r="J26" s="30">
        <f t="shared" si="1"/>
        <v>0</v>
      </c>
      <c r="K26" s="5"/>
      <c r="L26" s="28">
        <f>'5. Historical Wholesale'!L26</f>
        <v>0</v>
      </c>
      <c r="M26" s="29">
        <f t="shared" si="6"/>
        <v>2.33</v>
      </c>
      <c r="N26" s="30">
        <f t="shared" si="2"/>
        <v>0</v>
      </c>
      <c r="O26" s="5"/>
      <c r="P26" s="18">
        <f t="shared" si="3"/>
        <v>0</v>
      </c>
      <c r="Q26" s="5"/>
    </row>
    <row r="27" spans="2:17" ht="15.75" x14ac:dyDescent="0.25">
      <c r="B27" s="19" t="s">
        <v>119</v>
      </c>
      <c r="C27" s="5"/>
      <c r="D27" s="28">
        <f>'5. Historical Wholesale'!D27</f>
        <v>0</v>
      </c>
      <c r="E27" s="29">
        <f t="shared" si="4"/>
        <v>3.92</v>
      </c>
      <c r="F27" s="30">
        <f t="shared" si="0"/>
        <v>0</v>
      </c>
      <c r="G27" s="5"/>
      <c r="H27" s="28">
        <f>'5. Historical Wholesale'!H27</f>
        <v>0</v>
      </c>
      <c r="I27" s="29">
        <f t="shared" si="5"/>
        <v>0.97</v>
      </c>
      <c r="J27" s="30">
        <f t="shared" si="1"/>
        <v>0</v>
      </c>
      <c r="K27" s="5"/>
      <c r="L27" s="28">
        <f>'5. Historical Wholesale'!L27</f>
        <v>0</v>
      </c>
      <c r="M27" s="29">
        <f t="shared" si="6"/>
        <v>2.33</v>
      </c>
      <c r="N27" s="30">
        <f t="shared" si="2"/>
        <v>0</v>
      </c>
      <c r="O27" s="5"/>
      <c r="P27" s="18">
        <f t="shared" si="3"/>
        <v>0</v>
      </c>
      <c r="Q27" s="5"/>
    </row>
    <row r="28" spans="2:17" ht="15.75" x14ac:dyDescent="0.25">
      <c r="B28" s="19" t="s">
        <v>120</v>
      </c>
      <c r="C28" s="5"/>
      <c r="D28" s="28">
        <f>'5. Historical Wholesale'!D28</f>
        <v>0</v>
      </c>
      <c r="E28" s="29">
        <f t="shared" si="4"/>
        <v>3.92</v>
      </c>
      <c r="F28" s="30">
        <f t="shared" si="0"/>
        <v>0</v>
      </c>
      <c r="G28" s="5"/>
      <c r="H28" s="28">
        <f>'5. Historical Wholesale'!H28</f>
        <v>0</v>
      </c>
      <c r="I28" s="29">
        <f t="shared" si="5"/>
        <v>0.97</v>
      </c>
      <c r="J28" s="30">
        <f t="shared" si="1"/>
        <v>0</v>
      </c>
      <c r="K28" s="5"/>
      <c r="L28" s="28">
        <f>'5. Historical Wholesale'!L28</f>
        <v>0</v>
      </c>
      <c r="M28" s="29">
        <f t="shared" si="6"/>
        <v>2.33</v>
      </c>
      <c r="N28" s="30">
        <f t="shared" si="2"/>
        <v>0</v>
      </c>
      <c r="O28" s="5"/>
      <c r="P28" s="18">
        <f t="shared" si="3"/>
        <v>0</v>
      </c>
      <c r="Q28" s="5"/>
    </row>
    <row r="29" spans="2:17" ht="15.75" x14ac:dyDescent="0.25">
      <c r="B29" s="19" t="s">
        <v>121</v>
      </c>
      <c r="C29" s="5"/>
      <c r="D29" s="28">
        <f>'5. Historical Wholesale'!D29</f>
        <v>0</v>
      </c>
      <c r="E29" s="29">
        <f t="shared" si="4"/>
        <v>3.92</v>
      </c>
      <c r="F29" s="30">
        <f t="shared" si="0"/>
        <v>0</v>
      </c>
      <c r="G29" s="5"/>
      <c r="H29" s="28">
        <f>'5. Historical Wholesale'!H29</f>
        <v>0</v>
      </c>
      <c r="I29" s="29">
        <f t="shared" si="5"/>
        <v>0.97</v>
      </c>
      <c r="J29" s="30">
        <f t="shared" si="1"/>
        <v>0</v>
      </c>
      <c r="K29" s="5"/>
      <c r="L29" s="28">
        <f>'5. Historical Wholesale'!L29</f>
        <v>0</v>
      </c>
      <c r="M29" s="29">
        <f t="shared" si="6"/>
        <v>2.33</v>
      </c>
      <c r="N29" s="30">
        <f t="shared" si="2"/>
        <v>0</v>
      </c>
      <c r="O29" s="5"/>
      <c r="P29" s="18">
        <f t="shared" si="3"/>
        <v>0</v>
      </c>
      <c r="Q29" s="5"/>
    </row>
    <row r="30" spans="2:17" ht="15.75" x14ac:dyDescent="0.25">
      <c r="B30" s="19" t="s">
        <v>122</v>
      </c>
      <c r="C30" s="5"/>
      <c r="D30" s="28">
        <f>'5. Historical Wholesale'!D30</f>
        <v>0</v>
      </c>
      <c r="E30" s="29">
        <f t="shared" si="4"/>
        <v>3.92</v>
      </c>
      <c r="F30" s="30">
        <f t="shared" si="0"/>
        <v>0</v>
      </c>
      <c r="G30" s="5"/>
      <c r="H30" s="28">
        <f>'5. Historical Wholesale'!H30</f>
        <v>0</v>
      </c>
      <c r="I30" s="29">
        <f t="shared" si="5"/>
        <v>0.97</v>
      </c>
      <c r="J30" s="30">
        <f t="shared" si="1"/>
        <v>0</v>
      </c>
      <c r="K30" s="5"/>
      <c r="L30" s="28">
        <f>'5. Historical Wholesale'!L30</f>
        <v>0</v>
      </c>
      <c r="M30" s="29">
        <f t="shared" si="6"/>
        <v>2.33</v>
      </c>
      <c r="N30" s="30">
        <f t="shared" si="2"/>
        <v>0</v>
      </c>
      <c r="O30" s="5"/>
      <c r="P30" s="18">
        <f t="shared" si="3"/>
        <v>0</v>
      </c>
      <c r="Q30" s="5"/>
    </row>
    <row r="31" spans="2:17" ht="15.75" x14ac:dyDescent="0.25">
      <c r="B31" s="19" t="s">
        <v>123</v>
      </c>
      <c r="C31" s="5"/>
      <c r="D31" s="28">
        <f>'5. Historical Wholesale'!D31</f>
        <v>0</v>
      </c>
      <c r="E31" s="29">
        <f t="shared" si="4"/>
        <v>3.92</v>
      </c>
      <c r="F31" s="30">
        <f t="shared" si="0"/>
        <v>0</v>
      </c>
      <c r="G31" s="5"/>
      <c r="H31" s="28">
        <f>'5. Historical Wholesale'!H31</f>
        <v>0</v>
      </c>
      <c r="I31" s="29">
        <f t="shared" si="5"/>
        <v>0.97</v>
      </c>
      <c r="J31" s="30">
        <f t="shared" si="1"/>
        <v>0</v>
      </c>
      <c r="K31" s="5"/>
      <c r="L31" s="28">
        <f>'5. Historical Wholesale'!L31</f>
        <v>0</v>
      </c>
      <c r="M31" s="29">
        <f t="shared" si="6"/>
        <v>2.33</v>
      </c>
      <c r="N31" s="30">
        <f t="shared" si="2"/>
        <v>0</v>
      </c>
      <c r="O31" s="5"/>
      <c r="P31" s="18">
        <f t="shared" si="3"/>
        <v>0</v>
      </c>
      <c r="Q31" s="5"/>
    </row>
    <row r="32" spans="2:17" ht="15.75" x14ac:dyDescent="0.25">
      <c r="B32" s="19" t="s">
        <v>124</v>
      </c>
      <c r="C32" s="5"/>
      <c r="D32" s="28">
        <f>'5. Historical Wholesale'!D32</f>
        <v>0</v>
      </c>
      <c r="E32" s="29">
        <f t="shared" si="4"/>
        <v>3.92</v>
      </c>
      <c r="F32" s="30">
        <f t="shared" si="0"/>
        <v>0</v>
      </c>
      <c r="G32" s="5"/>
      <c r="H32" s="28">
        <f>'5. Historical Wholesale'!H32</f>
        <v>0</v>
      </c>
      <c r="I32" s="29">
        <f t="shared" si="5"/>
        <v>0.97</v>
      </c>
      <c r="J32" s="30">
        <f t="shared" si="1"/>
        <v>0</v>
      </c>
      <c r="K32" s="5"/>
      <c r="L32" s="28">
        <f>'5. Historical Wholesale'!L32</f>
        <v>0</v>
      </c>
      <c r="M32" s="29">
        <f t="shared" si="6"/>
        <v>2.33</v>
      </c>
      <c r="N32" s="30">
        <f t="shared" si="2"/>
        <v>0</v>
      </c>
      <c r="O32" s="5"/>
      <c r="P32" s="18">
        <f t="shared" si="3"/>
        <v>0</v>
      </c>
      <c r="Q32" s="5"/>
    </row>
    <row r="33" spans="2:17" ht="15.75" x14ac:dyDescent="0.25">
      <c r="B33" s="19" t="s">
        <v>125</v>
      </c>
      <c r="C33" s="5"/>
      <c r="D33" s="28">
        <f>'5. Historical Wholesale'!D33</f>
        <v>0</v>
      </c>
      <c r="E33" s="29">
        <f t="shared" si="4"/>
        <v>3.92</v>
      </c>
      <c r="F33" s="30">
        <f t="shared" si="0"/>
        <v>0</v>
      </c>
      <c r="G33" s="5"/>
      <c r="H33" s="28">
        <f>'5. Historical Wholesale'!H33</f>
        <v>0</v>
      </c>
      <c r="I33" s="29">
        <f t="shared" si="5"/>
        <v>0.97</v>
      </c>
      <c r="J33" s="30">
        <f t="shared" si="1"/>
        <v>0</v>
      </c>
      <c r="K33" s="5"/>
      <c r="L33" s="28">
        <f>'5. Historical Wholesale'!L33</f>
        <v>0</v>
      </c>
      <c r="M33" s="29">
        <f t="shared" si="6"/>
        <v>2.33</v>
      </c>
      <c r="N33" s="30">
        <f t="shared" si="2"/>
        <v>0</v>
      </c>
      <c r="O33" s="5"/>
      <c r="P33" s="18">
        <f t="shared" si="3"/>
        <v>0</v>
      </c>
      <c r="Q33" s="5"/>
    </row>
    <row r="34" spans="2:17" ht="15.75" x14ac:dyDescent="0.25">
      <c r="B34" s="19" t="s">
        <v>126</v>
      </c>
      <c r="C34" s="5"/>
      <c r="D34" s="28">
        <f>'5. Historical Wholesale'!D34</f>
        <v>0</v>
      </c>
      <c r="E34" s="29">
        <f t="shared" si="4"/>
        <v>3.92</v>
      </c>
      <c r="F34" s="30">
        <f t="shared" si="0"/>
        <v>0</v>
      </c>
      <c r="G34" s="5"/>
      <c r="H34" s="28">
        <f>'5. Historical Wholesale'!H34</f>
        <v>0</v>
      </c>
      <c r="I34" s="29">
        <f t="shared" si="5"/>
        <v>0.97</v>
      </c>
      <c r="J34" s="30">
        <f t="shared" si="1"/>
        <v>0</v>
      </c>
      <c r="K34" s="5"/>
      <c r="L34" s="28">
        <f>'5. Historical Wholesale'!L34</f>
        <v>0</v>
      </c>
      <c r="M34" s="29">
        <f t="shared" si="6"/>
        <v>2.33</v>
      </c>
      <c r="N34" s="30">
        <f t="shared" si="2"/>
        <v>0</v>
      </c>
      <c r="O34" s="5"/>
      <c r="P34" s="18">
        <f t="shared" si="3"/>
        <v>0</v>
      </c>
      <c r="Q34" s="5"/>
    </row>
    <row r="35" spans="2:17" ht="15.75" x14ac:dyDescent="0.25">
      <c r="B35" s="19" t="s">
        <v>127</v>
      </c>
      <c r="C35" s="5"/>
      <c r="D35" s="28">
        <f>'5. Historical Wholesale'!D35</f>
        <v>0</v>
      </c>
      <c r="E35" s="29">
        <f t="shared" si="4"/>
        <v>3.92</v>
      </c>
      <c r="F35" s="30">
        <f t="shared" si="0"/>
        <v>0</v>
      </c>
      <c r="G35" s="5"/>
      <c r="H35" s="28">
        <f>'5. Historical Wholesale'!H35</f>
        <v>0</v>
      </c>
      <c r="I35" s="29">
        <f t="shared" si="5"/>
        <v>0.97</v>
      </c>
      <c r="J35" s="30">
        <f t="shared" si="1"/>
        <v>0</v>
      </c>
      <c r="K35" s="5"/>
      <c r="L35" s="28">
        <f>'5. Historical Wholesale'!L35</f>
        <v>0</v>
      </c>
      <c r="M35" s="29">
        <f t="shared" si="6"/>
        <v>2.33</v>
      </c>
      <c r="N35" s="30">
        <f t="shared" si="2"/>
        <v>0</v>
      </c>
      <c r="O35" s="5"/>
      <c r="P35" s="18">
        <f t="shared" si="3"/>
        <v>0</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0</v>
      </c>
      <c r="E37" s="22">
        <f>IF(D37&lt;&gt;0,F37/D37,0)</f>
        <v>0</v>
      </c>
      <c r="F37" s="23">
        <f>SUM(F24:F35)</f>
        <v>0</v>
      </c>
      <c r="G37" s="5"/>
      <c r="H37" s="21">
        <f>SUM(H24:H35)</f>
        <v>0</v>
      </c>
      <c r="I37" s="22">
        <f>IF(H37&lt;&gt;0,J37/H37,0)</f>
        <v>0</v>
      </c>
      <c r="J37" s="23">
        <f>SUM(J24:J35)</f>
        <v>0</v>
      </c>
      <c r="K37" s="5"/>
      <c r="L37" s="21">
        <f>SUM(L24:L35)</f>
        <v>0</v>
      </c>
      <c r="M37" s="22">
        <f>IF(L37&lt;&gt;0,N37/L37,0)</f>
        <v>0</v>
      </c>
      <c r="N37" s="23">
        <f>SUM(N24:N35)</f>
        <v>0</v>
      </c>
      <c r="O37" s="5"/>
      <c r="P37" s="23">
        <f>SUM(P24:P35)</f>
        <v>0</v>
      </c>
      <c r="Q37" s="5"/>
    </row>
    <row r="38" spans="2:17" x14ac:dyDescent="0.2">
      <c r="B38" s="5"/>
      <c r="C38" s="5"/>
      <c r="D38" s="5"/>
      <c r="E38" s="5"/>
      <c r="F38" s="5"/>
      <c r="G38" s="5"/>
      <c r="H38" s="5"/>
      <c r="I38" s="5"/>
      <c r="J38" s="5"/>
      <c r="K38" s="5"/>
      <c r="L38" s="5"/>
      <c r="M38" s="5"/>
      <c r="N38" s="5"/>
      <c r="O38" s="5"/>
      <c r="P38" s="5"/>
      <c r="Q38" s="5"/>
    </row>
    <row r="39" spans="2:17" ht="15.75" x14ac:dyDescent="0.2">
      <c r="B39" s="66" t="s">
        <v>166</v>
      </c>
      <c r="C39" s="5"/>
      <c r="D39" s="180" t="s">
        <v>162</v>
      </c>
      <c r="E39" s="180"/>
      <c r="F39" s="180"/>
      <c r="G39" s="65"/>
      <c r="H39" s="180" t="s">
        <v>165</v>
      </c>
      <c r="I39" s="180"/>
      <c r="J39" s="180"/>
      <c r="K39" s="65"/>
      <c r="L39" s="180" t="s">
        <v>164</v>
      </c>
      <c r="M39" s="180"/>
      <c r="N39" s="180"/>
      <c r="O39" s="65"/>
      <c r="P39" s="66" t="s">
        <v>163</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5.75" x14ac:dyDescent="0.25">
      <c r="B43" s="19" t="s">
        <v>116</v>
      </c>
      <c r="C43" s="5"/>
      <c r="D43" s="28">
        <f>'5. Historical Wholesale'!D43</f>
        <v>5282.77</v>
      </c>
      <c r="E43" s="29">
        <f>'4. UTRs and Sub-Transmission'!L37</f>
        <v>3.3980000000000001</v>
      </c>
      <c r="F43" s="30">
        <f t="shared" ref="F43:F54" si="7">D43*E43</f>
        <v>17950.852460000002</v>
      </c>
      <c r="G43" s="5"/>
      <c r="H43" s="28">
        <f>'5. Historical Wholesale'!H43</f>
        <v>5467.08</v>
      </c>
      <c r="I43" s="29">
        <f>'4. UTRs and Sub-Transmission'!L39</f>
        <v>0.80449999999999999</v>
      </c>
      <c r="J43" s="30">
        <f t="shared" ref="J43:J54" si="8">H43*I43</f>
        <v>4398.2658599999995</v>
      </c>
      <c r="K43" s="5"/>
      <c r="L43" s="28">
        <f>'5. Historical Wholesale'!L43</f>
        <v>5467.08</v>
      </c>
      <c r="M43" s="29">
        <f>'4. UTRs and Sub-Transmission'!L41</f>
        <v>2.0194000000000001</v>
      </c>
      <c r="N43" s="30">
        <f t="shared" ref="N43:N54" si="9">L43*M43</f>
        <v>11040.221352</v>
      </c>
      <c r="O43" s="5"/>
      <c r="P43" s="18">
        <f t="shared" ref="P43:P54" si="10">J43+N43</f>
        <v>15438.487212</v>
      </c>
      <c r="Q43" s="5"/>
    </row>
    <row r="44" spans="2:17" ht="15.75" x14ac:dyDescent="0.25">
      <c r="B44" s="19" t="s">
        <v>117</v>
      </c>
      <c r="C44" s="5"/>
      <c r="D44" s="28">
        <f>'5. Historical Wholesale'!D44</f>
        <v>4510.71</v>
      </c>
      <c r="E44" s="29">
        <f t="shared" ref="E44:E54" si="11">E43</f>
        <v>3.3980000000000001</v>
      </c>
      <c r="F44" s="30">
        <f t="shared" si="7"/>
        <v>15327.392580000002</v>
      </c>
      <c r="G44" s="5"/>
      <c r="H44" s="28">
        <f>'5. Historical Wholesale'!H44</f>
        <v>4654.16</v>
      </c>
      <c r="I44" s="29">
        <f t="shared" ref="I44:I54" si="12">I43</f>
        <v>0.80449999999999999</v>
      </c>
      <c r="J44" s="30">
        <f t="shared" si="8"/>
        <v>3744.2717199999997</v>
      </c>
      <c r="K44" s="5"/>
      <c r="L44" s="28">
        <f>'5. Historical Wholesale'!L44</f>
        <v>4654.16</v>
      </c>
      <c r="M44" s="29">
        <f t="shared" ref="M44:M54" si="13">M43</f>
        <v>2.0194000000000001</v>
      </c>
      <c r="N44" s="30">
        <f t="shared" si="9"/>
        <v>9398.6107040000006</v>
      </c>
      <c r="O44" s="5"/>
      <c r="P44" s="18">
        <f t="shared" si="10"/>
        <v>13142.882423999999</v>
      </c>
      <c r="Q44" s="5"/>
    </row>
    <row r="45" spans="2:17" ht="15.75" x14ac:dyDescent="0.25">
      <c r="B45" s="19" t="s">
        <v>118</v>
      </c>
      <c r="C45" s="5"/>
      <c r="D45" s="28">
        <f>'5. Historical Wholesale'!D45</f>
        <v>3975.09</v>
      </c>
      <c r="E45" s="29">
        <f t="shared" si="11"/>
        <v>3.3980000000000001</v>
      </c>
      <c r="F45" s="30">
        <f t="shared" si="7"/>
        <v>13507.355820000001</v>
      </c>
      <c r="G45" s="5"/>
      <c r="H45" s="28">
        <f>'5. Historical Wholesale'!H45</f>
        <v>3975.09</v>
      </c>
      <c r="I45" s="29">
        <f t="shared" si="12"/>
        <v>0.80449999999999999</v>
      </c>
      <c r="J45" s="30">
        <f t="shared" si="8"/>
        <v>3197.9599050000002</v>
      </c>
      <c r="K45" s="5"/>
      <c r="L45" s="28">
        <f>'5. Historical Wholesale'!L45</f>
        <v>3975.09</v>
      </c>
      <c r="M45" s="29">
        <f t="shared" si="13"/>
        <v>2.0194000000000001</v>
      </c>
      <c r="N45" s="30">
        <f t="shared" si="9"/>
        <v>8027.2967460000009</v>
      </c>
      <c r="O45" s="5"/>
      <c r="P45" s="18">
        <f t="shared" si="10"/>
        <v>11225.256651000002</v>
      </c>
      <c r="Q45" s="5"/>
    </row>
    <row r="46" spans="2:17" ht="15.75" x14ac:dyDescent="0.25">
      <c r="B46" s="19" t="s">
        <v>119</v>
      </c>
      <c r="C46" s="5"/>
      <c r="D46" s="28">
        <f>'5. Historical Wholesale'!D46</f>
        <v>3870.83</v>
      </c>
      <c r="E46" s="29">
        <f t="shared" si="11"/>
        <v>3.3980000000000001</v>
      </c>
      <c r="F46" s="30">
        <f t="shared" si="7"/>
        <v>13153.08034</v>
      </c>
      <c r="G46" s="5"/>
      <c r="H46" s="28">
        <f>'5. Historical Wholesale'!H46</f>
        <v>4025.39</v>
      </c>
      <c r="I46" s="29">
        <f t="shared" si="12"/>
        <v>0.80449999999999999</v>
      </c>
      <c r="J46" s="30">
        <f t="shared" si="8"/>
        <v>3238.4262549999999</v>
      </c>
      <c r="K46" s="5"/>
      <c r="L46" s="28">
        <f>'5. Historical Wholesale'!L46</f>
        <v>4025.39</v>
      </c>
      <c r="M46" s="29">
        <f t="shared" si="13"/>
        <v>2.0194000000000001</v>
      </c>
      <c r="N46" s="30">
        <f t="shared" si="9"/>
        <v>8128.872566</v>
      </c>
      <c r="O46" s="5"/>
      <c r="P46" s="18">
        <f t="shared" si="10"/>
        <v>11367.298821</v>
      </c>
      <c r="Q46" s="5"/>
    </row>
    <row r="47" spans="2:17" ht="15.75" x14ac:dyDescent="0.25">
      <c r="B47" s="19" t="s">
        <v>120</v>
      </c>
      <c r="C47" s="5"/>
      <c r="D47" s="28">
        <f>'5. Historical Wholesale'!D47</f>
        <v>2541.2600000000002</v>
      </c>
      <c r="E47" s="29">
        <f t="shared" si="11"/>
        <v>3.3980000000000001</v>
      </c>
      <c r="F47" s="30">
        <f t="shared" si="7"/>
        <v>8635.2014800000015</v>
      </c>
      <c r="G47" s="5"/>
      <c r="H47" s="28">
        <f>'5. Historical Wholesale'!H47</f>
        <v>2658.3</v>
      </c>
      <c r="I47" s="29">
        <f t="shared" si="12"/>
        <v>0.80449999999999999</v>
      </c>
      <c r="J47" s="30">
        <f t="shared" si="8"/>
        <v>2138.6023500000001</v>
      </c>
      <c r="K47" s="5"/>
      <c r="L47" s="28">
        <f>'5. Historical Wholesale'!L47</f>
        <v>2658.3</v>
      </c>
      <c r="M47" s="29">
        <f t="shared" si="13"/>
        <v>2.0194000000000001</v>
      </c>
      <c r="N47" s="30">
        <f t="shared" si="9"/>
        <v>5368.1710200000007</v>
      </c>
      <c r="O47" s="5"/>
      <c r="P47" s="18">
        <f t="shared" si="10"/>
        <v>7506.7733700000008</v>
      </c>
      <c r="Q47" s="5"/>
    </row>
    <row r="48" spans="2:17" ht="15.75" x14ac:dyDescent="0.25">
      <c r="B48" s="19" t="s">
        <v>121</v>
      </c>
      <c r="C48" s="5"/>
      <c r="D48" s="28">
        <f>'5. Historical Wholesale'!D48</f>
        <v>2936.1</v>
      </c>
      <c r="E48" s="29">
        <f t="shared" si="11"/>
        <v>3.3980000000000001</v>
      </c>
      <c r="F48" s="30">
        <f t="shared" si="7"/>
        <v>9976.8678</v>
      </c>
      <c r="G48" s="5"/>
      <c r="H48" s="28">
        <f>'5. Historical Wholesale'!H48</f>
        <v>2936.1</v>
      </c>
      <c r="I48" s="29">
        <f t="shared" si="12"/>
        <v>0.80449999999999999</v>
      </c>
      <c r="J48" s="30">
        <f t="shared" si="8"/>
        <v>2362.0924500000001</v>
      </c>
      <c r="K48" s="5"/>
      <c r="L48" s="28">
        <f>'5. Historical Wholesale'!L48</f>
        <v>2936.1</v>
      </c>
      <c r="M48" s="29">
        <f t="shared" si="13"/>
        <v>2.0194000000000001</v>
      </c>
      <c r="N48" s="30">
        <f t="shared" si="9"/>
        <v>5929.1603400000004</v>
      </c>
      <c r="O48" s="5"/>
      <c r="P48" s="18">
        <f t="shared" si="10"/>
        <v>8291.2527900000005</v>
      </c>
      <c r="Q48" s="5"/>
    </row>
    <row r="49" spans="2:17" ht="15.75" x14ac:dyDescent="0.25">
      <c r="B49" s="19" t="s">
        <v>122</v>
      </c>
      <c r="C49" s="5"/>
      <c r="D49" s="28">
        <f>'5. Historical Wholesale'!D49</f>
        <v>3453.59</v>
      </c>
      <c r="E49" s="29">
        <f t="shared" si="11"/>
        <v>3.3980000000000001</v>
      </c>
      <c r="F49" s="30">
        <f t="shared" si="7"/>
        <v>11735.298820000002</v>
      </c>
      <c r="G49" s="5"/>
      <c r="H49" s="28">
        <f>'5. Historical Wholesale'!H49</f>
        <v>3453.59</v>
      </c>
      <c r="I49" s="29">
        <f t="shared" si="12"/>
        <v>0.80449999999999999</v>
      </c>
      <c r="J49" s="30">
        <f t="shared" si="8"/>
        <v>2778.4131550000002</v>
      </c>
      <c r="K49" s="5"/>
      <c r="L49" s="28">
        <f>'5. Historical Wholesale'!L49</f>
        <v>3453.59</v>
      </c>
      <c r="M49" s="29">
        <f t="shared" si="13"/>
        <v>2.0194000000000001</v>
      </c>
      <c r="N49" s="30">
        <f t="shared" si="9"/>
        <v>6974.1796460000005</v>
      </c>
      <c r="O49" s="5"/>
      <c r="P49" s="18">
        <f t="shared" si="10"/>
        <v>9752.5928010000007</v>
      </c>
      <c r="Q49" s="5"/>
    </row>
    <row r="50" spans="2:17" ht="15.75" x14ac:dyDescent="0.25">
      <c r="B50" s="19" t="s">
        <v>123</v>
      </c>
      <c r="C50" s="5"/>
      <c r="D50" s="28">
        <f>'5. Historical Wholesale'!D50</f>
        <v>3326.01</v>
      </c>
      <c r="E50" s="29">
        <f t="shared" si="11"/>
        <v>3.3980000000000001</v>
      </c>
      <c r="F50" s="30">
        <f t="shared" si="7"/>
        <v>11301.781980000002</v>
      </c>
      <c r="G50" s="5"/>
      <c r="H50" s="28">
        <f>'5. Historical Wholesale'!H50</f>
        <v>3326.01</v>
      </c>
      <c r="I50" s="29">
        <f t="shared" si="12"/>
        <v>0.80449999999999999</v>
      </c>
      <c r="J50" s="30">
        <f t="shared" si="8"/>
        <v>2675.7750450000003</v>
      </c>
      <c r="K50" s="5"/>
      <c r="L50" s="28">
        <f>'5. Historical Wholesale'!L50</f>
        <v>3326.01</v>
      </c>
      <c r="M50" s="29">
        <f t="shared" si="13"/>
        <v>2.0194000000000001</v>
      </c>
      <c r="N50" s="30">
        <f t="shared" si="9"/>
        <v>6716.5445940000009</v>
      </c>
      <c r="O50" s="5"/>
      <c r="P50" s="18">
        <f t="shared" si="10"/>
        <v>9392.3196390000012</v>
      </c>
      <c r="Q50" s="5"/>
    </row>
    <row r="51" spans="2:17" ht="15.75" x14ac:dyDescent="0.25">
      <c r="B51" s="19" t="s">
        <v>124</v>
      </c>
      <c r="C51" s="5"/>
      <c r="D51" s="28">
        <f>'5. Historical Wholesale'!D51</f>
        <v>3251.91</v>
      </c>
      <c r="E51" s="29">
        <f t="shared" si="11"/>
        <v>3.3980000000000001</v>
      </c>
      <c r="F51" s="30">
        <f t="shared" si="7"/>
        <v>11049.990180000001</v>
      </c>
      <c r="G51" s="5"/>
      <c r="H51" s="28">
        <f>'5. Historical Wholesale'!H51</f>
        <v>3251.91</v>
      </c>
      <c r="I51" s="29">
        <f t="shared" si="12"/>
        <v>0.80449999999999999</v>
      </c>
      <c r="J51" s="30">
        <f t="shared" si="8"/>
        <v>2616.161595</v>
      </c>
      <c r="K51" s="5"/>
      <c r="L51" s="28">
        <f>'5. Historical Wholesale'!L51</f>
        <v>3251.91</v>
      </c>
      <c r="M51" s="29">
        <f t="shared" si="13"/>
        <v>2.0194000000000001</v>
      </c>
      <c r="N51" s="30">
        <f t="shared" si="9"/>
        <v>6566.9070540000002</v>
      </c>
      <c r="O51" s="5"/>
      <c r="P51" s="18">
        <f t="shared" si="10"/>
        <v>9183.0686490000007</v>
      </c>
      <c r="Q51" s="5"/>
    </row>
    <row r="52" spans="2:17" ht="15.75" x14ac:dyDescent="0.25">
      <c r="B52" s="19" t="s">
        <v>125</v>
      </c>
      <c r="C52" s="5"/>
      <c r="D52" s="28">
        <f>'5. Historical Wholesale'!D52</f>
        <v>3123.08</v>
      </c>
      <c r="E52" s="29">
        <f t="shared" si="11"/>
        <v>3.3980000000000001</v>
      </c>
      <c r="F52" s="30">
        <f t="shared" si="7"/>
        <v>10612.225840000001</v>
      </c>
      <c r="G52" s="5"/>
      <c r="H52" s="28">
        <f>'5. Historical Wholesale'!H52</f>
        <v>3177.38</v>
      </c>
      <c r="I52" s="29">
        <f t="shared" si="12"/>
        <v>0.80449999999999999</v>
      </c>
      <c r="J52" s="30">
        <f t="shared" si="8"/>
        <v>2556.2022099999999</v>
      </c>
      <c r="K52" s="5"/>
      <c r="L52" s="28">
        <f>'5. Historical Wholesale'!L52</f>
        <v>3177.38</v>
      </c>
      <c r="M52" s="29">
        <f t="shared" si="13"/>
        <v>2.0194000000000001</v>
      </c>
      <c r="N52" s="30">
        <f t="shared" si="9"/>
        <v>6416.4011720000008</v>
      </c>
      <c r="O52" s="5"/>
      <c r="P52" s="18">
        <f t="shared" si="10"/>
        <v>8972.6033820000011</v>
      </c>
      <c r="Q52" s="5"/>
    </row>
    <row r="53" spans="2:17" ht="15.75" x14ac:dyDescent="0.25">
      <c r="B53" s="19" t="s">
        <v>126</v>
      </c>
      <c r="C53" s="5"/>
      <c r="D53" s="28">
        <f>'5. Historical Wholesale'!D53</f>
        <v>4217.21</v>
      </c>
      <c r="E53" s="29">
        <f t="shared" si="11"/>
        <v>3.3980000000000001</v>
      </c>
      <c r="F53" s="30">
        <f t="shared" si="7"/>
        <v>14330.079580000001</v>
      </c>
      <c r="G53" s="5"/>
      <c r="H53" s="28">
        <f>'5. Historical Wholesale'!H53</f>
        <v>4217.21</v>
      </c>
      <c r="I53" s="29">
        <f t="shared" si="12"/>
        <v>0.80449999999999999</v>
      </c>
      <c r="J53" s="30">
        <f t="shared" si="8"/>
        <v>3392.745445</v>
      </c>
      <c r="K53" s="5"/>
      <c r="L53" s="28">
        <f>'5. Historical Wholesale'!L53</f>
        <v>4217.21</v>
      </c>
      <c r="M53" s="29">
        <f t="shared" si="13"/>
        <v>2.0194000000000001</v>
      </c>
      <c r="N53" s="30">
        <f t="shared" si="9"/>
        <v>8516.2338739999996</v>
      </c>
      <c r="O53" s="5"/>
      <c r="P53" s="18">
        <f t="shared" si="10"/>
        <v>11908.979319</v>
      </c>
      <c r="Q53" s="5"/>
    </row>
    <row r="54" spans="2:17" ht="15.75" x14ac:dyDescent="0.25">
      <c r="B54" s="19" t="s">
        <v>127</v>
      </c>
      <c r="C54" s="5"/>
      <c r="D54" s="28">
        <f>'5. Historical Wholesale'!D54</f>
        <v>4371.8599999999997</v>
      </c>
      <c r="E54" s="29">
        <f t="shared" si="11"/>
        <v>3.3980000000000001</v>
      </c>
      <c r="F54" s="30">
        <f t="shared" si="7"/>
        <v>14855.58028</v>
      </c>
      <c r="G54" s="5"/>
      <c r="H54" s="28">
        <f>'5. Historical Wholesale'!H54</f>
        <v>4386.8999999999996</v>
      </c>
      <c r="I54" s="29">
        <f t="shared" si="12"/>
        <v>0.80449999999999999</v>
      </c>
      <c r="J54" s="30">
        <f t="shared" si="8"/>
        <v>3529.2610499999996</v>
      </c>
      <c r="K54" s="5"/>
      <c r="L54" s="28">
        <f>'5. Historical Wholesale'!L54</f>
        <v>4386.8999999999996</v>
      </c>
      <c r="M54" s="29">
        <f t="shared" si="13"/>
        <v>2.0194000000000001</v>
      </c>
      <c r="N54" s="30">
        <f t="shared" si="9"/>
        <v>8858.9058599999989</v>
      </c>
      <c r="O54" s="5"/>
      <c r="P54" s="18">
        <f t="shared" si="10"/>
        <v>12388.166909999998</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44860.420000000006</v>
      </c>
      <c r="E56" s="22">
        <f>IF(D56&lt;&gt;0,F56/D56,0)</f>
        <v>3.3979999999999992</v>
      </c>
      <c r="F56" s="23">
        <f>SUM(F43:F54)</f>
        <v>152435.70715999999</v>
      </c>
      <c r="G56" s="5"/>
      <c r="H56" s="21">
        <f>SUM(H43:H54)</f>
        <v>45529.120000000003</v>
      </c>
      <c r="I56" s="22">
        <f>IF(H56&lt;&gt;0,J56/H56,0)</f>
        <v>0.80449999999999999</v>
      </c>
      <c r="J56" s="23">
        <f>SUM(J43:J54)</f>
        <v>36628.177040000002</v>
      </c>
      <c r="K56" s="5"/>
      <c r="L56" s="21">
        <f>SUM(L43:L54)</f>
        <v>45529.120000000003</v>
      </c>
      <c r="M56" s="22">
        <f>IF(L56&lt;&gt;0,N56/L56,0)</f>
        <v>2.0193999999999996</v>
      </c>
      <c r="N56" s="23">
        <f>SUM(N43:N54)</f>
        <v>91941.504927999995</v>
      </c>
      <c r="O56" s="5"/>
      <c r="P56" s="23">
        <f>SUM(P43:P54)</f>
        <v>128569.68196800002</v>
      </c>
      <c r="Q56" s="5"/>
    </row>
    <row r="57" spans="2:17" x14ac:dyDescent="0.2">
      <c r="B57" s="5"/>
      <c r="C57" s="5"/>
      <c r="D57" s="5"/>
      <c r="E57" s="5"/>
      <c r="F57" s="5"/>
      <c r="G57" s="5"/>
      <c r="H57" s="5"/>
      <c r="I57" s="5"/>
      <c r="J57" s="5"/>
      <c r="K57" s="5"/>
      <c r="L57" s="5"/>
      <c r="M57" s="5"/>
      <c r="N57" s="5"/>
      <c r="O57" s="5"/>
      <c r="P57" s="5"/>
      <c r="Q57" s="5"/>
    </row>
    <row r="58" spans="2:17" ht="15.75" x14ac:dyDescent="0.2">
      <c r="B58" s="73" t="str">
        <f>'5. Historical Wholesale'!B58</f>
        <v>Add Extra Host Here (I)</v>
      </c>
      <c r="C58" s="5"/>
      <c r="D58" s="180" t="s">
        <v>162</v>
      </c>
      <c r="E58" s="180"/>
      <c r="F58" s="180"/>
      <c r="G58" s="65"/>
      <c r="H58" s="180" t="s">
        <v>165</v>
      </c>
      <c r="I58" s="180"/>
      <c r="J58" s="180"/>
      <c r="K58" s="65"/>
      <c r="L58" s="180" t="s">
        <v>164</v>
      </c>
      <c r="M58" s="180"/>
      <c r="N58" s="180"/>
      <c r="O58" s="65"/>
      <c r="P58" s="73" t="s">
        <v>163</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5.75" x14ac:dyDescent="0.25">
      <c r="B62" s="19" t="s">
        <v>116</v>
      </c>
      <c r="C62" s="5"/>
      <c r="D62" s="28">
        <f>'5. Historical Wholesale'!D62</f>
        <v>0</v>
      </c>
      <c r="E62" s="29">
        <f>'4. UTRs and Sub-Transmission'!L52</f>
        <v>0</v>
      </c>
      <c r="F62" s="30">
        <f t="shared" ref="F62:F73" si="14">D62*E62</f>
        <v>0</v>
      </c>
      <c r="G62" s="5"/>
      <c r="H62" s="28">
        <f>'5. Historical Wholesale'!H62</f>
        <v>0</v>
      </c>
      <c r="I62" s="29">
        <f>'4. UTRs and Sub-Transmission'!L54</f>
        <v>0</v>
      </c>
      <c r="J62" s="30">
        <f t="shared" ref="J62:J73" si="15">H62*I62</f>
        <v>0</v>
      </c>
      <c r="K62" s="5"/>
      <c r="L62" s="28">
        <f>'5. Historical Wholesale'!L62</f>
        <v>0</v>
      </c>
      <c r="M62" s="29">
        <f>'4. UTRs and Sub-Transmission'!L56</f>
        <v>0</v>
      </c>
      <c r="N62" s="30">
        <f t="shared" ref="N62:N73" si="16">L62*M62</f>
        <v>0</v>
      </c>
      <c r="O62" s="5"/>
      <c r="P62" s="18">
        <f t="shared" ref="P62:P73" si="17">J62+N62</f>
        <v>0</v>
      </c>
      <c r="Q62" s="5"/>
    </row>
    <row r="63" spans="2:17" ht="15.75" x14ac:dyDescent="0.25">
      <c r="B63" s="19" t="s">
        <v>117</v>
      </c>
      <c r="C63" s="5"/>
      <c r="D63" s="28">
        <f>'5. Historical Wholesale'!D63</f>
        <v>0</v>
      </c>
      <c r="E63" s="29">
        <f t="shared" ref="E63:E73" si="18">E62</f>
        <v>0</v>
      </c>
      <c r="F63" s="30">
        <f t="shared" si="14"/>
        <v>0</v>
      </c>
      <c r="G63" s="5"/>
      <c r="H63" s="28">
        <f>'5. Historical Wholesale'!H63</f>
        <v>0</v>
      </c>
      <c r="I63" s="29">
        <f t="shared" ref="I63:I73" si="19">I62</f>
        <v>0</v>
      </c>
      <c r="J63" s="30">
        <f t="shared" si="15"/>
        <v>0</v>
      </c>
      <c r="K63" s="5"/>
      <c r="L63" s="28">
        <f>'5. Historical Wholesale'!L63</f>
        <v>0</v>
      </c>
      <c r="M63" s="29">
        <f t="shared" ref="M63:M73" si="20">M62</f>
        <v>0</v>
      </c>
      <c r="N63" s="30">
        <f t="shared" si="16"/>
        <v>0</v>
      </c>
      <c r="O63" s="5"/>
      <c r="P63" s="18">
        <f t="shared" si="17"/>
        <v>0</v>
      </c>
      <c r="Q63" s="5"/>
    </row>
    <row r="64" spans="2:17" ht="15.75" x14ac:dyDescent="0.25">
      <c r="B64" s="19" t="s">
        <v>118</v>
      </c>
      <c r="C64" s="5"/>
      <c r="D64" s="28">
        <f>'5. Historical Wholesale'!D64</f>
        <v>0</v>
      </c>
      <c r="E64" s="29">
        <f t="shared" si="18"/>
        <v>0</v>
      </c>
      <c r="F64" s="30">
        <f t="shared" si="14"/>
        <v>0</v>
      </c>
      <c r="G64" s="5"/>
      <c r="H64" s="28">
        <f>'5. Historical Wholesale'!H64</f>
        <v>0</v>
      </c>
      <c r="I64" s="29">
        <f t="shared" si="19"/>
        <v>0</v>
      </c>
      <c r="J64" s="30">
        <f t="shared" si="15"/>
        <v>0</v>
      </c>
      <c r="K64" s="5"/>
      <c r="L64" s="28">
        <f>'5. Historical Wholesale'!L64</f>
        <v>0</v>
      </c>
      <c r="M64" s="29">
        <f t="shared" si="20"/>
        <v>0</v>
      </c>
      <c r="N64" s="30">
        <f t="shared" si="16"/>
        <v>0</v>
      </c>
      <c r="O64" s="5"/>
      <c r="P64" s="18">
        <f t="shared" si="17"/>
        <v>0</v>
      </c>
      <c r="Q64" s="5"/>
    </row>
    <row r="65" spans="2:17" ht="15.75" x14ac:dyDescent="0.25">
      <c r="B65" s="19" t="s">
        <v>119</v>
      </c>
      <c r="C65" s="5"/>
      <c r="D65" s="28">
        <f>'5. Historical Wholesale'!D65</f>
        <v>0</v>
      </c>
      <c r="E65" s="29">
        <f t="shared" si="18"/>
        <v>0</v>
      </c>
      <c r="F65" s="30">
        <f t="shared" si="14"/>
        <v>0</v>
      </c>
      <c r="G65" s="5"/>
      <c r="H65" s="28">
        <f>'5. Historical Wholesale'!H65</f>
        <v>0</v>
      </c>
      <c r="I65" s="29">
        <f t="shared" si="19"/>
        <v>0</v>
      </c>
      <c r="J65" s="30">
        <f t="shared" si="15"/>
        <v>0</v>
      </c>
      <c r="K65" s="5"/>
      <c r="L65" s="28">
        <f>'5. Historical Wholesale'!L65</f>
        <v>0</v>
      </c>
      <c r="M65" s="29">
        <f t="shared" si="20"/>
        <v>0</v>
      </c>
      <c r="N65" s="30">
        <f t="shared" si="16"/>
        <v>0</v>
      </c>
      <c r="O65" s="5"/>
      <c r="P65" s="18">
        <f t="shared" si="17"/>
        <v>0</v>
      </c>
      <c r="Q65" s="5"/>
    </row>
    <row r="66" spans="2:17" ht="15.75" x14ac:dyDescent="0.25">
      <c r="B66" s="19" t="s">
        <v>120</v>
      </c>
      <c r="C66" s="5"/>
      <c r="D66" s="28">
        <f>'5. Historical Wholesale'!D66</f>
        <v>0</v>
      </c>
      <c r="E66" s="29">
        <f t="shared" si="18"/>
        <v>0</v>
      </c>
      <c r="F66" s="30">
        <f t="shared" si="14"/>
        <v>0</v>
      </c>
      <c r="G66" s="5"/>
      <c r="H66" s="28">
        <f>'5. Historical Wholesale'!H66</f>
        <v>0</v>
      </c>
      <c r="I66" s="29">
        <f t="shared" si="19"/>
        <v>0</v>
      </c>
      <c r="J66" s="30">
        <f t="shared" si="15"/>
        <v>0</v>
      </c>
      <c r="K66" s="5"/>
      <c r="L66" s="28">
        <f>'5. Historical Wholesale'!L66</f>
        <v>0</v>
      </c>
      <c r="M66" s="29">
        <f t="shared" si="20"/>
        <v>0</v>
      </c>
      <c r="N66" s="30">
        <f t="shared" si="16"/>
        <v>0</v>
      </c>
      <c r="O66" s="5"/>
      <c r="P66" s="18">
        <f t="shared" si="17"/>
        <v>0</v>
      </c>
      <c r="Q66" s="5"/>
    </row>
    <row r="67" spans="2:17" ht="15.75" x14ac:dyDescent="0.25">
      <c r="B67" s="19" t="s">
        <v>121</v>
      </c>
      <c r="C67" s="5"/>
      <c r="D67" s="28">
        <f>'5. Historical Wholesale'!D67</f>
        <v>0</v>
      </c>
      <c r="E67" s="29">
        <f t="shared" si="18"/>
        <v>0</v>
      </c>
      <c r="F67" s="30">
        <f t="shared" si="14"/>
        <v>0</v>
      </c>
      <c r="G67" s="5"/>
      <c r="H67" s="28">
        <f>'5. Historical Wholesale'!H67</f>
        <v>0</v>
      </c>
      <c r="I67" s="29">
        <f t="shared" si="19"/>
        <v>0</v>
      </c>
      <c r="J67" s="30">
        <f t="shared" si="15"/>
        <v>0</v>
      </c>
      <c r="K67" s="5"/>
      <c r="L67" s="28">
        <f>'5. Historical Wholesale'!L67</f>
        <v>0</v>
      </c>
      <c r="M67" s="29">
        <f t="shared" si="20"/>
        <v>0</v>
      </c>
      <c r="N67" s="30">
        <f t="shared" si="16"/>
        <v>0</v>
      </c>
      <c r="O67" s="5"/>
      <c r="P67" s="18">
        <f t="shared" si="17"/>
        <v>0</v>
      </c>
      <c r="Q67" s="5"/>
    </row>
    <row r="68" spans="2:17" ht="15.75" x14ac:dyDescent="0.25">
      <c r="B68" s="19" t="s">
        <v>122</v>
      </c>
      <c r="C68" s="5"/>
      <c r="D68" s="28">
        <f>'5. Historical Wholesale'!D68</f>
        <v>0</v>
      </c>
      <c r="E68" s="29">
        <f t="shared" si="18"/>
        <v>0</v>
      </c>
      <c r="F68" s="30">
        <f t="shared" si="14"/>
        <v>0</v>
      </c>
      <c r="G68" s="5"/>
      <c r="H68" s="28">
        <f>'5. Historical Wholesale'!H68</f>
        <v>0</v>
      </c>
      <c r="I68" s="29">
        <f t="shared" si="19"/>
        <v>0</v>
      </c>
      <c r="J68" s="30">
        <f t="shared" si="15"/>
        <v>0</v>
      </c>
      <c r="K68" s="5"/>
      <c r="L68" s="28">
        <f>'5. Historical Wholesale'!L68</f>
        <v>0</v>
      </c>
      <c r="M68" s="29">
        <f t="shared" si="20"/>
        <v>0</v>
      </c>
      <c r="N68" s="30">
        <f t="shared" si="16"/>
        <v>0</v>
      </c>
      <c r="O68" s="5"/>
      <c r="P68" s="18">
        <f t="shared" si="17"/>
        <v>0</v>
      </c>
      <c r="Q68" s="5"/>
    </row>
    <row r="69" spans="2:17" ht="15.75" x14ac:dyDescent="0.25">
      <c r="B69" s="19" t="s">
        <v>123</v>
      </c>
      <c r="C69" s="5"/>
      <c r="D69" s="28">
        <f>'5. Historical Wholesale'!D69</f>
        <v>0</v>
      </c>
      <c r="E69" s="29">
        <f t="shared" si="18"/>
        <v>0</v>
      </c>
      <c r="F69" s="30">
        <f t="shared" si="14"/>
        <v>0</v>
      </c>
      <c r="G69" s="5"/>
      <c r="H69" s="28">
        <f>'5. Historical Wholesale'!H69</f>
        <v>0</v>
      </c>
      <c r="I69" s="29">
        <f t="shared" si="19"/>
        <v>0</v>
      </c>
      <c r="J69" s="30">
        <f t="shared" si="15"/>
        <v>0</v>
      </c>
      <c r="K69" s="5"/>
      <c r="L69" s="28">
        <f>'5. Historical Wholesale'!L69</f>
        <v>0</v>
      </c>
      <c r="M69" s="29">
        <f t="shared" si="20"/>
        <v>0</v>
      </c>
      <c r="N69" s="30">
        <f t="shared" si="16"/>
        <v>0</v>
      </c>
      <c r="O69" s="5"/>
      <c r="P69" s="18">
        <f t="shared" si="17"/>
        <v>0</v>
      </c>
      <c r="Q69" s="5"/>
    </row>
    <row r="70" spans="2:17" ht="15.75" x14ac:dyDescent="0.25">
      <c r="B70" s="19" t="s">
        <v>124</v>
      </c>
      <c r="C70" s="5"/>
      <c r="D70" s="28">
        <f>'5. Historical Wholesale'!D70</f>
        <v>0</v>
      </c>
      <c r="E70" s="29">
        <f t="shared" si="18"/>
        <v>0</v>
      </c>
      <c r="F70" s="30">
        <f t="shared" si="14"/>
        <v>0</v>
      </c>
      <c r="G70" s="5"/>
      <c r="H70" s="28">
        <f>'5. Historical Wholesale'!H70</f>
        <v>0</v>
      </c>
      <c r="I70" s="29">
        <f t="shared" si="19"/>
        <v>0</v>
      </c>
      <c r="J70" s="30">
        <f t="shared" si="15"/>
        <v>0</v>
      </c>
      <c r="K70" s="5"/>
      <c r="L70" s="28">
        <f>'5. Historical Wholesale'!L70</f>
        <v>0</v>
      </c>
      <c r="M70" s="29">
        <f t="shared" si="20"/>
        <v>0</v>
      </c>
      <c r="N70" s="30">
        <f t="shared" si="16"/>
        <v>0</v>
      </c>
      <c r="O70" s="5"/>
      <c r="P70" s="18">
        <f t="shared" si="17"/>
        <v>0</v>
      </c>
      <c r="Q70" s="5"/>
    </row>
    <row r="71" spans="2:17" ht="15.75" x14ac:dyDescent="0.25">
      <c r="B71" s="19" t="s">
        <v>125</v>
      </c>
      <c r="C71" s="5"/>
      <c r="D71" s="28">
        <f>'5. Historical Wholesale'!D71</f>
        <v>0</v>
      </c>
      <c r="E71" s="29">
        <f t="shared" si="18"/>
        <v>0</v>
      </c>
      <c r="F71" s="30">
        <f t="shared" si="14"/>
        <v>0</v>
      </c>
      <c r="G71" s="5"/>
      <c r="H71" s="28">
        <f>'5. Historical Wholesale'!H71</f>
        <v>0</v>
      </c>
      <c r="I71" s="29">
        <f t="shared" si="19"/>
        <v>0</v>
      </c>
      <c r="J71" s="30">
        <f t="shared" si="15"/>
        <v>0</v>
      </c>
      <c r="K71" s="5"/>
      <c r="L71" s="28">
        <f>'5. Historical Wholesale'!L71</f>
        <v>0</v>
      </c>
      <c r="M71" s="29">
        <f t="shared" si="20"/>
        <v>0</v>
      </c>
      <c r="N71" s="30">
        <f t="shared" si="16"/>
        <v>0</v>
      </c>
      <c r="O71" s="5"/>
      <c r="P71" s="18">
        <f t="shared" si="17"/>
        <v>0</v>
      </c>
      <c r="Q71" s="5"/>
    </row>
    <row r="72" spans="2:17" ht="15.75" x14ac:dyDescent="0.25">
      <c r="B72" s="19" t="s">
        <v>126</v>
      </c>
      <c r="C72" s="5"/>
      <c r="D72" s="28">
        <f>'5. Historical Wholesale'!D72</f>
        <v>0</v>
      </c>
      <c r="E72" s="29">
        <f t="shared" si="18"/>
        <v>0</v>
      </c>
      <c r="F72" s="30">
        <f t="shared" si="14"/>
        <v>0</v>
      </c>
      <c r="G72" s="5"/>
      <c r="H72" s="28">
        <f>'5. Historical Wholesale'!H72</f>
        <v>0</v>
      </c>
      <c r="I72" s="29">
        <f t="shared" si="19"/>
        <v>0</v>
      </c>
      <c r="J72" s="30">
        <f t="shared" si="15"/>
        <v>0</v>
      </c>
      <c r="K72" s="5"/>
      <c r="L72" s="28">
        <f>'5. Historical Wholesale'!L72</f>
        <v>0</v>
      </c>
      <c r="M72" s="29">
        <f t="shared" si="20"/>
        <v>0</v>
      </c>
      <c r="N72" s="30">
        <f t="shared" si="16"/>
        <v>0</v>
      </c>
      <c r="O72" s="5"/>
      <c r="P72" s="18">
        <f t="shared" si="17"/>
        <v>0</v>
      </c>
      <c r="Q72" s="5"/>
    </row>
    <row r="73" spans="2:17" ht="15.75" x14ac:dyDescent="0.25">
      <c r="B73" s="19" t="s">
        <v>127</v>
      </c>
      <c r="C73" s="5"/>
      <c r="D73" s="28">
        <f>'5. Historical Wholesale'!D73</f>
        <v>0</v>
      </c>
      <c r="E73" s="29">
        <f t="shared" si="18"/>
        <v>0</v>
      </c>
      <c r="F73" s="30">
        <f t="shared" si="14"/>
        <v>0</v>
      </c>
      <c r="G73" s="5"/>
      <c r="H73" s="28">
        <f>'5. Historical Wholesale'!H73</f>
        <v>0</v>
      </c>
      <c r="I73" s="29">
        <f t="shared" si="19"/>
        <v>0</v>
      </c>
      <c r="J73" s="30">
        <f t="shared" si="15"/>
        <v>0</v>
      </c>
      <c r="K73" s="5"/>
      <c r="L73" s="28">
        <f>'5. Historical Wholesale'!L73</f>
        <v>0</v>
      </c>
      <c r="M73" s="29">
        <f t="shared" si="20"/>
        <v>0</v>
      </c>
      <c r="N73" s="30">
        <f t="shared" si="16"/>
        <v>0</v>
      </c>
      <c r="O73" s="5"/>
      <c r="P73" s="18">
        <f t="shared" si="17"/>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3" t="str">
        <f>'5. Historical Wholesale'!B77</f>
        <v>Add Extra Host Here (II)</v>
      </c>
      <c r="C77" s="5"/>
      <c r="D77" s="180" t="s">
        <v>162</v>
      </c>
      <c r="E77" s="180"/>
      <c r="F77" s="180"/>
      <c r="G77" s="65"/>
      <c r="H77" s="180" t="s">
        <v>165</v>
      </c>
      <c r="I77" s="180"/>
      <c r="J77" s="180"/>
      <c r="K77" s="65"/>
      <c r="L77" s="180" t="s">
        <v>164</v>
      </c>
      <c r="M77" s="180"/>
      <c r="N77" s="180"/>
      <c r="O77" s="65"/>
      <c r="P77" s="73" t="s">
        <v>163</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5.75" x14ac:dyDescent="0.25">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5.75" x14ac:dyDescent="0.25">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5.75" x14ac:dyDescent="0.25">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5.75" x14ac:dyDescent="0.25">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5.75" x14ac:dyDescent="0.25">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5.75" x14ac:dyDescent="0.25">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5.75" x14ac:dyDescent="0.25">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5.75" x14ac:dyDescent="0.25">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5.75" x14ac:dyDescent="0.25">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5.75" x14ac:dyDescent="0.25">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5.75" x14ac:dyDescent="0.25">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5.75" x14ac:dyDescent="0.25">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6" t="s">
        <v>128</v>
      </c>
      <c r="C96" s="5"/>
      <c r="D96" s="180" t="s">
        <v>162</v>
      </c>
      <c r="E96" s="180"/>
      <c r="F96" s="180"/>
      <c r="G96" s="65"/>
      <c r="H96" s="180" t="s">
        <v>165</v>
      </c>
      <c r="I96" s="180"/>
      <c r="J96" s="180"/>
      <c r="K96" s="65"/>
      <c r="L96" s="180" t="s">
        <v>164</v>
      </c>
      <c r="M96" s="180"/>
      <c r="N96" s="180"/>
      <c r="O96" s="65"/>
      <c r="P96" s="66" t="s">
        <v>163</v>
      </c>
      <c r="Q96" s="5"/>
    </row>
    <row r="97" spans="2:17" ht="15.75" x14ac:dyDescent="0.25">
      <c r="B97" s="5"/>
      <c r="C97" s="5"/>
      <c r="D97" s="179"/>
      <c r="E97" s="179"/>
      <c r="F97" s="179"/>
      <c r="G97" s="15"/>
      <c r="H97" s="179"/>
      <c r="I97" s="179"/>
      <c r="J97" s="179"/>
      <c r="K97" s="15"/>
      <c r="L97" s="179"/>
      <c r="M97" s="179"/>
      <c r="N97" s="179"/>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5.75" x14ac:dyDescent="0.25">
      <c r="B100" s="19" t="s">
        <v>116</v>
      </c>
      <c r="C100" s="5"/>
      <c r="D100" s="24">
        <f>D24+D43+D62+D81</f>
        <v>5282.77</v>
      </c>
      <c r="E100" s="25">
        <f t="shared" ref="E100:E111" si="28">IF(D100&lt;&gt;0,F100/D100,0)</f>
        <v>3.3980000000000001</v>
      </c>
      <c r="F100" s="24">
        <f>F24+F43+F62+F81</f>
        <v>17950.852460000002</v>
      </c>
      <c r="G100" s="5"/>
      <c r="H100" s="24">
        <f>H24+H43+H62+H81</f>
        <v>5467.08</v>
      </c>
      <c r="I100" s="25">
        <f t="shared" ref="I100:I111" si="29">IF(H100&lt;&gt;0,J100/H100,0)</f>
        <v>0.80449999999999988</v>
      </c>
      <c r="J100" s="24">
        <f>J24+J43+J62+J81</f>
        <v>4398.2658599999995</v>
      </c>
      <c r="K100" s="5"/>
      <c r="L100" s="24">
        <f>L24+L43+L62+L81</f>
        <v>5467.08</v>
      </c>
      <c r="M100" s="25">
        <f t="shared" ref="M100:M111" si="30">IF(L100&lt;&gt;0,N100/L100,0)</f>
        <v>2.0194000000000001</v>
      </c>
      <c r="N100" s="24">
        <f>N24+N43+N62+N81</f>
        <v>11040.221352</v>
      </c>
      <c r="O100" s="5"/>
      <c r="P100" s="18">
        <f t="shared" ref="P100:P111" si="31">J100+N100</f>
        <v>15438.487212</v>
      </c>
      <c r="Q100" s="5"/>
    </row>
    <row r="101" spans="2:17" ht="15.75" x14ac:dyDescent="0.25">
      <c r="B101" s="19" t="s">
        <v>117</v>
      </c>
      <c r="C101" s="5"/>
      <c r="D101" s="24">
        <f t="shared" ref="D101:F111" si="32">D25+D44+D63+D82</f>
        <v>4510.71</v>
      </c>
      <c r="E101" s="25">
        <f t="shared" si="28"/>
        <v>3.3980000000000001</v>
      </c>
      <c r="F101" s="24">
        <f t="shared" si="32"/>
        <v>15327.392580000002</v>
      </c>
      <c r="G101" s="5"/>
      <c r="H101" s="24">
        <f t="shared" ref="H101" si="33">H25+H44+H63+H82</f>
        <v>4654.16</v>
      </c>
      <c r="I101" s="25">
        <f t="shared" si="29"/>
        <v>0.80449999999999999</v>
      </c>
      <c r="J101" s="24">
        <f t="shared" ref="J101" si="34">J25+J44+J63+J82</f>
        <v>3744.2717199999997</v>
      </c>
      <c r="K101" s="5"/>
      <c r="L101" s="24">
        <f t="shared" ref="L101" si="35">L25+L44+L63+L82</f>
        <v>4654.16</v>
      </c>
      <c r="M101" s="25">
        <f t="shared" si="30"/>
        <v>2.0194000000000001</v>
      </c>
      <c r="N101" s="24">
        <f t="shared" ref="N101" si="36">N25+N44+N63+N82</f>
        <v>9398.6107040000006</v>
      </c>
      <c r="O101" s="5"/>
      <c r="P101" s="18">
        <f t="shared" si="31"/>
        <v>13142.882423999999</v>
      </c>
      <c r="Q101" s="5"/>
    </row>
    <row r="102" spans="2:17" ht="15.75" x14ac:dyDescent="0.25">
      <c r="B102" s="19" t="s">
        <v>118</v>
      </c>
      <c r="C102" s="5"/>
      <c r="D102" s="24">
        <f t="shared" si="32"/>
        <v>3975.09</v>
      </c>
      <c r="E102" s="25">
        <f t="shared" si="28"/>
        <v>3.3980000000000001</v>
      </c>
      <c r="F102" s="24">
        <f t="shared" si="32"/>
        <v>13507.355820000001</v>
      </c>
      <c r="G102" s="5"/>
      <c r="H102" s="24">
        <f t="shared" ref="H102" si="37">H26+H45+H64+H83</f>
        <v>3975.09</v>
      </c>
      <c r="I102" s="25">
        <f t="shared" si="29"/>
        <v>0.80449999999999999</v>
      </c>
      <c r="J102" s="24">
        <f t="shared" ref="J102" si="38">J26+J45+J64+J83</f>
        <v>3197.9599050000002</v>
      </c>
      <c r="K102" s="5"/>
      <c r="L102" s="24">
        <f t="shared" ref="L102" si="39">L26+L45+L64+L83</f>
        <v>3975.09</v>
      </c>
      <c r="M102" s="25">
        <f t="shared" si="30"/>
        <v>2.0194000000000001</v>
      </c>
      <c r="N102" s="24">
        <f t="shared" ref="N102" si="40">N26+N45+N64+N83</f>
        <v>8027.2967460000009</v>
      </c>
      <c r="O102" s="5"/>
      <c r="P102" s="18">
        <f t="shared" si="31"/>
        <v>11225.256651000002</v>
      </c>
      <c r="Q102" s="5"/>
    </row>
    <row r="103" spans="2:17" ht="15.75" x14ac:dyDescent="0.25">
      <c r="B103" s="19" t="s">
        <v>119</v>
      </c>
      <c r="C103" s="5"/>
      <c r="D103" s="24">
        <f t="shared" si="32"/>
        <v>3870.83</v>
      </c>
      <c r="E103" s="25">
        <f t="shared" si="28"/>
        <v>3.3980000000000001</v>
      </c>
      <c r="F103" s="24">
        <f t="shared" si="32"/>
        <v>13153.08034</v>
      </c>
      <c r="G103" s="5"/>
      <c r="H103" s="24">
        <f t="shared" ref="H103" si="41">H27+H46+H65+H84</f>
        <v>4025.39</v>
      </c>
      <c r="I103" s="25">
        <f t="shared" si="29"/>
        <v>0.80449999999999999</v>
      </c>
      <c r="J103" s="24">
        <f t="shared" ref="J103" si="42">J27+J46+J65+J84</f>
        <v>3238.4262549999999</v>
      </c>
      <c r="K103" s="5"/>
      <c r="L103" s="24">
        <f t="shared" ref="L103" si="43">L27+L46+L65+L84</f>
        <v>4025.39</v>
      </c>
      <c r="M103" s="25">
        <f t="shared" si="30"/>
        <v>2.0194000000000001</v>
      </c>
      <c r="N103" s="24">
        <f t="shared" ref="N103" si="44">N27+N46+N65+N84</f>
        <v>8128.872566</v>
      </c>
      <c r="O103" s="5"/>
      <c r="P103" s="18">
        <f t="shared" si="31"/>
        <v>11367.298821</v>
      </c>
      <c r="Q103" s="5"/>
    </row>
    <row r="104" spans="2:17" ht="15.75" x14ac:dyDescent="0.25">
      <c r="B104" s="19" t="s">
        <v>120</v>
      </c>
      <c r="C104" s="5"/>
      <c r="D104" s="24">
        <f t="shared" si="32"/>
        <v>2541.2600000000002</v>
      </c>
      <c r="E104" s="25">
        <f t="shared" si="28"/>
        <v>3.3980000000000001</v>
      </c>
      <c r="F104" s="24">
        <f t="shared" si="32"/>
        <v>8635.2014800000015</v>
      </c>
      <c r="G104" s="5"/>
      <c r="H104" s="24">
        <f t="shared" ref="H104" si="45">H28+H47+H66+H85</f>
        <v>2658.3</v>
      </c>
      <c r="I104" s="25">
        <f t="shared" si="29"/>
        <v>0.80449999999999999</v>
      </c>
      <c r="J104" s="24">
        <f t="shared" ref="J104" si="46">J28+J47+J66+J85</f>
        <v>2138.6023500000001</v>
      </c>
      <c r="K104" s="5"/>
      <c r="L104" s="24">
        <f t="shared" ref="L104" si="47">L28+L47+L66+L85</f>
        <v>2658.3</v>
      </c>
      <c r="M104" s="25">
        <f t="shared" si="30"/>
        <v>2.0194000000000001</v>
      </c>
      <c r="N104" s="24">
        <f t="shared" ref="N104" si="48">N28+N47+N66+N85</f>
        <v>5368.1710200000007</v>
      </c>
      <c r="O104" s="5"/>
      <c r="P104" s="18">
        <f t="shared" si="31"/>
        <v>7506.7733700000008</v>
      </c>
      <c r="Q104" s="5"/>
    </row>
    <row r="105" spans="2:17" ht="15.75" x14ac:dyDescent="0.25">
      <c r="B105" s="19" t="s">
        <v>121</v>
      </c>
      <c r="C105" s="5"/>
      <c r="D105" s="24">
        <f t="shared" si="32"/>
        <v>2936.1</v>
      </c>
      <c r="E105" s="25">
        <f t="shared" si="28"/>
        <v>3.3980000000000001</v>
      </c>
      <c r="F105" s="24">
        <f t="shared" si="32"/>
        <v>9976.8678</v>
      </c>
      <c r="G105" s="5"/>
      <c r="H105" s="24">
        <f t="shared" ref="H105" si="49">H29+H48+H67+H86</f>
        <v>2936.1</v>
      </c>
      <c r="I105" s="25">
        <f t="shared" si="29"/>
        <v>0.8045000000000001</v>
      </c>
      <c r="J105" s="24">
        <f t="shared" ref="J105" si="50">J29+J48+J67+J86</f>
        <v>2362.0924500000001</v>
      </c>
      <c r="K105" s="5"/>
      <c r="L105" s="24">
        <f t="shared" ref="L105" si="51">L29+L48+L67+L86</f>
        <v>2936.1</v>
      </c>
      <c r="M105" s="25">
        <f t="shared" si="30"/>
        <v>2.0194000000000001</v>
      </c>
      <c r="N105" s="24">
        <f t="shared" ref="N105" si="52">N29+N48+N67+N86</f>
        <v>5929.1603400000004</v>
      </c>
      <c r="O105" s="5"/>
      <c r="P105" s="18">
        <f t="shared" si="31"/>
        <v>8291.2527900000005</v>
      </c>
      <c r="Q105" s="5"/>
    </row>
    <row r="106" spans="2:17" ht="15.75" x14ac:dyDescent="0.25">
      <c r="B106" s="19" t="s">
        <v>122</v>
      </c>
      <c r="C106" s="5"/>
      <c r="D106" s="24">
        <f t="shared" si="32"/>
        <v>3453.59</v>
      </c>
      <c r="E106" s="25">
        <f t="shared" si="28"/>
        <v>3.3980000000000006</v>
      </c>
      <c r="F106" s="24">
        <f t="shared" si="32"/>
        <v>11735.298820000002</v>
      </c>
      <c r="G106" s="5"/>
      <c r="H106" s="24">
        <f t="shared" ref="H106" si="53">H30+H49+H68+H87</f>
        <v>3453.59</v>
      </c>
      <c r="I106" s="25">
        <f t="shared" si="29"/>
        <v>0.80449999999999999</v>
      </c>
      <c r="J106" s="24">
        <f t="shared" ref="J106" si="54">J30+J49+J68+J87</f>
        <v>2778.4131550000002</v>
      </c>
      <c r="K106" s="5"/>
      <c r="L106" s="24">
        <f t="shared" ref="L106" si="55">L30+L49+L68+L87</f>
        <v>3453.59</v>
      </c>
      <c r="M106" s="25">
        <f t="shared" si="30"/>
        <v>2.0194000000000001</v>
      </c>
      <c r="N106" s="24">
        <f t="shared" ref="N106" si="56">N30+N49+N68+N87</f>
        <v>6974.1796460000005</v>
      </c>
      <c r="O106" s="5"/>
      <c r="P106" s="18">
        <f t="shared" si="31"/>
        <v>9752.5928010000007</v>
      </c>
      <c r="Q106" s="5"/>
    </row>
    <row r="107" spans="2:17" ht="15.75" x14ac:dyDescent="0.25">
      <c r="B107" s="19" t="s">
        <v>123</v>
      </c>
      <c r="C107" s="5"/>
      <c r="D107" s="24">
        <f t="shared" si="32"/>
        <v>3326.01</v>
      </c>
      <c r="E107" s="25">
        <f t="shared" si="28"/>
        <v>3.3980000000000001</v>
      </c>
      <c r="F107" s="24">
        <f t="shared" si="32"/>
        <v>11301.781980000002</v>
      </c>
      <c r="G107" s="5"/>
      <c r="H107" s="24">
        <f t="shared" ref="H107" si="57">H31+H50+H69+H88</f>
        <v>3326.01</v>
      </c>
      <c r="I107" s="25">
        <f t="shared" si="29"/>
        <v>0.80449999999999999</v>
      </c>
      <c r="J107" s="24">
        <f t="shared" ref="J107" si="58">J31+J50+J69+J88</f>
        <v>2675.7750450000003</v>
      </c>
      <c r="K107" s="5"/>
      <c r="L107" s="24">
        <f t="shared" ref="L107" si="59">L31+L50+L69+L88</f>
        <v>3326.01</v>
      </c>
      <c r="M107" s="25">
        <f t="shared" si="30"/>
        <v>2.0194000000000001</v>
      </c>
      <c r="N107" s="24">
        <f t="shared" ref="N107" si="60">N31+N50+N69+N88</f>
        <v>6716.5445940000009</v>
      </c>
      <c r="O107" s="5"/>
      <c r="P107" s="18">
        <f t="shared" si="31"/>
        <v>9392.3196390000012</v>
      </c>
      <c r="Q107" s="5"/>
    </row>
    <row r="108" spans="2:17" ht="15.75" x14ac:dyDescent="0.25">
      <c r="B108" s="19" t="s">
        <v>124</v>
      </c>
      <c r="C108" s="5"/>
      <c r="D108" s="24">
        <f t="shared" si="32"/>
        <v>3251.91</v>
      </c>
      <c r="E108" s="25">
        <f t="shared" si="28"/>
        <v>3.3980000000000006</v>
      </c>
      <c r="F108" s="24">
        <f t="shared" si="32"/>
        <v>11049.990180000001</v>
      </c>
      <c r="G108" s="5"/>
      <c r="H108" s="24">
        <f t="shared" ref="H108" si="61">H32+H51+H70+H89</f>
        <v>3251.91</v>
      </c>
      <c r="I108" s="25">
        <f t="shared" si="29"/>
        <v>0.80449999999999999</v>
      </c>
      <c r="J108" s="24">
        <f t="shared" ref="J108" si="62">J32+J51+J70+J89</f>
        <v>2616.161595</v>
      </c>
      <c r="K108" s="5"/>
      <c r="L108" s="24">
        <f t="shared" ref="L108" si="63">L32+L51+L70+L89</f>
        <v>3251.91</v>
      </c>
      <c r="M108" s="25">
        <f t="shared" si="30"/>
        <v>2.0194000000000001</v>
      </c>
      <c r="N108" s="24">
        <f t="shared" ref="N108" si="64">N32+N51+N70+N89</f>
        <v>6566.9070540000002</v>
      </c>
      <c r="O108" s="5"/>
      <c r="P108" s="18">
        <f t="shared" si="31"/>
        <v>9183.0686490000007</v>
      </c>
      <c r="Q108" s="5"/>
    </row>
    <row r="109" spans="2:17" ht="15.75" x14ac:dyDescent="0.25">
      <c r="B109" s="19" t="s">
        <v>125</v>
      </c>
      <c r="C109" s="5"/>
      <c r="D109" s="24">
        <f t="shared" si="32"/>
        <v>3123.08</v>
      </c>
      <c r="E109" s="25">
        <f t="shared" si="28"/>
        <v>3.3980000000000006</v>
      </c>
      <c r="F109" s="24">
        <f t="shared" si="32"/>
        <v>10612.225840000001</v>
      </c>
      <c r="G109" s="5"/>
      <c r="H109" s="24">
        <f t="shared" ref="H109" si="65">H33+H52+H71+H90</f>
        <v>3177.38</v>
      </c>
      <c r="I109" s="25">
        <f t="shared" si="29"/>
        <v>0.80449999999999999</v>
      </c>
      <c r="J109" s="24">
        <f t="shared" ref="J109" si="66">J33+J52+J71+J90</f>
        <v>2556.2022099999999</v>
      </c>
      <c r="K109" s="5"/>
      <c r="L109" s="24">
        <f t="shared" ref="L109" si="67">L33+L52+L71+L90</f>
        <v>3177.38</v>
      </c>
      <c r="M109" s="25">
        <f t="shared" si="30"/>
        <v>2.0194000000000001</v>
      </c>
      <c r="N109" s="24">
        <f t="shared" ref="N109" si="68">N33+N52+N71+N90</f>
        <v>6416.4011720000008</v>
      </c>
      <c r="O109" s="5"/>
      <c r="P109" s="18">
        <f t="shared" si="31"/>
        <v>8972.6033820000011</v>
      </c>
      <c r="Q109" s="5"/>
    </row>
    <row r="110" spans="2:17" ht="15.75" x14ac:dyDescent="0.25">
      <c r="B110" s="19" t="s">
        <v>126</v>
      </c>
      <c r="C110" s="5"/>
      <c r="D110" s="24">
        <f t="shared" si="32"/>
        <v>4217.21</v>
      </c>
      <c r="E110" s="25">
        <f t="shared" si="28"/>
        <v>3.3980000000000001</v>
      </c>
      <c r="F110" s="24">
        <f t="shared" si="32"/>
        <v>14330.079580000001</v>
      </c>
      <c r="G110" s="5"/>
      <c r="H110" s="24">
        <f t="shared" ref="H110" si="69">H34+H53+H72+H91</f>
        <v>4217.21</v>
      </c>
      <c r="I110" s="25">
        <f t="shared" si="29"/>
        <v>0.80449999999999999</v>
      </c>
      <c r="J110" s="24">
        <f t="shared" ref="J110" si="70">J34+J53+J72+J91</f>
        <v>3392.745445</v>
      </c>
      <c r="K110" s="5"/>
      <c r="L110" s="24">
        <f t="shared" ref="L110" si="71">L34+L53+L72+L91</f>
        <v>4217.21</v>
      </c>
      <c r="M110" s="25">
        <f t="shared" si="30"/>
        <v>2.0194000000000001</v>
      </c>
      <c r="N110" s="24">
        <f t="shared" ref="N110" si="72">N34+N53+N72+N91</f>
        <v>8516.2338739999996</v>
      </c>
      <c r="O110" s="5"/>
      <c r="P110" s="18">
        <f t="shared" si="31"/>
        <v>11908.979319</v>
      </c>
      <c r="Q110" s="5"/>
    </row>
    <row r="111" spans="2:17" ht="15.75" x14ac:dyDescent="0.25">
      <c r="B111" s="19" t="s">
        <v>127</v>
      </c>
      <c r="C111" s="5"/>
      <c r="D111" s="24">
        <f t="shared" si="32"/>
        <v>4371.8599999999997</v>
      </c>
      <c r="E111" s="25">
        <f t="shared" si="28"/>
        <v>3.3980000000000001</v>
      </c>
      <c r="F111" s="24">
        <f t="shared" si="32"/>
        <v>14855.58028</v>
      </c>
      <c r="G111" s="5"/>
      <c r="H111" s="24">
        <f t="shared" ref="H111" si="73">H35+H54+H73+H92</f>
        <v>4386.8999999999996</v>
      </c>
      <c r="I111" s="25">
        <f t="shared" si="29"/>
        <v>0.80449999999999999</v>
      </c>
      <c r="J111" s="24">
        <f t="shared" ref="J111" si="74">J35+J54+J73+J92</f>
        <v>3529.2610499999996</v>
      </c>
      <c r="K111" s="5"/>
      <c r="L111" s="24">
        <f t="shared" ref="L111" si="75">L35+L54+L73+L92</f>
        <v>4386.8999999999996</v>
      </c>
      <c r="M111" s="25">
        <f t="shared" si="30"/>
        <v>2.0194000000000001</v>
      </c>
      <c r="N111" s="24">
        <f t="shared" ref="N111" si="76">N35+N54+N73+N92</f>
        <v>8858.9058599999989</v>
      </c>
      <c r="O111" s="5"/>
      <c r="P111" s="18">
        <f t="shared" si="31"/>
        <v>12388.166909999998</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44860.420000000006</v>
      </c>
      <c r="E113" s="22">
        <f>IF(D113&lt;&gt;0,F113/D113,0)</f>
        <v>3.3979999999999992</v>
      </c>
      <c r="F113" s="23">
        <f>SUM(F100:F111)</f>
        <v>152435.70715999999</v>
      </c>
      <c r="G113" s="5"/>
      <c r="H113" s="21">
        <f>SUM(H100:H111)</f>
        <v>45529.120000000003</v>
      </c>
      <c r="I113" s="22">
        <f>IF(H113&lt;&gt;0,J113/H113,0)</f>
        <v>0.80449999999999999</v>
      </c>
      <c r="J113" s="23">
        <f>SUM(J100:J111)</f>
        <v>36628.177040000002</v>
      </c>
      <c r="K113" s="5"/>
      <c r="L113" s="21">
        <f>SUM(L100:L111)</f>
        <v>45529.120000000003</v>
      </c>
      <c r="M113" s="22">
        <f>IF(L113&lt;&gt;0,N113/L113,0)</f>
        <v>2.0193999999999996</v>
      </c>
      <c r="N113" s="23">
        <f>SUM(N100:N111)</f>
        <v>91941.504927999995</v>
      </c>
      <c r="O113" s="5"/>
      <c r="P113" s="23">
        <f>SUM(P100:P111)</f>
        <v>128569.68196800002</v>
      </c>
      <c r="Q113" s="5"/>
    </row>
    <row r="115" spans="2:17" x14ac:dyDescent="0.2">
      <c r="N115" s="77" t="s">
        <v>179</v>
      </c>
      <c r="P115" s="79">
        <f>'4. UTRs and Sub-Transmission'!L76</f>
        <v>0</v>
      </c>
    </row>
    <row r="117" spans="2:17" ht="13.5" thickBot="1" x14ac:dyDescent="0.25">
      <c r="N117" s="78" t="s">
        <v>180</v>
      </c>
      <c r="P117" s="23">
        <f>P113+P115</f>
        <v>128569.68196800002</v>
      </c>
    </row>
  </sheetData>
  <sheetProtection algorithmName="SHA-512" hashValue="wW1sn+nkf1ZNxfdySpuqyG9g92tZgcSnU085aJ6CWqwxL0ZAzNchVqsdIJ3r1DzyInkr3+QKGZkLvqiWMg+4TQ==" saltValue="RKIIsMKJW+F01DHnzcl1Pw==" spinCount="100000"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3" type="noConversion"/>
  <pageMargins left="0.75" right="0.47" top="1" bottom="0.37" header="0.5" footer="0.17"/>
  <pageSetup scale="52"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Info</vt:lpstr>
      <vt:lpstr>2016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Tandem Energy Services</cp:lastModifiedBy>
  <cp:lastPrinted>2020-02-24T15:40:52Z</cp:lastPrinted>
  <dcterms:created xsi:type="dcterms:W3CDTF">2011-05-30T20:18:50Z</dcterms:created>
  <dcterms:modified xsi:type="dcterms:W3CDTF">2020-06-12T23:18:13Z</dcterms:modified>
</cp:coreProperties>
</file>